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375" windowWidth="20115" windowHeight="1695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N5" i="29" l="1"/>
  <c r="N6" i="29"/>
  <c r="N7" i="29"/>
  <c r="N8" i="29"/>
  <c r="N9" i="29"/>
  <c r="N10" i="29"/>
  <c r="N11" i="29"/>
  <c r="N12" i="29"/>
  <c r="C13" i="29"/>
  <c r="D13" i="29"/>
  <c r="E13" i="29"/>
  <c r="F13" i="29"/>
  <c r="G13" i="29"/>
  <c r="H13" i="29"/>
  <c r="I13" i="29"/>
  <c r="J13" i="29"/>
  <c r="K13" i="29"/>
  <c r="L13" i="29"/>
  <c r="M13" i="29"/>
  <c r="N13" i="29"/>
  <c r="C15" i="29" s="1"/>
  <c r="D15" i="29"/>
  <c r="F15" i="29"/>
  <c r="H15" i="29"/>
  <c r="J15" i="29"/>
  <c r="L15" i="29"/>
  <c r="N15" i="29"/>
  <c r="N21" i="29"/>
  <c r="N22" i="29"/>
  <c r="N23" i="29"/>
  <c r="N24" i="29"/>
  <c r="N25" i="29"/>
  <c r="N26" i="29"/>
  <c r="N27" i="29"/>
  <c r="N28" i="29"/>
  <c r="C29" i="29"/>
  <c r="D29" i="29"/>
  <c r="E29" i="29"/>
  <c r="F29" i="29"/>
  <c r="G29" i="29"/>
  <c r="H29" i="29"/>
  <c r="I29" i="29"/>
  <c r="J29" i="29"/>
  <c r="K29" i="29"/>
  <c r="L29" i="29"/>
  <c r="M29" i="29"/>
  <c r="N29" i="29"/>
  <c r="C31" i="29" s="1"/>
  <c r="D31" i="29"/>
  <c r="F31" i="29"/>
  <c r="H31" i="29"/>
  <c r="J31" i="29"/>
  <c r="L31" i="29"/>
  <c r="N31" i="29"/>
  <c r="M31" i="29" l="1"/>
  <c r="K31" i="29"/>
  <c r="I31" i="29"/>
  <c r="G31" i="29"/>
  <c r="E31" i="29"/>
  <c r="M15" i="29"/>
  <c r="K15" i="29"/>
  <c r="I15" i="29"/>
  <c r="G15" i="29"/>
  <c r="E15" i="29"/>
  <c r="N30" i="30"/>
  <c r="K21" i="47" l="1"/>
  <c r="C28" i="3"/>
  <c r="C7" i="47" l="1"/>
  <c r="G7" i="47" l="1"/>
  <c r="G14" i="47"/>
  <c r="G13" i="47" l="1"/>
  <c r="G16" i="47" l="1"/>
  <c r="G22" i="47" l="1"/>
  <c r="G19" i="47" l="1"/>
  <c r="C28" i="5"/>
  <c r="G21" i="47" l="1"/>
  <c r="E28" i="5"/>
  <c r="G9" i="47" l="1"/>
  <c r="G10" i="47"/>
  <c r="G8" i="47" l="1"/>
  <c r="G11" i="47"/>
  <c r="G17" i="47" l="1"/>
  <c r="M30" i="30"/>
  <c r="J15" i="47"/>
  <c r="G20" i="47" l="1"/>
  <c r="G12" i="47" l="1"/>
  <c r="F30" i="30" l="1"/>
  <c r="G15" i="47" l="1"/>
  <c r="L22" i="10" l="1"/>
  <c r="M22" i="10" l="1"/>
  <c r="C30" i="30" l="1"/>
  <c r="D11" i="57" l="1"/>
  <c r="K22" i="47" l="1"/>
  <c r="K20" i="47"/>
  <c r="K19" i="47"/>
  <c r="J18" i="47"/>
  <c r="I18" i="47"/>
  <c r="H18" i="47"/>
  <c r="F18" i="47"/>
  <c r="E18" i="47"/>
  <c r="D18" i="47"/>
  <c r="C18" i="47"/>
  <c r="K17" i="47"/>
  <c r="K16" i="47"/>
  <c r="K15" i="47"/>
  <c r="K14" i="47"/>
  <c r="K13" i="47"/>
  <c r="K12" i="47"/>
  <c r="K11" i="47"/>
  <c r="K10" i="47"/>
  <c r="K9" i="47"/>
  <c r="K8" i="47"/>
  <c r="K7" i="47"/>
  <c r="J6" i="47"/>
  <c r="J23" i="47" s="1"/>
  <c r="I6" i="47"/>
  <c r="I23" i="47" s="1"/>
  <c r="H6" i="47"/>
  <c r="H23" i="47" s="1"/>
  <c r="F6" i="47"/>
  <c r="F23" i="47" s="1"/>
  <c r="E6" i="47"/>
  <c r="E23" i="47" s="1"/>
  <c r="D6" i="47"/>
  <c r="D23" i="47" s="1"/>
  <c r="C6" i="47"/>
  <c r="C23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G13" i="17"/>
  <c r="M13" i="17" s="1"/>
  <c r="G12" i="17"/>
  <c r="M12" i="17" s="1"/>
  <c r="N7" i="17"/>
  <c r="L13" i="17" s="1"/>
  <c r="N13" i="17" s="1"/>
  <c r="N6" i="17"/>
  <c r="L12" i="17" s="1"/>
  <c r="N12" i="17" s="1"/>
  <c r="G28" i="10"/>
  <c r="G30" i="10" s="1"/>
  <c r="K22" i="10"/>
  <c r="J22" i="10"/>
  <c r="I22" i="10"/>
  <c r="H22" i="10"/>
  <c r="G22" i="10"/>
  <c r="F22" i="10"/>
  <c r="E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L30" i="30"/>
  <c r="K30" i="30"/>
  <c r="J30" i="30"/>
  <c r="I30" i="30"/>
  <c r="H30" i="30"/>
  <c r="G30" i="30"/>
  <c r="E30" i="30"/>
  <c r="D30" i="30"/>
  <c r="N29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G28" i="6"/>
  <c r="G30" i="6" s="1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G28" i="5"/>
  <c r="G30" i="5" s="1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G28" i="4"/>
  <c r="G30" i="4" s="1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G28" i="3"/>
  <c r="G30" i="3" s="1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G28" i="2"/>
  <c r="G30" i="2" s="1"/>
  <c r="N22" i="2"/>
  <c r="N24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G28" i="1"/>
  <c r="G30" i="1" s="1"/>
  <c r="M22" i="1"/>
  <c r="L22" i="1"/>
  <c r="K22" i="1"/>
  <c r="J22" i="1"/>
  <c r="I22" i="1"/>
  <c r="H22" i="1"/>
  <c r="G22" i="1"/>
  <c r="F22" i="1"/>
  <c r="E22" i="1"/>
  <c r="D22" i="1"/>
  <c r="C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9" i="53" l="1"/>
  <c r="N31" i="53" s="1"/>
  <c r="N22" i="6"/>
  <c r="N24" i="6" s="1"/>
  <c r="N22" i="5"/>
  <c r="M27" i="5" s="1"/>
  <c r="N18" i="32"/>
  <c r="N20" i="32" s="1"/>
  <c r="G18" i="47"/>
  <c r="K18" i="47"/>
  <c r="G6" i="47"/>
  <c r="K6" i="47"/>
  <c r="N22" i="10"/>
  <c r="D24" i="10" s="1"/>
  <c r="H32" i="30"/>
  <c r="N13" i="30"/>
  <c r="N16" i="30" s="1"/>
  <c r="N18" i="31"/>
  <c r="N20" i="31" s="1"/>
  <c r="N13" i="53"/>
  <c r="N15" i="53" s="1"/>
  <c r="N30" i="12"/>
  <c r="N32" i="12" s="1"/>
  <c r="N13" i="12"/>
  <c r="N15" i="12" s="1"/>
  <c r="N19" i="9"/>
  <c r="N21" i="9" s="1"/>
  <c r="N18" i="8"/>
  <c r="N20" i="8" s="1"/>
  <c r="E30" i="4"/>
  <c r="N22" i="4"/>
  <c r="D24" i="4" s="1"/>
  <c r="E30" i="3"/>
  <c r="N22" i="3"/>
  <c r="D24" i="3" s="1"/>
  <c r="C24" i="2"/>
  <c r="G24" i="2"/>
  <c r="K24" i="2"/>
  <c r="E24" i="2"/>
  <c r="I24" i="2"/>
  <c r="M24" i="2"/>
  <c r="C30" i="1"/>
  <c r="M28" i="1"/>
  <c r="E30" i="1"/>
  <c r="N22" i="1"/>
  <c r="D24" i="1" s="1"/>
  <c r="D30" i="10"/>
  <c r="F30" i="10"/>
  <c r="M28" i="10"/>
  <c r="C30" i="10"/>
  <c r="E30" i="10"/>
  <c r="D30" i="6"/>
  <c r="F30" i="6"/>
  <c r="M28" i="6"/>
  <c r="C30" i="6"/>
  <c r="E30" i="6"/>
  <c r="D30" i="5"/>
  <c r="F30" i="5"/>
  <c r="M28" i="5"/>
  <c r="C30" i="5"/>
  <c r="E30" i="5"/>
  <c r="D30" i="4"/>
  <c r="F30" i="4"/>
  <c r="M28" i="4"/>
  <c r="C30" i="4"/>
  <c r="D30" i="3"/>
  <c r="F30" i="3"/>
  <c r="M28" i="3"/>
  <c r="C30" i="3"/>
  <c r="M27" i="2"/>
  <c r="D30" i="2"/>
  <c r="F30" i="2"/>
  <c r="D24" i="2"/>
  <c r="F24" i="2"/>
  <c r="H24" i="2"/>
  <c r="J24" i="2"/>
  <c r="L24" i="2"/>
  <c r="M28" i="2"/>
  <c r="C30" i="2"/>
  <c r="E30" i="2"/>
  <c r="D30" i="1"/>
  <c r="F30" i="1"/>
  <c r="G23" i="47" l="1"/>
  <c r="M27" i="6"/>
  <c r="K23" i="47"/>
  <c r="H24" i="6"/>
  <c r="K24" i="6"/>
  <c r="L24" i="6"/>
  <c r="D24" i="6"/>
  <c r="G24" i="6"/>
  <c r="C15" i="12"/>
  <c r="L24" i="10"/>
  <c r="G24" i="10"/>
  <c r="K24" i="10"/>
  <c r="C24" i="10"/>
  <c r="D20" i="32"/>
  <c r="M20" i="8"/>
  <c r="I20" i="8"/>
  <c r="L20" i="8"/>
  <c r="E20" i="8"/>
  <c r="H20" i="8"/>
  <c r="C24" i="6"/>
  <c r="J24" i="6"/>
  <c r="F24" i="6"/>
  <c r="M24" i="6"/>
  <c r="I24" i="6"/>
  <c r="E24" i="6"/>
  <c r="C16" i="30"/>
  <c r="K20" i="8"/>
  <c r="G20" i="8"/>
  <c r="C20" i="8"/>
  <c r="J20" i="8"/>
  <c r="E24" i="4"/>
  <c r="I24" i="10"/>
  <c r="E24" i="10"/>
  <c r="M27" i="10"/>
  <c r="M24" i="3"/>
  <c r="I24" i="3"/>
  <c r="D31" i="53"/>
  <c r="C15" i="53"/>
  <c r="K24" i="3"/>
  <c r="G24" i="3"/>
  <c r="E24" i="3"/>
  <c r="C24" i="3"/>
  <c r="N24" i="3"/>
  <c r="M27" i="3"/>
  <c r="M29" i="3" s="1"/>
  <c r="N29" i="3" s="1"/>
  <c r="L24" i="3"/>
  <c r="M24" i="1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D20" i="8"/>
  <c r="M24" i="4"/>
  <c r="K24" i="4"/>
  <c r="I24" i="4"/>
  <c r="G24" i="4"/>
  <c r="J24" i="3"/>
  <c r="H24" i="3"/>
  <c r="F24" i="3"/>
  <c r="L24" i="1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E21" i="9"/>
  <c r="C21" i="9"/>
  <c r="L21" i="9"/>
  <c r="J21" i="9"/>
  <c r="D21" i="9"/>
  <c r="D24" i="5"/>
  <c r="C24" i="4"/>
  <c r="N24" i="4"/>
  <c r="M27" i="4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E32" i="12"/>
  <c r="C32" i="12"/>
  <c r="L32" i="12"/>
  <c r="J32" i="12"/>
  <c r="H32" i="12"/>
  <c r="F32" i="12"/>
  <c r="J15" i="12"/>
  <c r="H21" i="9"/>
  <c r="N24" i="5"/>
  <c r="L24" i="4"/>
  <c r="J24" i="4"/>
  <c r="E24" i="1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L24" i="5"/>
  <c r="G24" i="5"/>
  <c r="H24" i="5"/>
  <c r="K24" i="5"/>
  <c r="C24" i="5"/>
  <c r="J24" i="5"/>
  <c r="F24" i="5"/>
  <c r="M24" i="5"/>
  <c r="I24" i="5"/>
  <c r="E24" i="5"/>
  <c r="H24" i="4"/>
  <c r="F24" i="4"/>
  <c r="I24" i="1"/>
  <c r="M27" i="1"/>
  <c r="M29" i="1" s="1"/>
  <c r="N27" i="1" s="1"/>
  <c r="K24" i="1"/>
  <c r="G24" i="1"/>
  <c r="C24" i="1"/>
  <c r="N24" i="1"/>
  <c r="J24" i="1"/>
  <c r="H24" i="1"/>
  <c r="F24" i="1"/>
  <c r="M29" i="10"/>
  <c r="N29" i="10" s="1"/>
  <c r="M29" i="6"/>
  <c r="N29" i="6" s="1"/>
  <c r="M29" i="5"/>
  <c r="N29" i="5" s="1"/>
  <c r="M29" i="4"/>
  <c r="N29" i="4" s="1"/>
  <c r="M29" i="2"/>
  <c r="N29" i="2" s="1"/>
  <c r="N27" i="10" l="1"/>
  <c r="N28" i="10"/>
  <c r="N27" i="4"/>
  <c r="N28" i="4"/>
  <c r="N27" i="3"/>
  <c r="N28" i="3"/>
  <c r="N27" i="6"/>
  <c r="N28" i="6"/>
  <c r="N27" i="5"/>
  <c r="N28" i="5"/>
  <c r="N27" i="2"/>
  <c r="N28" i="2"/>
  <c r="N29" i="1"/>
  <c r="N28" i="1"/>
  <c r="G11" i="57"/>
  <c r="F11" i="57"/>
  <c r="E11" i="57"/>
</calcChain>
</file>

<file path=xl/sharedStrings.xml><?xml version="1.0" encoding="utf-8"?>
<sst xmlns="http://schemas.openxmlformats.org/spreadsheetml/2006/main" count="808" uniqueCount="117">
  <si>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</si>
  <si>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</si>
  <si>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</si>
  <si>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</si>
  <si>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</si>
  <si>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</si>
  <si>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</si>
  <si>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</si>
  <si>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</si>
  <si>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</si>
  <si>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</si>
  <si>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Албсиг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</si>
  <si>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</si>
  <si>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</si>
  <si>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</si>
  <si>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</si>
  <si>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</si>
  <si>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</si>
  <si>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</si>
  <si>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</si>
  <si>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</si>
  <si>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</si>
  <si>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</si>
  <si>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</si>
  <si>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</si>
  <si>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</si>
  <si>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</si>
  <si>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</si>
  <si>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</si>
  <si>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</si>
  <si>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</si>
  <si>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</si>
  <si>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</si>
  <si>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</si>
  <si>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</si>
  <si>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</si>
  <si>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</si>
  <si>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</si>
  <si>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</si>
  <si>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</si>
  <si>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</si>
  <si>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</si>
  <si>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</si>
  <si>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</si>
  <si>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</si>
  <si>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</si>
  <si>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</si>
  <si>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</si>
  <si>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</si>
  <si>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</si>
  <si>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</si>
  <si>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</si>
  <si>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</si>
  <si>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</si>
  <si>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</si>
  <si>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</si>
  <si>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</si>
  <si>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</si>
  <si>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</si>
  <si>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</si>
  <si>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</si>
  <si>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</si>
  <si>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</si>
  <si>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</si>
  <si>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</si>
  <si>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</si>
  <si>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</si>
  <si>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</si>
  <si>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</si>
  <si>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</si>
  <si>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</si>
  <si>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</si>
  <si>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</si>
  <si>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</si>
  <si>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</si>
  <si>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</si>
  <si>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</si>
  <si>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</si>
  <si>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</si>
  <si>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</si>
  <si>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</si>
  <si>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</si>
  <si>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</si>
  <si>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</si>
  <si>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</si>
  <si>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</si>
  <si>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</si>
  <si>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</si>
  <si>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</si>
  <si>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</si>
  <si>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</si>
  <si>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</si>
  <si>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</si>
  <si>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</si>
  <si>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Еуросиг</t>
  </si>
  <si>
    <t>Бруто полисирана премија за период од 01.01.2017 до 30.09.2017</t>
  </si>
  <si>
    <t>Број на договори за период од 01.01.2017 до 30.09.2017</t>
  </si>
  <si>
    <t>Бруто исплатени (ликвидирани) штети за период од 01.01.2017 до 30.09.2017</t>
  </si>
  <si>
    <t>Број исплатени (ликвидирани) штети за период од 01.01.2017 до 30.09.2017</t>
  </si>
  <si>
    <t>Број на резервирани штети за период од 01.01.2017 до 30.09.2017</t>
  </si>
  <si>
    <t>Бруто резерви за настанати и пријавени штети за период од 01.01.2017 до 30.09.2017</t>
  </si>
  <si>
    <t>Договори за ЗАО за период од 01.01.2017 до 30.09.2017</t>
  </si>
  <si>
    <t>Премија за ЗАО за период од 01.01.2017 до 30.09.2017</t>
  </si>
  <si>
    <t>Број на Зелена карта за период од 01.01.2017 до 30.09.2017</t>
  </si>
  <si>
    <t>Премија за Зелена карта за период од 01.01.2017 до 30.09.2017</t>
  </si>
  <si>
    <t>Број на Гранично осигурување за период од 01.01.2017 до 30.09.2017</t>
  </si>
  <si>
    <t>Премија за Гранично осигурување за период од 01.01.2017 до 30.09.2017</t>
  </si>
  <si>
    <t>Број на штети од ЗАО за период од 01.01.2017 до 30.09.2017</t>
  </si>
  <si>
    <t>Ликвидирани штети на ЗАО за период од 01.01.2017  до 30.09.2017</t>
  </si>
  <si>
    <t>Број на штети на Зелена карта за период од 01.01.2017 до 30.09.2017</t>
  </si>
  <si>
    <t>Ликвидирани штети за ЗК за период од 01.01.2017 до 30.09.2017</t>
  </si>
  <si>
    <t>Штети на Гранично осигурување за период од 01.01.2017 до 30.09.2017</t>
  </si>
  <si>
    <t>Техничка премија за период од 01.01.2017  до 30.09.2017</t>
  </si>
  <si>
    <t xml:space="preserve">          Резерви за настанати и пријавени, непријавени штети за период од 01.01.2017 до 30.09.2017</t>
  </si>
  <si>
    <t>Продажба по канали за период од 01.01.2017 до 30.09.2017 година</t>
  </si>
  <si>
    <t>Бруто технички резерви за периодот од  01.01.2017  до 30.09.2017</t>
  </si>
  <si>
    <t>Неосигурени возила, непознати возила и услужни штети за период од 01.01 до 30.09.2017 година ( Вкупно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</si>
</sst>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34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8" xfId="0" applyFont="1" applyFill="1" applyBorder="1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9" xfId="0" applyFont="1" applyBorder="1"/>
    <xf numFmtId="0" fontId="5" fillId="0" borderId="0" xfId="0" applyFont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3" fontId="5" fillId="0" borderId="2" xfId="0" applyNumberFormat="1" applyFont="1" applyBorder="1"/>
    <xf numFmtId="0" fontId="5" fillId="2" borderId="0" xfId="0" applyFont="1" applyFill="1" applyBorder="1" applyAlignment="1">
      <alignment horizontal="center"/>
    </xf>
    <xf numFmtId="10" fontId="12" fillId="2" borderId="1" xfId="2" applyNumberFormat="1" applyFont="1" applyFill="1" applyBorder="1" applyAlignment="1">
      <alignment vertical="center"/>
    </xf>
    <xf numFmtId="10" fontId="5" fillId="2" borderId="21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5" fillId="2" borderId="1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14" fillId="3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0" fontId="19" fillId="4" borderId="13" xfId="0" applyFont="1" applyFill="1" applyBorder="1" applyAlignment="1">
      <alignment horizontal="center" vertical="center"/>
    </xf>
    <xf numFmtId="3" fontId="5" fillId="0" borderId="19" xfId="0" applyNumberFormat="1" applyFont="1" applyBorder="1"/>
    <xf numFmtId="3" fontId="12" fillId="0" borderId="11" xfId="0" applyNumberFormat="1" applyFont="1" applyBorder="1" applyAlignment="1">
      <alignment vertical="center"/>
    </xf>
    <xf numFmtId="3" fontId="34" fillId="3" borderId="11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4" borderId="7" xfId="1" applyNumberFormat="1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3" fontId="37" fillId="2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5" fillId="2" borderId="18" xfId="0" applyNumberFormat="1" applyFont="1" applyFill="1" applyBorder="1"/>
    <xf numFmtId="3" fontId="5" fillId="2" borderId="17" xfId="0" applyNumberFormat="1" applyFont="1" applyFill="1" applyBorder="1"/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right" vertical="center" wrapText="1"/>
    </xf>
    <xf numFmtId="0" fontId="16" fillId="0" borderId="14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/>
  </sheetViews>
  <sheetFormatPr defaultRowHeight="15" x14ac:dyDescent="0.25"/>
  <cols>
    <col min="1" max="1" width="4.85546875" customWidth="1"/>
    <col min="2" max="2" width="28" customWidth="1"/>
  </cols>
  <sheetData>
    <row r="1" spans="1:14" ht="24.75" customHeight="1" thickBot="1" x14ac:dyDescent="0.3">
      <c r="A1" s="239"/>
      <c r="B1" s="240"/>
      <c r="C1" s="297" t="s">
        <v>95</v>
      </c>
      <c r="D1" s="298"/>
      <c r="E1" s="298"/>
      <c r="F1" s="298"/>
      <c r="G1" s="298"/>
      <c r="H1" s="298"/>
      <c r="I1" s="298"/>
      <c r="J1" s="2"/>
      <c r="K1" s="2"/>
      <c r="L1" s="2"/>
      <c r="M1" s="2"/>
      <c r="N1" s="239" t="s">
        <v>37</v>
      </c>
    </row>
    <row r="2" spans="1:14" ht="15.75" thickBot="1" x14ac:dyDescent="0.3">
      <c r="A2" s="301" t="s">
        <v>0</v>
      </c>
      <c r="B2" s="303" t="s">
        <v>1</v>
      </c>
      <c r="C2" s="305" t="s">
        <v>2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299" t="s">
        <v>3</v>
      </c>
    </row>
    <row r="3" spans="1:14" ht="15.75" thickBot="1" x14ac:dyDescent="0.3">
      <c r="A3" s="302"/>
      <c r="B3" s="304"/>
      <c r="C3" s="91" t="s">
        <v>70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94</v>
      </c>
      <c r="J3" s="24" t="s">
        <v>9</v>
      </c>
      <c r="K3" s="91" t="s">
        <v>10</v>
      </c>
      <c r="L3" s="24" t="s">
        <v>11</v>
      </c>
      <c r="M3" s="25" t="s">
        <v>12</v>
      </c>
      <c r="N3" s="300"/>
    </row>
    <row r="4" spans="1:14" x14ac:dyDescent="0.25">
      <c r="A4" s="5">
        <v>1</v>
      </c>
      <c r="B4" s="9" t="s">
        <v>13</v>
      </c>
      <c r="C4" s="210">
        <v>68572</v>
      </c>
      <c r="D4" s="179">
        <v>95685</v>
      </c>
      <c r="E4" s="232">
        <v>33394</v>
      </c>
      <c r="F4" s="226">
        <v>57356</v>
      </c>
      <c r="G4" s="232">
        <v>58064</v>
      </c>
      <c r="H4" s="226">
        <v>91928</v>
      </c>
      <c r="I4" s="232">
        <v>9372</v>
      </c>
      <c r="J4" s="226">
        <v>22904</v>
      </c>
      <c r="K4" s="210">
        <v>36218</v>
      </c>
      <c r="L4" s="226">
        <v>8094</v>
      </c>
      <c r="M4" s="222">
        <v>44001</v>
      </c>
      <c r="N4" s="219">
        <f t="shared" ref="N4:N21" si="0">SUM(C4:M4)</f>
        <v>525588</v>
      </c>
    </row>
    <row r="5" spans="1:14" x14ac:dyDescent="0.25">
      <c r="A5" s="4">
        <v>2</v>
      </c>
      <c r="B5" s="10" t="s">
        <v>14</v>
      </c>
      <c r="C5" s="229">
        <v>83</v>
      </c>
      <c r="D5" s="73">
        <v>27402</v>
      </c>
      <c r="E5" s="21">
        <v>0</v>
      </c>
      <c r="F5" s="227">
        <v>1084</v>
      </c>
      <c r="G5" s="230">
        <v>551</v>
      </c>
      <c r="H5" s="227">
        <v>23162</v>
      </c>
      <c r="I5" s="229">
        <v>0</v>
      </c>
      <c r="J5" s="227">
        <v>1726</v>
      </c>
      <c r="K5" s="229">
        <v>160</v>
      </c>
      <c r="L5" s="22">
        <v>0</v>
      </c>
      <c r="M5" s="223">
        <v>0</v>
      </c>
      <c r="N5" s="220">
        <f t="shared" si="0"/>
        <v>54168</v>
      </c>
    </row>
    <row r="6" spans="1:14" x14ac:dyDescent="0.25">
      <c r="A6" s="4">
        <v>3</v>
      </c>
      <c r="B6" s="10" t="s">
        <v>15</v>
      </c>
      <c r="C6" s="230">
        <v>60348</v>
      </c>
      <c r="D6" s="73">
        <v>128332</v>
      </c>
      <c r="E6" s="230">
        <v>39627</v>
      </c>
      <c r="F6" s="227">
        <v>93127</v>
      </c>
      <c r="G6" s="230">
        <v>33028</v>
      </c>
      <c r="H6" s="227">
        <v>66898</v>
      </c>
      <c r="I6" s="230">
        <v>6952</v>
      </c>
      <c r="J6" s="227">
        <v>35479</v>
      </c>
      <c r="K6" s="230">
        <v>59568</v>
      </c>
      <c r="L6" s="227">
        <v>16754</v>
      </c>
      <c r="M6" s="224">
        <v>35224</v>
      </c>
      <c r="N6" s="220">
        <f t="shared" si="0"/>
        <v>575337</v>
      </c>
    </row>
    <row r="7" spans="1:14" x14ac:dyDescent="0.25">
      <c r="A7" s="4">
        <v>4</v>
      </c>
      <c r="B7" s="10" t="s">
        <v>16</v>
      </c>
      <c r="C7" s="229">
        <v>0</v>
      </c>
      <c r="D7" s="39">
        <v>0</v>
      </c>
      <c r="E7" s="229">
        <v>0</v>
      </c>
      <c r="F7" s="22">
        <v>0</v>
      </c>
      <c r="G7" s="229">
        <v>0</v>
      </c>
      <c r="H7" s="22">
        <v>0</v>
      </c>
      <c r="I7" s="229">
        <v>0</v>
      </c>
      <c r="J7" s="22">
        <v>0</v>
      </c>
      <c r="K7" s="229">
        <v>0</v>
      </c>
      <c r="L7" s="22">
        <v>0</v>
      </c>
      <c r="M7" s="223">
        <v>0</v>
      </c>
      <c r="N7" s="10">
        <f t="shared" si="0"/>
        <v>0</v>
      </c>
    </row>
    <row r="8" spans="1:14" x14ac:dyDescent="0.25">
      <c r="A8" s="4">
        <v>5</v>
      </c>
      <c r="B8" s="10" t="s">
        <v>17</v>
      </c>
      <c r="C8" s="229">
        <v>0</v>
      </c>
      <c r="D8" s="73">
        <v>18235</v>
      </c>
      <c r="E8" s="21">
        <v>0</v>
      </c>
      <c r="F8" s="22">
        <v>0</v>
      </c>
      <c r="G8" s="230">
        <v>6600</v>
      </c>
      <c r="H8" s="227">
        <v>5307</v>
      </c>
      <c r="I8" s="229">
        <v>0</v>
      </c>
      <c r="J8" s="22">
        <v>0</v>
      </c>
      <c r="K8" s="229">
        <v>0</v>
      </c>
      <c r="L8" s="22">
        <v>0</v>
      </c>
      <c r="M8" s="223">
        <v>0</v>
      </c>
      <c r="N8" s="220">
        <f t="shared" si="0"/>
        <v>30142</v>
      </c>
    </row>
    <row r="9" spans="1:14" x14ac:dyDescent="0.25">
      <c r="A9" s="4">
        <v>6</v>
      </c>
      <c r="B9" s="10" t="s">
        <v>18</v>
      </c>
      <c r="C9" s="229">
        <v>35</v>
      </c>
      <c r="D9" s="39">
        <v>364</v>
      </c>
      <c r="E9" s="229">
        <v>24</v>
      </c>
      <c r="F9" s="22">
        <v>144</v>
      </c>
      <c r="G9" s="229">
        <v>113</v>
      </c>
      <c r="H9" s="22">
        <v>225</v>
      </c>
      <c r="I9" s="229">
        <v>0</v>
      </c>
      <c r="J9" s="22">
        <v>64</v>
      </c>
      <c r="K9" s="229">
        <v>49</v>
      </c>
      <c r="L9" s="22">
        <v>0</v>
      </c>
      <c r="M9" s="223">
        <v>0</v>
      </c>
      <c r="N9" s="220">
        <f t="shared" si="0"/>
        <v>1018</v>
      </c>
    </row>
    <row r="10" spans="1:14" x14ac:dyDescent="0.25">
      <c r="A10" s="4">
        <v>7</v>
      </c>
      <c r="B10" s="10" t="s">
        <v>19</v>
      </c>
      <c r="C10" s="230">
        <v>17668</v>
      </c>
      <c r="D10" s="73">
        <v>17535</v>
      </c>
      <c r="E10" s="230">
        <v>7412</v>
      </c>
      <c r="F10" s="227">
        <v>1999</v>
      </c>
      <c r="G10" s="230">
        <v>3928</v>
      </c>
      <c r="H10" s="227">
        <v>2126</v>
      </c>
      <c r="I10" s="229">
        <v>25</v>
      </c>
      <c r="J10" s="227">
        <v>4117</v>
      </c>
      <c r="K10" s="230">
        <v>245</v>
      </c>
      <c r="L10" s="22">
        <v>9</v>
      </c>
      <c r="M10" s="224">
        <v>808</v>
      </c>
      <c r="N10" s="220">
        <f t="shared" si="0"/>
        <v>55872</v>
      </c>
    </row>
    <row r="11" spans="1:14" x14ac:dyDescent="0.25">
      <c r="A11" s="4">
        <v>8</v>
      </c>
      <c r="B11" s="10" t="s">
        <v>20</v>
      </c>
      <c r="C11" s="230">
        <v>106547</v>
      </c>
      <c r="D11" s="73">
        <v>53900</v>
      </c>
      <c r="E11" s="230">
        <v>16245</v>
      </c>
      <c r="F11" s="227">
        <v>39271</v>
      </c>
      <c r="G11" s="230">
        <v>6978</v>
      </c>
      <c r="H11" s="227">
        <v>73230</v>
      </c>
      <c r="I11" s="230">
        <v>4170</v>
      </c>
      <c r="J11" s="227">
        <v>17942</v>
      </c>
      <c r="K11" s="230">
        <v>29161</v>
      </c>
      <c r="L11" s="227">
        <v>3876</v>
      </c>
      <c r="M11" s="224">
        <v>14548</v>
      </c>
      <c r="N11" s="220">
        <f t="shared" si="0"/>
        <v>365868</v>
      </c>
    </row>
    <row r="12" spans="1:14" x14ac:dyDescent="0.25">
      <c r="A12" s="4">
        <v>9</v>
      </c>
      <c r="B12" s="10" t="s">
        <v>21</v>
      </c>
      <c r="C12" s="230">
        <v>196843</v>
      </c>
      <c r="D12" s="73">
        <v>156535</v>
      </c>
      <c r="E12" s="230">
        <v>24028</v>
      </c>
      <c r="F12" s="227">
        <v>59978</v>
      </c>
      <c r="G12" s="230">
        <v>124248</v>
      </c>
      <c r="H12" s="227">
        <v>45131</v>
      </c>
      <c r="I12" s="230">
        <v>1242</v>
      </c>
      <c r="J12" s="227">
        <v>104345</v>
      </c>
      <c r="K12" s="230">
        <v>44276</v>
      </c>
      <c r="L12" s="227">
        <v>5743</v>
      </c>
      <c r="M12" s="224">
        <v>11752</v>
      </c>
      <c r="N12" s="220">
        <f t="shared" si="0"/>
        <v>774121</v>
      </c>
    </row>
    <row r="13" spans="1:14" x14ac:dyDescent="0.25">
      <c r="A13" s="4">
        <v>10</v>
      </c>
      <c r="B13" s="10" t="s">
        <v>22</v>
      </c>
      <c r="C13" s="230">
        <v>200668</v>
      </c>
      <c r="D13" s="73">
        <v>443768</v>
      </c>
      <c r="E13" s="230">
        <v>285173</v>
      </c>
      <c r="F13" s="227">
        <v>301887</v>
      </c>
      <c r="G13" s="230">
        <v>337920</v>
      </c>
      <c r="H13" s="227">
        <v>307648</v>
      </c>
      <c r="I13" s="230">
        <v>175677</v>
      </c>
      <c r="J13" s="227">
        <v>321488</v>
      </c>
      <c r="K13" s="230">
        <v>327809</v>
      </c>
      <c r="L13" s="227">
        <v>203567</v>
      </c>
      <c r="M13" s="224">
        <v>191974</v>
      </c>
      <c r="N13" s="220">
        <f t="shared" si="0"/>
        <v>3097579</v>
      </c>
    </row>
    <row r="14" spans="1:14" x14ac:dyDescent="0.25">
      <c r="A14" s="4">
        <v>11</v>
      </c>
      <c r="B14" s="10" t="s">
        <v>23</v>
      </c>
      <c r="C14" s="229">
        <v>0</v>
      </c>
      <c r="D14" s="73">
        <v>2581</v>
      </c>
      <c r="E14" s="229">
        <v>0</v>
      </c>
      <c r="F14" s="227">
        <v>0</v>
      </c>
      <c r="G14" s="230">
        <v>1973</v>
      </c>
      <c r="H14" s="227">
        <v>1732</v>
      </c>
      <c r="I14" s="229">
        <v>0</v>
      </c>
      <c r="J14" s="22">
        <v>0</v>
      </c>
      <c r="K14" s="229">
        <v>185</v>
      </c>
      <c r="L14" s="22">
        <v>0</v>
      </c>
      <c r="M14" s="223">
        <v>0</v>
      </c>
      <c r="N14" s="220">
        <f t="shared" si="0"/>
        <v>6471</v>
      </c>
    </row>
    <row r="15" spans="1:14" x14ac:dyDescent="0.25">
      <c r="A15" s="4">
        <v>12</v>
      </c>
      <c r="B15" s="10" t="s">
        <v>24</v>
      </c>
      <c r="C15" s="229">
        <v>178</v>
      </c>
      <c r="D15" s="39">
        <v>448</v>
      </c>
      <c r="E15" s="229">
        <v>66</v>
      </c>
      <c r="F15" s="22">
        <v>822</v>
      </c>
      <c r="G15" s="229">
        <v>184</v>
      </c>
      <c r="H15" s="22">
        <v>234</v>
      </c>
      <c r="I15" s="229">
        <v>0</v>
      </c>
      <c r="J15" s="22">
        <v>74</v>
      </c>
      <c r="K15" s="229">
        <v>423</v>
      </c>
      <c r="L15" s="22">
        <v>0</v>
      </c>
      <c r="M15" s="223">
        <v>6</v>
      </c>
      <c r="N15" s="220">
        <f t="shared" si="0"/>
        <v>2435</v>
      </c>
    </row>
    <row r="16" spans="1:14" x14ac:dyDescent="0.25">
      <c r="A16" s="4">
        <v>13</v>
      </c>
      <c r="B16" s="10" t="s">
        <v>25</v>
      </c>
      <c r="C16" s="230">
        <v>35059</v>
      </c>
      <c r="D16" s="73">
        <v>28954</v>
      </c>
      <c r="E16" s="230">
        <v>8640</v>
      </c>
      <c r="F16" s="227">
        <v>11621</v>
      </c>
      <c r="G16" s="230">
        <v>10778</v>
      </c>
      <c r="H16" s="227">
        <v>36566</v>
      </c>
      <c r="I16" s="229">
        <v>1142</v>
      </c>
      <c r="J16" s="227">
        <v>19831</v>
      </c>
      <c r="K16" s="230">
        <v>9359</v>
      </c>
      <c r="L16" s="227">
        <v>1380</v>
      </c>
      <c r="M16" s="224">
        <v>2001</v>
      </c>
      <c r="N16" s="220">
        <f t="shared" si="0"/>
        <v>165331</v>
      </c>
    </row>
    <row r="17" spans="1:14" x14ac:dyDescent="0.25">
      <c r="A17" s="4">
        <v>14</v>
      </c>
      <c r="B17" s="10" t="s">
        <v>26</v>
      </c>
      <c r="C17" s="229">
        <v>0</v>
      </c>
      <c r="D17" s="39">
        <v>0</v>
      </c>
      <c r="E17" s="229">
        <v>0</v>
      </c>
      <c r="F17" s="22">
        <v>0</v>
      </c>
      <c r="G17" s="229">
        <v>0</v>
      </c>
      <c r="H17" s="22">
        <v>0</v>
      </c>
      <c r="I17" s="229">
        <v>0</v>
      </c>
      <c r="J17" s="22">
        <v>0</v>
      </c>
      <c r="K17" s="229">
        <v>0</v>
      </c>
      <c r="L17" s="22">
        <v>0</v>
      </c>
      <c r="M17" s="223">
        <v>0</v>
      </c>
      <c r="N17" s="10">
        <f t="shared" si="0"/>
        <v>0</v>
      </c>
    </row>
    <row r="18" spans="1:14" x14ac:dyDescent="0.25">
      <c r="A18" s="4">
        <v>15</v>
      </c>
      <c r="B18" s="10" t="s">
        <v>27</v>
      </c>
      <c r="C18" s="229">
        <v>25</v>
      </c>
      <c r="D18" s="39">
        <v>106</v>
      </c>
      <c r="E18" s="229">
        <v>18</v>
      </c>
      <c r="F18" s="227">
        <v>3302</v>
      </c>
      <c r="G18" s="229">
        <v>4</v>
      </c>
      <c r="H18" s="22">
        <v>0</v>
      </c>
      <c r="I18" s="229">
        <v>0</v>
      </c>
      <c r="J18" s="22">
        <v>0</v>
      </c>
      <c r="K18" s="229">
        <v>255</v>
      </c>
      <c r="L18" s="22">
        <v>0</v>
      </c>
      <c r="M18" s="223">
        <v>0</v>
      </c>
      <c r="N18" s="220">
        <f>SUM(C18:M18)</f>
        <v>3710</v>
      </c>
    </row>
    <row r="19" spans="1:14" x14ac:dyDescent="0.25">
      <c r="A19" s="4">
        <v>16</v>
      </c>
      <c r="B19" s="10" t="s">
        <v>28</v>
      </c>
      <c r="C19" s="230">
        <v>2532</v>
      </c>
      <c r="D19" s="73">
        <v>22619</v>
      </c>
      <c r="E19" s="230">
        <v>651</v>
      </c>
      <c r="F19" s="227">
        <v>2386</v>
      </c>
      <c r="G19" s="229">
        <v>0</v>
      </c>
      <c r="H19" s="22">
        <v>304</v>
      </c>
      <c r="I19" s="229">
        <v>0</v>
      </c>
      <c r="J19" s="227">
        <v>1986</v>
      </c>
      <c r="K19" s="230">
        <v>0</v>
      </c>
      <c r="L19" s="22">
        <v>0</v>
      </c>
      <c r="M19" s="224">
        <v>0</v>
      </c>
      <c r="N19" s="220">
        <f>SUM(C19:M19)</f>
        <v>30478</v>
      </c>
    </row>
    <row r="20" spans="1:14" x14ac:dyDescent="0.25">
      <c r="A20" s="4">
        <v>17</v>
      </c>
      <c r="B20" s="10" t="s">
        <v>29</v>
      </c>
      <c r="C20" s="229">
        <v>0</v>
      </c>
      <c r="D20" s="39">
        <v>0</v>
      </c>
      <c r="E20" s="229">
        <v>0</v>
      </c>
      <c r="F20" s="22">
        <v>0</v>
      </c>
      <c r="G20" s="229">
        <v>0</v>
      </c>
      <c r="H20" s="22">
        <v>0</v>
      </c>
      <c r="I20" s="229">
        <v>0</v>
      </c>
      <c r="J20" s="22">
        <v>0</v>
      </c>
      <c r="K20" s="229">
        <v>0</v>
      </c>
      <c r="L20" s="22">
        <v>0</v>
      </c>
      <c r="M20" s="223">
        <v>11</v>
      </c>
      <c r="N20" s="10">
        <f>SUM(C20:M20)</f>
        <v>11</v>
      </c>
    </row>
    <row r="21" spans="1:14" ht="15.75" thickBot="1" x14ac:dyDescent="0.3">
      <c r="A21" s="6">
        <v>18</v>
      </c>
      <c r="B21" s="11" t="s">
        <v>30</v>
      </c>
      <c r="C21" s="231">
        <v>12038</v>
      </c>
      <c r="D21" s="180">
        <v>30241</v>
      </c>
      <c r="E21" s="231">
        <v>11882</v>
      </c>
      <c r="F21" s="228">
        <v>25583</v>
      </c>
      <c r="G21" s="231">
        <v>12086</v>
      </c>
      <c r="H21" s="228">
        <v>26056</v>
      </c>
      <c r="I21" s="231">
        <v>4625</v>
      </c>
      <c r="J21" s="228">
        <v>12483</v>
      </c>
      <c r="K21" s="231">
        <v>14849</v>
      </c>
      <c r="L21" s="228">
        <v>4305</v>
      </c>
      <c r="M21" s="225">
        <v>9589</v>
      </c>
      <c r="N21" s="221">
        <f t="shared" si="0"/>
        <v>163737</v>
      </c>
    </row>
    <row r="22" spans="1:14" ht="15.75" thickBot="1" x14ac:dyDescent="0.3">
      <c r="A22" s="7"/>
      <c r="B22" s="19" t="s">
        <v>31</v>
      </c>
      <c r="C22" s="241">
        <f t="shared" ref="C22:N22" si="1">SUM(C4:C21)</f>
        <v>700596</v>
      </c>
      <c r="D22" s="242">
        <f>SUM(D4:D21)</f>
        <v>1026705</v>
      </c>
      <c r="E22" s="241">
        <f>SUM(E4:E21)</f>
        <v>427160</v>
      </c>
      <c r="F22" s="243">
        <f>SUM(F4:F21)</f>
        <v>598560</v>
      </c>
      <c r="G22" s="244">
        <f t="shared" si="1"/>
        <v>596455</v>
      </c>
      <c r="H22" s="243">
        <f t="shared" si="1"/>
        <v>680547</v>
      </c>
      <c r="I22" s="244">
        <f t="shared" si="1"/>
        <v>203205</v>
      </c>
      <c r="J22" s="243">
        <f t="shared" si="1"/>
        <v>542439</v>
      </c>
      <c r="K22" s="244">
        <f t="shared" si="1"/>
        <v>522557</v>
      </c>
      <c r="L22" s="243">
        <f t="shared" si="1"/>
        <v>243728</v>
      </c>
      <c r="M22" s="245">
        <f t="shared" si="1"/>
        <v>309914</v>
      </c>
      <c r="N22" s="246">
        <f t="shared" si="1"/>
        <v>5851866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95" t="s">
        <v>32</v>
      </c>
      <c r="B24" s="296"/>
      <c r="C24" s="27">
        <f>C22/N22</f>
        <v>0.11972181181182208</v>
      </c>
      <c r="D24" s="28">
        <f>D22/N22</f>
        <v>0.17544916442037464</v>
      </c>
      <c r="E24" s="29">
        <f>E22/N22</f>
        <v>7.2995519719692828E-2</v>
      </c>
      <c r="F24" s="28">
        <f>F22/N22</f>
        <v>0.1022853223228283</v>
      </c>
      <c r="G24" s="29">
        <f>G22/N22</f>
        <v>0.10192560800264394</v>
      </c>
      <c r="H24" s="28">
        <f>H22/N22</f>
        <v>0.11629572515843664</v>
      </c>
      <c r="I24" s="29">
        <f>I22/N22</f>
        <v>3.4724821108343899E-2</v>
      </c>
      <c r="J24" s="28">
        <f>J22/N22</f>
        <v>9.2695048041086386E-2</v>
      </c>
      <c r="K24" s="29">
        <f>K22/N22</f>
        <v>8.9297499293387789E-2</v>
      </c>
      <c r="L24" s="28">
        <f>L22/N22</f>
        <v>4.1649620821802825E-2</v>
      </c>
      <c r="M24" s="30">
        <f>M22/N22</f>
        <v>5.2959859299580678E-2</v>
      </c>
      <c r="N24" s="109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1" t="s">
        <v>0</v>
      </c>
      <c r="B26" s="307" t="s">
        <v>1</v>
      </c>
      <c r="C26" s="311" t="s">
        <v>91</v>
      </c>
      <c r="D26" s="312"/>
      <c r="E26" s="312"/>
      <c r="F26" s="313"/>
      <c r="G26" s="314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302"/>
      <c r="B27" s="308"/>
      <c r="C27" s="113" t="s">
        <v>12</v>
      </c>
      <c r="D27" s="115" t="s">
        <v>33</v>
      </c>
      <c r="E27" s="113" t="s">
        <v>7</v>
      </c>
      <c r="F27" s="115" t="s">
        <v>9</v>
      </c>
      <c r="G27" s="315"/>
      <c r="H27" s="1"/>
      <c r="I27" s="1"/>
      <c r="J27" s="112"/>
      <c r="K27" s="309" t="s">
        <v>34</v>
      </c>
      <c r="L27" s="310"/>
      <c r="M27" s="169">
        <f>N22</f>
        <v>5851866</v>
      </c>
      <c r="N27" s="170">
        <f>M27/M29</f>
        <v>0.86059649879797562</v>
      </c>
    </row>
    <row r="28" spans="1:14" ht="15.75" thickBot="1" x14ac:dyDescent="0.3">
      <c r="A28" s="26">
        <v>19</v>
      </c>
      <c r="B28" s="193" t="s">
        <v>35</v>
      </c>
      <c r="C28" s="168">
        <v>404306</v>
      </c>
      <c r="D28" s="59">
        <v>338243</v>
      </c>
      <c r="E28" s="168">
        <v>150958</v>
      </c>
      <c r="F28" s="59">
        <v>54406</v>
      </c>
      <c r="G28" s="168">
        <f>SUM(C28:F28)</f>
        <v>947913</v>
      </c>
      <c r="H28" s="1"/>
      <c r="I28" s="1"/>
      <c r="J28" s="112"/>
      <c r="K28" s="291" t="s">
        <v>35</v>
      </c>
      <c r="L28" s="292"/>
      <c r="M28" s="168">
        <f>G28</f>
        <v>947913</v>
      </c>
      <c r="N28" s="171">
        <f>M28/M29</f>
        <v>0.13940350120202435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2"/>
      <c r="K29" s="293" t="s">
        <v>3</v>
      </c>
      <c r="L29" s="294"/>
      <c r="M29" s="172">
        <f>M27+M28</f>
        <v>6799779</v>
      </c>
      <c r="N29" s="173">
        <f>M29/M29</f>
        <v>1</v>
      </c>
    </row>
    <row r="30" spans="1:14" ht="15.75" thickBot="1" x14ac:dyDescent="0.3">
      <c r="A30" s="295" t="s">
        <v>36</v>
      </c>
      <c r="B30" s="296"/>
      <c r="C30" s="27">
        <f>C28/G28</f>
        <v>0.42652226522898201</v>
      </c>
      <c r="D30" s="116">
        <f>D28/G28</f>
        <v>0.35682916048202734</v>
      </c>
      <c r="E30" s="27">
        <f>E28/G28</f>
        <v>0.15925301161604494</v>
      </c>
      <c r="F30" s="116">
        <f>F28/G28</f>
        <v>5.7395562672945724E-2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C26:F26"/>
    <mergeCell ref="G26:G27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31"/>
      <c r="B1" s="31"/>
      <c r="C1" s="322" t="s">
        <v>105</v>
      </c>
      <c r="D1" s="323"/>
      <c r="E1" s="323"/>
      <c r="F1" s="323"/>
      <c r="G1" s="323"/>
      <c r="H1" s="323"/>
      <c r="I1" s="323"/>
      <c r="J1" s="324"/>
      <c r="K1" s="324"/>
      <c r="L1" s="31"/>
      <c r="M1" s="31"/>
      <c r="N1" s="68"/>
    </row>
    <row r="2" spans="1:14" ht="15.75" thickBot="1" x14ac:dyDescent="0.3">
      <c r="A2" s="314" t="s">
        <v>0</v>
      </c>
      <c r="B2" s="326" t="s">
        <v>1</v>
      </c>
      <c r="C2" s="341" t="s">
        <v>2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26" t="s">
        <v>3</v>
      </c>
    </row>
    <row r="3" spans="1:14" x14ac:dyDescent="0.25">
      <c r="A3" s="342"/>
      <c r="B3" s="344"/>
      <c r="C3" s="363" t="s">
        <v>70</v>
      </c>
      <c r="D3" s="326" t="s">
        <v>4</v>
      </c>
      <c r="E3" s="348" t="s">
        <v>5</v>
      </c>
      <c r="F3" s="366" t="s">
        <v>6</v>
      </c>
      <c r="G3" s="348" t="s">
        <v>7</v>
      </c>
      <c r="H3" s="346" t="s">
        <v>8</v>
      </c>
      <c r="I3" s="348" t="s">
        <v>94</v>
      </c>
      <c r="J3" s="346" t="s">
        <v>9</v>
      </c>
      <c r="K3" s="363" t="s">
        <v>10</v>
      </c>
      <c r="L3" s="326" t="s">
        <v>11</v>
      </c>
      <c r="M3" s="348" t="s">
        <v>12</v>
      </c>
      <c r="N3" s="351"/>
    </row>
    <row r="4" spans="1:14" ht="15.75" thickBot="1" x14ac:dyDescent="0.3">
      <c r="A4" s="343"/>
      <c r="B4" s="345"/>
      <c r="C4" s="365"/>
      <c r="D4" s="343"/>
      <c r="E4" s="343"/>
      <c r="F4" s="367"/>
      <c r="G4" s="343"/>
      <c r="H4" s="347"/>
      <c r="I4" s="343"/>
      <c r="J4" s="347"/>
      <c r="K4" s="365"/>
      <c r="L4" s="343"/>
      <c r="M4" s="343"/>
      <c r="N4" s="345"/>
    </row>
    <row r="5" spans="1:14" x14ac:dyDescent="0.25">
      <c r="A5" s="36">
        <v>1</v>
      </c>
      <c r="B5" s="37" t="s">
        <v>40</v>
      </c>
      <c r="C5" s="86">
        <v>1158</v>
      </c>
      <c r="D5" s="179">
        <v>190</v>
      </c>
      <c r="E5" s="86">
        <v>9749</v>
      </c>
      <c r="F5" s="179">
        <v>784</v>
      </c>
      <c r="G5" s="86">
        <v>255</v>
      </c>
      <c r="H5" s="179">
        <v>1361</v>
      </c>
      <c r="I5" s="86">
        <v>382</v>
      </c>
      <c r="J5" s="179">
        <v>400</v>
      </c>
      <c r="K5" s="86">
        <v>85</v>
      </c>
      <c r="L5" s="179">
        <v>281</v>
      </c>
      <c r="M5" s="86">
        <v>128</v>
      </c>
      <c r="N5" s="179">
        <f t="shared" ref="N5:N13" si="0">SUM(C5:M5)</f>
        <v>14773</v>
      </c>
    </row>
    <row r="6" spans="1:14" x14ac:dyDescent="0.25">
      <c r="A6" s="38">
        <v>2</v>
      </c>
      <c r="B6" s="39" t="s">
        <v>41</v>
      </c>
      <c r="C6" s="86">
        <v>14</v>
      </c>
      <c r="D6" s="73">
        <v>0</v>
      </c>
      <c r="E6" s="86">
        <v>11</v>
      </c>
      <c r="F6" s="73">
        <v>2</v>
      </c>
      <c r="G6" s="86">
        <v>1</v>
      </c>
      <c r="H6" s="73">
        <v>58</v>
      </c>
      <c r="I6" s="86">
        <v>4</v>
      </c>
      <c r="J6" s="73">
        <v>0</v>
      </c>
      <c r="K6" s="86">
        <v>1</v>
      </c>
      <c r="L6" s="73">
        <v>3</v>
      </c>
      <c r="M6" s="86">
        <v>0</v>
      </c>
      <c r="N6" s="73">
        <f t="shared" si="0"/>
        <v>94</v>
      </c>
    </row>
    <row r="7" spans="1:14" x14ac:dyDescent="0.25">
      <c r="A7" s="38">
        <v>3</v>
      </c>
      <c r="B7" s="39" t="s">
        <v>42</v>
      </c>
      <c r="C7" s="70">
        <v>0</v>
      </c>
      <c r="D7" s="39">
        <v>0</v>
      </c>
      <c r="E7" s="70">
        <v>3</v>
      </c>
      <c r="F7" s="39">
        <v>3</v>
      </c>
      <c r="G7" s="70">
        <v>0</v>
      </c>
      <c r="H7" s="39">
        <v>23</v>
      </c>
      <c r="I7" s="70">
        <v>1</v>
      </c>
      <c r="J7" s="39">
        <v>0</v>
      </c>
      <c r="K7" s="70">
        <v>0</v>
      </c>
      <c r="L7" s="39">
        <v>2</v>
      </c>
      <c r="M7" s="70">
        <v>0</v>
      </c>
      <c r="N7" s="39">
        <f t="shared" si="0"/>
        <v>32</v>
      </c>
    </row>
    <row r="8" spans="1:14" x14ac:dyDescent="0.25">
      <c r="A8" s="38">
        <v>4</v>
      </c>
      <c r="B8" s="39" t="s">
        <v>43</v>
      </c>
      <c r="C8" s="70">
        <v>11</v>
      </c>
      <c r="D8" s="39">
        <v>0</v>
      </c>
      <c r="E8" s="70">
        <v>6</v>
      </c>
      <c r="F8" s="39">
        <v>0</v>
      </c>
      <c r="G8" s="70">
        <v>0</v>
      </c>
      <c r="H8" s="39">
        <v>12</v>
      </c>
      <c r="I8" s="70">
        <v>0</v>
      </c>
      <c r="J8" s="39">
        <v>0</v>
      </c>
      <c r="K8" s="70">
        <v>1</v>
      </c>
      <c r="L8" s="39">
        <v>8</v>
      </c>
      <c r="M8" s="70">
        <v>0</v>
      </c>
      <c r="N8" s="39">
        <f t="shared" si="0"/>
        <v>38</v>
      </c>
    </row>
    <row r="9" spans="1:14" x14ac:dyDescent="0.25">
      <c r="A9" s="38">
        <v>5</v>
      </c>
      <c r="B9" s="39" t="s">
        <v>44</v>
      </c>
      <c r="C9" s="70">
        <v>1</v>
      </c>
      <c r="D9" s="39">
        <v>0</v>
      </c>
      <c r="E9" s="70">
        <v>3</v>
      </c>
      <c r="F9" s="39">
        <v>0</v>
      </c>
      <c r="G9" s="70">
        <v>0</v>
      </c>
      <c r="H9" s="39">
        <v>26</v>
      </c>
      <c r="I9" s="70">
        <v>3</v>
      </c>
      <c r="J9" s="39">
        <v>0</v>
      </c>
      <c r="K9" s="70">
        <v>0</v>
      </c>
      <c r="L9" s="39">
        <v>1</v>
      </c>
      <c r="M9" s="70">
        <v>0</v>
      </c>
      <c r="N9" s="39">
        <f t="shared" si="0"/>
        <v>34</v>
      </c>
    </row>
    <row r="10" spans="1:14" x14ac:dyDescent="0.25">
      <c r="A10" s="38">
        <v>6</v>
      </c>
      <c r="B10" s="39" t="s">
        <v>45</v>
      </c>
      <c r="C10" s="70">
        <v>24</v>
      </c>
      <c r="D10" s="39">
        <v>1</v>
      </c>
      <c r="E10" s="70">
        <v>0</v>
      </c>
      <c r="F10" s="39">
        <v>90</v>
      </c>
      <c r="G10" s="70">
        <v>2</v>
      </c>
      <c r="H10" s="39">
        <v>3</v>
      </c>
      <c r="I10" s="70">
        <v>4</v>
      </c>
      <c r="J10" s="39">
        <v>0</v>
      </c>
      <c r="K10" s="70">
        <v>4</v>
      </c>
      <c r="L10" s="39">
        <v>25</v>
      </c>
      <c r="M10" s="70">
        <v>0</v>
      </c>
      <c r="N10" s="39">
        <f t="shared" si="0"/>
        <v>153</v>
      </c>
    </row>
    <row r="11" spans="1:14" x14ac:dyDescent="0.25">
      <c r="A11" s="38">
        <v>7</v>
      </c>
      <c r="B11" s="39" t="s">
        <v>46</v>
      </c>
      <c r="C11" s="70">
        <v>34</v>
      </c>
      <c r="D11" s="73">
        <v>2</v>
      </c>
      <c r="E11" s="70">
        <v>301</v>
      </c>
      <c r="F11" s="73">
        <v>96</v>
      </c>
      <c r="G11" s="70">
        <v>1</v>
      </c>
      <c r="H11" s="73">
        <v>118</v>
      </c>
      <c r="I11" s="70">
        <v>3</v>
      </c>
      <c r="J11" s="73">
        <v>0</v>
      </c>
      <c r="K11" s="70">
        <v>17</v>
      </c>
      <c r="L11" s="73">
        <v>3</v>
      </c>
      <c r="M11" s="70">
        <v>0</v>
      </c>
      <c r="N11" s="73">
        <f t="shared" si="0"/>
        <v>575</v>
      </c>
    </row>
    <row r="12" spans="1:14" ht="15.75" thickBot="1" x14ac:dyDescent="0.3">
      <c r="A12" s="41">
        <v>8</v>
      </c>
      <c r="B12" s="42" t="s">
        <v>47</v>
      </c>
      <c r="C12" s="87">
        <v>0</v>
      </c>
      <c r="D12" s="39">
        <v>0</v>
      </c>
      <c r="E12" s="87">
        <v>0</v>
      </c>
      <c r="F12" s="39">
        <v>0</v>
      </c>
      <c r="G12" s="87">
        <v>0</v>
      </c>
      <c r="H12" s="39">
        <v>0</v>
      </c>
      <c r="I12" s="87">
        <v>4</v>
      </c>
      <c r="J12" s="39">
        <v>0</v>
      </c>
      <c r="K12" s="87">
        <v>0</v>
      </c>
      <c r="L12" s="39">
        <v>0</v>
      </c>
      <c r="M12" s="87">
        <v>0</v>
      </c>
      <c r="N12" s="39">
        <f t="shared" si="0"/>
        <v>4</v>
      </c>
    </row>
    <row r="13" spans="1:14" ht="15.75" thickBot="1" x14ac:dyDescent="0.3">
      <c r="A13" s="44"/>
      <c r="B13" s="45" t="s">
        <v>38</v>
      </c>
      <c r="C13" s="49">
        <f t="shared" ref="C13:M13" si="1">SUM(C5:C12)</f>
        <v>1242</v>
      </c>
      <c r="D13" s="47">
        <f t="shared" si="1"/>
        <v>193</v>
      </c>
      <c r="E13" s="49">
        <f t="shared" si="1"/>
        <v>10073</v>
      </c>
      <c r="F13" s="47">
        <f t="shared" si="1"/>
        <v>975</v>
      </c>
      <c r="G13" s="49">
        <f t="shared" si="1"/>
        <v>259</v>
      </c>
      <c r="H13" s="47">
        <f t="shared" si="1"/>
        <v>1601</v>
      </c>
      <c r="I13" s="49">
        <f t="shared" si="1"/>
        <v>401</v>
      </c>
      <c r="J13" s="47">
        <f t="shared" si="1"/>
        <v>400</v>
      </c>
      <c r="K13" s="49">
        <f t="shared" si="1"/>
        <v>108</v>
      </c>
      <c r="L13" s="47">
        <f t="shared" si="1"/>
        <v>323</v>
      </c>
      <c r="M13" s="49">
        <f t="shared" si="1"/>
        <v>128</v>
      </c>
      <c r="N13" s="47">
        <f t="shared" si="0"/>
        <v>15703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32" t="s">
        <v>54</v>
      </c>
      <c r="B15" s="358"/>
      <c r="C15" s="74">
        <f>C13/N13</f>
        <v>7.9093166910781373E-2</v>
      </c>
      <c r="D15" s="75">
        <f>D13/N13</f>
        <v>1.2290645099662484E-2</v>
      </c>
      <c r="E15" s="56">
        <f>E13/N13</f>
        <v>0.64146978284404255</v>
      </c>
      <c r="F15" s="75">
        <f>F13/N13</f>
        <v>6.2090046487932239E-2</v>
      </c>
      <c r="G15" s="56">
        <f>G13/N13</f>
        <v>1.6493663631153281E-2</v>
      </c>
      <c r="H15" s="75">
        <f>H13/N13</f>
        <v>0.10195504043813285</v>
      </c>
      <c r="I15" s="56">
        <f>I13/N13</f>
        <v>2.5536521683754698E-2</v>
      </c>
      <c r="J15" s="75">
        <f>J13/N13</f>
        <v>2.5472839584792715E-2</v>
      </c>
      <c r="K15" s="56">
        <f>K13/N13</f>
        <v>6.8776666878940327E-3</v>
      </c>
      <c r="L15" s="75">
        <f>L13/N13</f>
        <v>2.0569317964720116E-2</v>
      </c>
      <c r="M15" s="76">
        <f>M13/N13</f>
        <v>8.151308667133669E-3</v>
      </c>
      <c r="N15" s="251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1"/>
      <c r="B17" s="31"/>
      <c r="C17" s="322" t="s">
        <v>106</v>
      </c>
      <c r="D17" s="323"/>
      <c r="E17" s="323"/>
      <c r="F17" s="323"/>
      <c r="G17" s="323"/>
      <c r="H17" s="323"/>
      <c r="I17" s="323"/>
      <c r="J17" s="324"/>
      <c r="K17" s="324"/>
      <c r="L17" s="31"/>
      <c r="M17" s="31"/>
      <c r="N17" s="248" t="s">
        <v>37</v>
      </c>
    </row>
    <row r="18" spans="1:14" ht="15.75" thickBot="1" x14ac:dyDescent="0.3">
      <c r="A18" s="314" t="s">
        <v>0</v>
      </c>
      <c r="B18" s="326" t="s">
        <v>1</v>
      </c>
      <c r="C18" s="341" t="s">
        <v>2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26" t="s">
        <v>3</v>
      </c>
    </row>
    <row r="19" spans="1:14" x14ac:dyDescent="0.25">
      <c r="A19" s="342"/>
      <c r="B19" s="344"/>
      <c r="C19" s="363" t="s">
        <v>70</v>
      </c>
      <c r="D19" s="326" t="s">
        <v>4</v>
      </c>
      <c r="E19" s="348" t="s">
        <v>5</v>
      </c>
      <c r="F19" s="366" t="s">
        <v>6</v>
      </c>
      <c r="G19" s="348" t="s">
        <v>7</v>
      </c>
      <c r="H19" s="346" t="s">
        <v>8</v>
      </c>
      <c r="I19" s="348" t="s">
        <v>94</v>
      </c>
      <c r="J19" s="346" t="s">
        <v>9</v>
      </c>
      <c r="K19" s="363" t="s">
        <v>10</v>
      </c>
      <c r="L19" s="326" t="s">
        <v>11</v>
      </c>
      <c r="M19" s="348" t="s">
        <v>12</v>
      </c>
      <c r="N19" s="351"/>
    </row>
    <row r="20" spans="1:14" ht="15.75" thickBot="1" x14ac:dyDescent="0.3">
      <c r="A20" s="343"/>
      <c r="B20" s="345"/>
      <c r="C20" s="365"/>
      <c r="D20" s="343"/>
      <c r="E20" s="343"/>
      <c r="F20" s="367"/>
      <c r="G20" s="343"/>
      <c r="H20" s="347"/>
      <c r="I20" s="343"/>
      <c r="J20" s="347"/>
      <c r="K20" s="365"/>
      <c r="L20" s="343"/>
      <c r="M20" s="343"/>
      <c r="N20" s="345"/>
    </row>
    <row r="21" spans="1:14" x14ac:dyDescent="0.25">
      <c r="A21" s="36">
        <v>1</v>
      </c>
      <c r="B21" s="37" t="s">
        <v>40</v>
      </c>
      <c r="C21" s="86">
        <v>3722</v>
      </c>
      <c r="D21" s="179">
        <v>1294</v>
      </c>
      <c r="E21" s="86">
        <v>32317</v>
      </c>
      <c r="F21" s="179">
        <v>2783</v>
      </c>
      <c r="G21" s="86">
        <v>1574</v>
      </c>
      <c r="H21" s="179">
        <v>4637</v>
      </c>
      <c r="I21" s="86">
        <v>1608</v>
      </c>
      <c r="J21" s="179">
        <v>2144</v>
      </c>
      <c r="K21" s="86">
        <v>499</v>
      </c>
      <c r="L21" s="179">
        <v>1207</v>
      </c>
      <c r="M21" s="86">
        <v>542</v>
      </c>
      <c r="N21" s="179">
        <f t="shared" ref="N21:N28" si="2">SUM(C21:M21)</f>
        <v>52327</v>
      </c>
    </row>
    <row r="22" spans="1:14" x14ac:dyDescent="0.25">
      <c r="A22" s="38">
        <v>2</v>
      </c>
      <c r="B22" s="39" t="s">
        <v>41</v>
      </c>
      <c r="C22" s="86">
        <v>151</v>
      </c>
      <c r="D22" s="73">
        <v>0</v>
      </c>
      <c r="E22" s="86">
        <v>136</v>
      </c>
      <c r="F22" s="73">
        <v>28</v>
      </c>
      <c r="G22" s="86">
        <v>14</v>
      </c>
      <c r="H22" s="73">
        <v>809</v>
      </c>
      <c r="I22" s="86">
        <v>260</v>
      </c>
      <c r="J22" s="73">
        <v>0</v>
      </c>
      <c r="K22" s="86">
        <v>14</v>
      </c>
      <c r="L22" s="73">
        <v>36</v>
      </c>
      <c r="M22" s="86">
        <v>0</v>
      </c>
      <c r="N22" s="73">
        <f t="shared" si="2"/>
        <v>1448</v>
      </c>
    </row>
    <row r="23" spans="1:14" x14ac:dyDescent="0.25">
      <c r="A23" s="38">
        <v>3</v>
      </c>
      <c r="B23" s="39" t="s">
        <v>42</v>
      </c>
      <c r="C23" s="70">
        <v>0</v>
      </c>
      <c r="D23" s="39">
        <v>0</v>
      </c>
      <c r="E23" s="70">
        <v>46</v>
      </c>
      <c r="F23" s="39">
        <v>49</v>
      </c>
      <c r="G23" s="70">
        <v>0</v>
      </c>
      <c r="H23" s="39">
        <v>399</v>
      </c>
      <c r="I23" s="70">
        <v>17</v>
      </c>
      <c r="J23" s="39">
        <v>0</v>
      </c>
      <c r="K23" s="70">
        <v>0</v>
      </c>
      <c r="L23" s="39">
        <v>26</v>
      </c>
      <c r="M23" s="70">
        <v>0</v>
      </c>
      <c r="N23" s="73">
        <f t="shared" si="2"/>
        <v>537</v>
      </c>
    </row>
    <row r="24" spans="1:14" x14ac:dyDescent="0.25">
      <c r="A24" s="38">
        <v>4</v>
      </c>
      <c r="B24" s="39" t="s">
        <v>43</v>
      </c>
      <c r="C24" s="70">
        <v>8</v>
      </c>
      <c r="D24" s="39">
        <v>0</v>
      </c>
      <c r="E24" s="70">
        <v>15</v>
      </c>
      <c r="F24" s="39">
        <v>0</v>
      </c>
      <c r="G24" s="70">
        <v>0</v>
      </c>
      <c r="H24" s="39">
        <v>129</v>
      </c>
      <c r="I24" s="70">
        <v>0</v>
      </c>
      <c r="J24" s="39">
        <v>0</v>
      </c>
      <c r="K24" s="70">
        <v>14</v>
      </c>
      <c r="L24" s="39">
        <v>5</v>
      </c>
      <c r="M24" s="70">
        <v>0</v>
      </c>
      <c r="N24" s="39">
        <f t="shared" si="2"/>
        <v>171</v>
      </c>
    </row>
    <row r="25" spans="1:14" x14ac:dyDescent="0.25">
      <c r="A25" s="38">
        <v>5</v>
      </c>
      <c r="B25" s="39" t="s">
        <v>44</v>
      </c>
      <c r="C25" s="70">
        <v>2</v>
      </c>
      <c r="D25" s="39">
        <v>0</v>
      </c>
      <c r="E25" s="70">
        <v>9</v>
      </c>
      <c r="F25" s="39">
        <v>0</v>
      </c>
      <c r="G25" s="70">
        <v>0</v>
      </c>
      <c r="H25" s="39">
        <v>193</v>
      </c>
      <c r="I25" s="70">
        <v>44</v>
      </c>
      <c r="J25" s="39">
        <v>0</v>
      </c>
      <c r="K25" s="70">
        <v>0</v>
      </c>
      <c r="L25" s="39">
        <v>2</v>
      </c>
      <c r="M25" s="70">
        <v>0</v>
      </c>
      <c r="N25" s="39">
        <f t="shared" si="2"/>
        <v>250</v>
      </c>
    </row>
    <row r="26" spans="1:14" x14ac:dyDescent="0.25">
      <c r="A26" s="38">
        <v>6</v>
      </c>
      <c r="B26" s="39" t="s">
        <v>45</v>
      </c>
      <c r="C26" s="70">
        <v>74</v>
      </c>
      <c r="D26" s="39">
        <v>4</v>
      </c>
      <c r="E26" s="70">
        <v>0</v>
      </c>
      <c r="F26" s="39">
        <v>279</v>
      </c>
      <c r="G26" s="70">
        <v>9</v>
      </c>
      <c r="H26" s="39">
        <v>5</v>
      </c>
      <c r="I26" s="70">
        <v>15</v>
      </c>
      <c r="J26" s="39">
        <v>0</v>
      </c>
      <c r="K26" s="70">
        <v>16</v>
      </c>
      <c r="L26" s="39">
        <v>77</v>
      </c>
      <c r="M26" s="70">
        <v>0</v>
      </c>
      <c r="N26" s="39">
        <f t="shared" si="2"/>
        <v>479</v>
      </c>
    </row>
    <row r="27" spans="1:14" x14ac:dyDescent="0.25">
      <c r="A27" s="38">
        <v>7</v>
      </c>
      <c r="B27" s="39" t="s">
        <v>46</v>
      </c>
      <c r="C27" s="70">
        <v>21</v>
      </c>
      <c r="D27" s="73">
        <v>2</v>
      </c>
      <c r="E27" s="70">
        <v>193</v>
      </c>
      <c r="F27" s="73">
        <v>150</v>
      </c>
      <c r="G27" s="70">
        <v>1</v>
      </c>
      <c r="H27" s="73">
        <v>216</v>
      </c>
      <c r="I27" s="70">
        <v>4</v>
      </c>
      <c r="J27" s="73">
        <v>0</v>
      </c>
      <c r="K27" s="70">
        <v>25</v>
      </c>
      <c r="L27" s="73">
        <v>2</v>
      </c>
      <c r="M27" s="70">
        <v>0</v>
      </c>
      <c r="N27" s="73">
        <f t="shared" si="2"/>
        <v>614</v>
      </c>
    </row>
    <row r="28" spans="1:14" ht="15.75" thickBot="1" x14ac:dyDescent="0.3">
      <c r="A28" s="41">
        <v>8</v>
      </c>
      <c r="B28" s="42" t="s">
        <v>47</v>
      </c>
      <c r="C28" s="87">
        <v>0</v>
      </c>
      <c r="D28" s="39">
        <v>0</v>
      </c>
      <c r="E28" s="87">
        <v>0</v>
      </c>
      <c r="F28" s="39">
        <v>0</v>
      </c>
      <c r="G28" s="87">
        <v>0</v>
      </c>
      <c r="H28" s="39">
        <v>0</v>
      </c>
      <c r="I28" s="87">
        <v>77</v>
      </c>
      <c r="J28" s="39">
        <v>0</v>
      </c>
      <c r="K28" s="87">
        <v>0</v>
      </c>
      <c r="L28" s="39">
        <v>0</v>
      </c>
      <c r="M28" s="87">
        <v>0</v>
      </c>
      <c r="N28" s="39">
        <f t="shared" si="2"/>
        <v>77</v>
      </c>
    </row>
    <row r="29" spans="1:14" ht="15.75" thickBot="1" x14ac:dyDescent="0.3">
      <c r="A29" s="44"/>
      <c r="B29" s="45" t="s">
        <v>38</v>
      </c>
      <c r="C29" s="49">
        <f t="shared" ref="C29:M29" si="3">SUM(C21:C28)</f>
        <v>3978</v>
      </c>
      <c r="D29" s="47">
        <f>SUM(D21:D28)</f>
        <v>1300</v>
      </c>
      <c r="E29" s="49">
        <f t="shared" si="3"/>
        <v>32716</v>
      </c>
      <c r="F29" s="47">
        <f t="shared" si="3"/>
        <v>3289</v>
      </c>
      <c r="G29" s="49">
        <f t="shared" si="3"/>
        <v>1598</v>
      </c>
      <c r="H29" s="47">
        <f t="shared" si="3"/>
        <v>6388</v>
      </c>
      <c r="I29" s="49">
        <f>SUM(I21:I28)</f>
        <v>2025</v>
      </c>
      <c r="J29" s="47">
        <f t="shared" si="3"/>
        <v>2144</v>
      </c>
      <c r="K29" s="49">
        <f t="shared" si="3"/>
        <v>568</v>
      </c>
      <c r="L29" s="47">
        <f t="shared" si="3"/>
        <v>1355</v>
      </c>
      <c r="M29" s="49">
        <f t="shared" si="3"/>
        <v>542</v>
      </c>
      <c r="N29" s="47">
        <f>SUM(C29:M29)</f>
        <v>55903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32" t="s">
        <v>54</v>
      </c>
      <c r="B31" s="358"/>
      <c r="C31" s="74">
        <f>C29/N29</f>
        <v>7.1158971790422701E-2</v>
      </c>
      <c r="D31" s="75">
        <f>D29/N29</f>
        <v>2.325456594458258E-2</v>
      </c>
      <c r="E31" s="56">
        <f>E29/N29</f>
        <v>0.58522798418689514</v>
      </c>
      <c r="F31" s="75">
        <f>F29/N29</f>
        <v>5.8834051839793927E-2</v>
      </c>
      <c r="G31" s="56">
        <f>G29/N29</f>
        <v>2.8585227984186896E-2</v>
      </c>
      <c r="H31" s="75">
        <f>H29/N29</f>
        <v>0.11426935942614887</v>
      </c>
      <c r="I31" s="56">
        <f>I29/N29</f>
        <v>3.622345849059979E-2</v>
      </c>
      <c r="J31" s="75">
        <f>J29/N29</f>
        <v>3.8352145680911581E-2</v>
      </c>
      <c r="K31" s="56">
        <f>K29/N29</f>
        <v>1.016045650501762E-2</v>
      </c>
      <c r="L31" s="75">
        <f>L29/N29</f>
        <v>2.4238412965314919E-2</v>
      </c>
      <c r="M31" s="76">
        <f>M29/N29</f>
        <v>9.695365186125968E-3</v>
      </c>
      <c r="N31" s="251">
        <f>N29/N29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8:N20"/>
    <mergeCell ref="C19:C20"/>
    <mergeCell ref="D19:D20"/>
    <mergeCell ref="E19:E20"/>
    <mergeCell ref="F19:F20"/>
    <mergeCell ref="A15:B15"/>
    <mergeCell ref="C17:K17"/>
    <mergeCell ref="A18:A20"/>
    <mergeCell ref="B18:B20"/>
    <mergeCell ref="C18:M18"/>
    <mergeCell ref="M19:M20"/>
    <mergeCell ref="K19:K20"/>
    <mergeCell ref="L19:L20"/>
    <mergeCell ref="A31:B31"/>
    <mergeCell ref="G19:G20"/>
    <mergeCell ref="H19:H20"/>
    <mergeCell ref="I19:I20"/>
    <mergeCell ref="J19:J20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G16" sqref="G16"/>
    </sheetView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82"/>
      <c r="B1" s="182"/>
      <c r="C1" s="370" t="s">
        <v>107</v>
      </c>
      <c r="D1" s="371"/>
      <c r="E1" s="371"/>
      <c r="F1" s="371"/>
      <c r="G1" s="371"/>
      <c r="H1" s="371"/>
      <c r="I1" s="371"/>
      <c r="J1" s="372"/>
      <c r="K1" s="372"/>
      <c r="L1" s="182"/>
      <c r="M1" s="182"/>
      <c r="N1" s="183"/>
    </row>
    <row r="2" spans="1:14" ht="15.75" thickBot="1" x14ac:dyDescent="0.3">
      <c r="A2" s="314" t="s">
        <v>0</v>
      </c>
      <c r="B2" s="326" t="s">
        <v>1</v>
      </c>
      <c r="C2" s="341" t="s">
        <v>2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26" t="s">
        <v>3</v>
      </c>
    </row>
    <row r="3" spans="1:14" x14ac:dyDescent="0.25">
      <c r="A3" s="342"/>
      <c r="B3" s="344"/>
      <c r="C3" s="352" t="s">
        <v>70</v>
      </c>
      <c r="D3" s="346" t="s">
        <v>4</v>
      </c>
      <c r="E3" s="348" t="s">
        <v>5</v>
      </c>
      <c r="F3" s="346" t="s">
        <v>6</v>
      </c>
      <c r="G3" s="348" t="s">
        <v>7</v>
      </c>
      <c r="H3" s="346" t="s">
        <v>8</v>
      </c>
      <c r="I3" s="348" t="s">
        <v>94</v>
      </c>
      <c r="J3" s="326" t="s">
        <v>9</v>
      </c>
      <c r="K3" s="373" t="s">
        <v>39</v>
      </c>
      <c r="L3" s="326" t="s">
        <v>11</v>
      </c>
      <c r="M3" s="354" t="s">
        <v>12</v>
      </c>
      <c r="N3" s="351"/>
    </row>
    <row r="4" spans="1:14" ht="15.75" thickBot="1" x14ac:dyDescent="0.3">
      <c r="A4" s="343"/>
      <c r="B4" s="345"/>
      <c r="C4" s="353"/>
      <c r="D4" s="347"/>
      <c r="E4" s="343"/>
      <c r="F4" s="347"/>
      <c r="G4" s="343"/>
      <c r="H4" s="347"/>
      <c r="I4" s="343"/>
      <c r="J4" s="343"/>
      <c r="K4" s="374"/>
      <c r="L4" s="343"/>
      <c r="M4" s="355"/>
      <c r="N4" s="345"/>
    </row>
    <row r="5" spans="1:14" x14ac:dyDescent="0.25">
      <c r="A5" s="36">
        <v>1</v>
      </c>
      <c r="B5" s="37" t="s">
        <v>40</v>
      </c>
      <c r="C5" s="175">
        <v>1066</v>
      </c>
      <c r="D5" s="93">
        <v>2174</v>
      </c>
      <c r="E5" s="175">
        <v>1359</v>
      </c>
      <c r="F5" s="93">
        <v>1320</v>
      </c>
      <c r="G5" s="175">
        <v>1774</v>
      </c>
      <c r="H5" s="184">
        <v>1589</v>
      </c>
      <c r="I5" s="175">
        <v>911</v>
      </c>
      <c r="J5" s="93">
        <v>2072</v>
      </c>
      <c r="K5" s="175">
        <v>1373</v>
      </c>
      <c r="L5" s="93">
        <v>1261</v>
      </c>
      <c r="M5" s="175">
        <v>961</v>
      </c>
      <c r="N5" s="179">
        <f t="shared" ref="N5:N17" si="0">SUM(C5:M5)</f>
        <v>15860</v>
      </c>
    </row>
    <row r="6" spans="1:14" x14ac:dyDescent="0.25">
      <c r="A6" s="38">
        <v>2</v>
      </c>
      <c r="B6" s="39" t="s">
        <v>41</v>
      </c>
      <c r="C6" s="86">
        <v>158</v>
      </c>
      <c r="D6" s="67">
        <v>304</v>
      </c>
      <c r="E6" s="86">
        <v>158</v>
      </c>
      <c r="F6" s="67">
        <v>282</v>
      </c>
      <c r="G6" s="86">
        <v>203</v>
      </c>
      <c r="H6" s="67">
        <v>218</v>
      </c>
      <c r="I6" s="86">
        <v>23</v>
      </c>
      <c r="J6" s="67">
        <v>251</v>
      </c>
      <c r="K6" s="86">
        <v>231</v>
      </c>
      <c r="L6" s="67">
        <v>123</v>
      </c>
      <c r="M6" s="86">
        <v>120</v>
      </c>
      <c r="N6" s="73">
        <f t="shared" si="0"/>
        <v>2071</v>
      </c>
    </row>
    <row r="7" spans="1:14" x14ac:dyDescent="0.25">
      <c r="A7" s="38">
        <v>3</v>
      </c>
      <c r="B7" s="39" t="s">
        <v>42</v>
      </c>
      <c r="C7" s="86">
        <v>17</v>
      </c>
      <c r="D7" s="67">
        <v>21</v>
      </c>
      <c r="E7" s="86">
        <v>25</v>
      </c>
      <c r="F7" s="67">
        <v>17</v>
      </c>
      <c r="G7" s="86">
        <v>24</v>
      </c>
      <c r="H7" s="71">
        <v>1</v>
      </c>
      <c r="I7" s="70">
        <v>7</v>
      </c>
      <c r="J7" s="67">
        <v>24</v>
      </c>
      <c r="K7" s="86">
        <v>89</v>
      </c>
      <c r="L7" s="67">
        <v>17</v>
      </c>
      <c r="M7" s="70">
        <v>10</v>
      </c>
      <c r="N7" s="73">
        <f t="shared" si="0"/>
        <v>252</v>
      </c>
    </row>
    <row r="8" spans="1:14" x14ac:dyDescent="0.25">
      <c r="A8" s="38">
        <v>4</v>
      </c>
      <c r="B8" s="39" t="s">
        <v>43</v>
      </c>
      <c r="C8" s="70">
        <v>2</v>
      </c>
      <c r="D8" s="71">
        <v>6</v>
      </c>
      <c r="E8" s="70">
        <v>4</v>
      </c>
      <c r="F8" s="71">
        <v>3</v>
      </c>
      <c r="G8" s="70">
        <v>5</v>
      </c>
      <c r="H8" s="71">
        <v>1</v>
      </c>
      <c r="I8" s="70">
        <v>1</v>
      </c>
      <c r="J8" s="71">
        <v>1</v>
      </c>
      <c r="K8" s="86">
        <v>15</v>
      </c>
      <c r="L8" s="67">
        <v>2</v>
      </c>
      <c r="M8" s="70">
        <v>5</v>
      </c>
      <c r="N8" s="73">
        <f t="shared" si="0"/>
        <v>45</v>
      </c>
    </row>
    <row r="9" spans="1:14" x14ac:dyDescent="0.25">
      <c r="A9" s="38">
        <v>5</v>
      </c>
      <c r="B9" s="39" t="s">
        <v>44</v>
      </c>
      <c r="C9" s="70">
        <v>1</v>
      </c>
      <c r="D9" s="71">
        <v>2</v>
      </c>
      <c r="E9" s="70">
        <v>4</v>
      </c>
      <c r="F9" s="71">
        <v>5</v>
      </c>
      <c r="G9" s="70">
        <v>5</v>
      </c>
      <c r="H9" s="71">
        <v>0</v>
      </c>
      <c r="I9" s="70">
        <v>1</v>
      </c>
      <c r="J9" s="71">
        <v>1</v>
      </c>
      <c r="K9" s="87">
        <v>13</v>
      </c>
      <c r="L9" s="71">
        <v>2</v>
      </c>
      <c r="M9" s="70">
        <v>0</v>
      </c>
      <c r="N9" s="39">
        <f t="shared" si="0"/>
        <v>34</v>
      </c>
    </row>
    <row r="10" spans="1:14" x14ac:dyDescent="0.25">
      <c r="A10" s="38">
        <v>6</v>
      </c>
      <c r="B10" s="39" t="s">
        <v>45</v>
      </c>
      <c r="C10" s="86">
        <v>4</v>
      </c>
      <c r="D10" s="67">
        <v>13</v>
      </c>
      <c r="E10" s="86">
        <v>9</v>
      </c>
      <c r="F10" s="67">
        <v>12</v>
      </c>
      <c r="G10" s="86">
        <v>17</v>
      </c>
      <c r="H10" s="67">
        <v>9</v>
      </c>
      <c r="I10" s="86">
        <v>9</v>
      </c>
      <c r="J10" s="67">
        <v>9</v>
      </c>
      <c r="K10" s="86">
        <v>9</v>
      </c>
      <c r="L10" s="67">
        <v>6</v>
      </c>
      <c r="M10" s="86">
        <v>7</v>
      </c>
      <c r="N10" s="73">
        <f t="shared" si="0"/>
        <v>104</v>
      </c>
    </row>
    <row r="11" spans="1:14" x14ac:dyDescent="0.25">
      <c r="A11" s="38">
        <v>7</v>
      </c>
      <c r="B11" s="39" t="s">
        <v>46</v>
      </c>
      <c r="C11" s="70">
        <v>2</v>
      </c>
      <c r="D11" s="67">
        <v>2</v>
      </c>
      <c r="E11" s="70">
        <v>2</v>
      </c>
      <c r="F11" s="71">
        <v>0</v>
      </c>
      <c r="G11" s="70">
        <v>1</v>
      </c>
      <c r="H11" s="71">
        <v>1</v>
      </c>
      <c r="I11" s="70">
        <v>0</v>
      </c>
      <c r="J11" s="71">
        <v>0</v>
      </c>
      <c r="K11" s="85">
        <v>1</v>
      </c>
      <c r="L11" s="71">
        <v>0</v>
      </c>
      <c r="M11" s="70">
        <v>0</v>
      </c>
      <c r="N11" s="73">
        <f t="shared" si="0"/>
        <v>9</v>
      </c>
    </row>
    <row r="12" spans="1:14" x14ac:dyDescent="0.25">
      <c r="A12" s="38">
        <v>8</v>
      </c>
      <c r="B12" s="39" t="s">
        <v>47</v>
      </c>
      <c r="C12" s="70">
        <v>5</v>
      </c>
      <c r="D12" s="71">
        <v>7</v>
      </c>
      <c r="E12" s="70">
        <v>12</v>
      </c>
      <c r="F12" s="71">
        <v>3</v>
      </c>
      <c r="G12" s="70">
        <v>8</v>
      </c>
      <c r="H12" s="71">
        <v>3</v>
      </c>
      <c r="I12" s="70">
        <v>0</v>
      </c>
      <c r="J12" s="71">
        <v>20</v>
      </c>
      <c r="K12" s="86">
        <v>9</v>
      </c>
      <c r="L12" s="71">
        <v>2</v>
      </c>
      <c r="M12" s="70">
        <v>2</v>
      </c>
      <c r="N12" s="73">
        <f t="shared" si="0"/>
        <v>71</v>
      </c>
    </row>
    <row r="13" spans="1:14" ht="22.5" x14ac:dyDescent="0.25">
      <c r="A13" s="38">
        <v>9</v>
      </c>
      <c r="B13" s="69" t="s">
        <v>48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69" t="s">
        <v>49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50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0</v>
      </c>
    </row>
    <row r="16" spans="1:14" ht="56.25" x14ac:dyDescent="0.25">
      <c r="A16" s="38">
        <v>12</v>
      </c>
      <c r="B16" s="69" t="s">
        <v>51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52</v>
      </c>
      <c r="C17" s="86">
        <v>2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2</v>
      </c>
    </row>
    <row r="18" spans="1:14" ht="15.75" thickBot="1" x14ac:dyDescent="0.3">
      <c r="A18" s="44"/>
      <c r="B18" s="45" t="s">
        <v>38</v>
      </c>
      <c r="C18" s="49">
        <f t="shared" ref="C18:M18" si="1">SUM(C5:C17)</f>
        <v>1257</v>
      </c>
      <c r="D18" s="50">
        <f t="shared" si="1"/>
        <v>2529</v>
      </c>
      <c r="E18" s="49">
        <f t="shared" si="1"/>
        <v>1573</v>
      </c>
      <c r="F18" s="50">
        <f t="shared" si="1"/>
        <v>1642</v>
      </c>
      <c r="G18" s="49">
        <f t="shared" si="1"/>
        <v>2037</v>
      </c>
      <c r="H18" s="50">
        <f t="shared" si="1"/>
        <v>1822</v>
      </c>
      <c r="I18" s="49">
        <f t="shared" si="1"/>
        <v>952</v>
      </c>
      <c r="J18" s="50">
        <f t="shared" si="1"/>
        <v>2378</v>
      </c>
      <c r="K18" s="49">
        <f t="shared" si="1"/>
        <v>1740</v>
      </c>
      <c r="L18" s="50">
        <f>SUM(L5:L17)</f>
        <v>1413</v>
      </c>
      <c r="M18" s="49">
        <f t="shared" si="1"/>
        <v>1105</v>
      </c>
      <c r="N18" s="47">
        <f>SUM(C18:M18)</f>
        <v>18448</v>
      </c>
    </row>
    <row r="19" spans="1:14" ht="15.75" thickBot="1" x14ac:dyDescent="0.3">
      <c r="A19" s="148"/>
      <c r="B19" s="149"/>
      <c r="C19" s="54"/>
      <c r="D19" s="48"/>
      <c r="E19" s="54"/>
      <c r="F19" s="48"/>
      <c r="G19" s="54"/>
      <c r="H19" s="48"/>
      <c r="I19" s="54"/>
      <c r="J19" s="48"/>
      <c r="K19" s="54"/>
      <c r="L19" s="48"/>
      <c r="M19" s="54"/>
      <c r="N19" s="54"/>
    </row>
    <row r="20" spans="1:14" ht="15.75" thickBot="1" x14ac:dyDescent="0.3">
      <c r="A20" s="368" t="s">
        <v>54</v>
      </c>
      <c r="B20" s="369"/>
      <c r="C20" s="74">
        <f>C18/N18</f>
        <v>6.8137467476149183E-2</v>
      </c>
      <c r="D20" s="75">
        <f>D18/N18</f>
        <v>0.13708803122289678</v>
      </c>
      <c r="E20" s="56">
        <f>E18/N18</f>
        <v>8.5266695576756285E-2</v>
      </c>
      <c r="F20" s="75">
        <f>F18/N18</f>
        <v>8.9006938421509113E-2</v>
      </c>
      <c r="G20" s="56">
        <f>G18/N18</f>
        <v>0.110418473547268</v>
      </c>
      <c r="H20" s="75">
        <f>H18/N18</f>
        <v>9.8764093668690378E-2</v>
      </c>
      <c r="I20" s="56">
        <f>I18/N18</f>
        <v>5.1604509973980917E-2</v>
      </c>
      <c r="J20" s="75">
        <f>J18/N18</f>
        <v>0.1289028620988725</v>
      </c>
      <c r="K20" s="56">
        <f>K18/N18</f>
        <v>9.4319167389418909E-2</v>
      </c>
      <c r="L20" s="75">
        <f>L18/N18</f>
        <v>7.6593668690372943E-2</v>
      </c>
      <c r="M20" s="76">
        <f>M18/N18</f>
        <v>5.9898091934084997E-2</v>
      </c>
      <c r="N20" s="55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H16" sqref="H16"/>
    </sheetView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32.25" customHeight="1" thickBot="1" x14ac:dyDescent="0.3">
      <c r="A1" s="182" t="s">
        <v>68</v>
      </c>
      <c r="B1" s="31"/>
      <c r="C1" s="322" t="s">
        <v>108</v>
      </c>
      <c r="D1" s="323"/>
      <c r="E1" s="323"/>
      <c r="F1" s="323"/>
      <c r="G1" s="323"/>
      <c r="H1" s="323"/>
      <c r="I1" s="323"/>
      <c r="J1" s="324"/>
      <c r="K1" s="324"/>
      <c r="L1" s="31"/>
      <c r="M1" s="31"/>
      <c r="N1" s="248" t="s">
        <v>37</v>
      </c>
    </row>
    <row r="2" spans="1:14" ht="15.75" thickBot="1" x14ac:dyDescent="0.3">
      <c r="A2" s="314" t="s">
        <v>0</v>
      </c>
      <c r="B2" s="326" t="s">
        <v>1</v>
      </c>
      <c r="C2" s="341" t="s">
        <v>2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26" t="s">
        <v>3</v>
      </c>
    </row>
    <row r="3" spans="1:14" x14ac:dyDescent="0.25">
      <c r="A3" s="342"/>
      <c r="B3" s="344"/>
      <c r="C3" s="352" t="s">
        <v>70</v>
      </c>
      <c r="D3" s="346" t="s">
        <v>4</v>
      </c>
      <c r="E3" s="348" t="s">
        <v>5</v>
      </c>
      <c r="F3" s="346" t="s">
        <v>6</v>
      </c>
      <c r="G3" s="348" t="s">
        <v>7</v>
      </c>
      <c r="H3" s="346" t="s">
        <v>8</v>
      </c>
      <c r="I3" s="348" t="s">
        <v>94</v>
      </c>
      <c r="J3" s="326" t="s">
        <v>9</v>
      </c>
      <c r="K3" s="373" t="s">
        <v>39</v>
      </c>
      <c r="L3" s="326" t="s">
        <v>11</v>
      </c>
      <c r="M3" s="354" t="s">
        <v>12</v>
      </c>
      <c r="N3" s="351"/>
    </row>
    <row r="4" spans="1:14" ht="15.75" thickBot="1" x14ac:dyDescent="0.3">
      <c r="A4" s="343"/>
      <c r="B4" s="345"/>
      <c r="C4" s="353"/>
      <c r="D4" s="347"/>
      <c r="E4" s="343"/>
      <c r="F4" s="347"/>
      <c r="G4" s="343"/>
      <c r="H4" s="347"/>
      <c r="I4" s="343"/>
      <c r="J4" s="343"/>
      <c r="K4" s="374"/>
      <c r="L4" s="343"/>
      <c r="M4" s="355"/>
      <c r="N4" s="345"/>
    </row>
    <row r="5" spans="1:14" x14ac:dyDescent="0.25">
      <c r="A5" s="36">
        <v>1</v>
      </c>
      <c r="B5" s="37" t="s">
        <v>40</v>
      </c>
      <c r="C5" s="175">
        <v>57209</v>
      </c>
      <c r="D5" s="93">
        <v>117634</v>
      </c>
      <c r="E5" s="175">
        <v>85764</v>
      </c>
      <c r="F5" s="93">
        <v>80983</v>
      </c>
      <c r="G5" s="175">
        <v>91849</v>
      </c>
      <c r="H5" s="184">
        <v>85300</v>
      </c>
      <c r="I5" s="175">
        <v>58274</v>
      </c>
      <c r="J5" s="93">
        <v>109605</v>
      </c>
      <c r="K5" s="175">
        <v>73191</v>
      </c>
      <c r="L5" s="93">
        <v>82499</v>
      </c>
      <c r="M5" s="175">
        <v>59352</v>
      </c>
      <c r="N5" s="179">
        <f t="shared" ref="N5:N17" si="0">SUM(C5:M5)</f>
        <v>901660</v>
      </c>
    </row>
    <row r="6" spans="1:14" x14ac:dyDescent="0.25">
      <c r="A6" s="38">
        <v>2</v>
      </c>
      <c r="B6" s="39" t="s">
        <v>41</v>
      </c>
      <c r="C6" s="86">
        <v>9347</v>
      </c>
      <c r="D6" s="67">
        <v>11952</v>
      </c>
      <c r="E6" s="86">
        <v>5908</v>
      </c>
      <c r="F6" s="67">
        <v>11429</v>
      </c>
      <c r="G6" s="86">
        <v>9441</v>
      </c>
      <c r="H6" s="67">
        <v>9547</v>
      </c>
      <c r="I6" s="86">
        <v>318</v>
      </c>
      <c r="J6" s="67">
        <v>12883</v>
      </c>
      <c r="K6" s="86">
        <v>12787</v>
      </c>
      <c r="L6" s="67">
        <v>6160</v>
      </c>
      <c r="M6" s="86">
        <v>4801</v>
      </c>
      <c r="N6" s="73">
        <f t="shared" si="0"/>
        <v>94573</v>
      </c>
    </row>
    <row r="7" spans="1:14" x14ac:dyDescent="0.25">
      <c r="A7" s="38">
        <v>3</v>
      </c>
      <c r="B7" s="39" t="s">
        <v>42</v>
      </c>
      <c r="C7" s="86">
        <v>456</v>
      </c>
      <c r="D7" s="67">
        <v>1977</v>
      </c>
      <c r="E7" s="86">
        <v>958</v>
      </c>
      <c r="F7" s="67">
        <v>379</v>
      </c>
      <c r="G7" s="86">
        <v>3046</v>
      </c>
      <c r="H7" s="67">
        <v>19</v>
      </c>
      <c r="I7" s="70">
        <v>169</v>
      </c>
      <c r="J7" s="67">
        <v>1039</v>
      </c>
      <c r="K7" s="86">
        <v>4635</v>
      </c>
      <c r="L7" s="67">
        <v>923</v>
      </c>
      <c r="M7" s="86">
        <v>801</v>
      </c>
      <c r="N7" s="73">
        <f t="shared" si="0"/>
        <v>14402</v>
      </c>
    </row>
    <row r="8" spans="1:14" x14ac:dyDescent="0.25">
      <c r="A8" s="38">
        <v>4</v>
      </c>
      <c r="B8" s="39" t="s">
        <v>43</v>
      </c>
      <c r="C8" s="70">
        <v>132</v>
      </c>
      <c r="D8" s="71">
        <v>329</v>
      </c>
      <c r="E8" s="70">
        <v>98</v>
      </c>
      <c r="F8" s="71">
        <v>121</v>
      </c>
      <c r="G8" s="70">
        <v>127</v>
      </c>
      <c r="H8" s="71">
        <v>150</v>
      </c>
      <c r="I8" s="70">
        <v>409</v>
      </c>
      <c r="J8" s="71">
        <v>98</v>
      </c>
      <c r="K8" s="70">
        <v>983</v>
      </c>
      <c r="L8" s="67">
        <v>62</v>
      </c>
      <c r="M8" s="86">
        <v>1352</v>
      </c>
      <c r="N8" s="73">
        <f t="shared" si="0"/>
        <v>3861</v>
      </c>
    </row>
    <row r="9" spans="1:14" x14ac:dyDescent="0.25">
      <c r="A9" s="38">
        <v>5</v>
      </c>
      <c r="B9" s="39" t="s">
        <v>44</v>
      </c>
      <c r="C9" s="70">
        <v>9</v>
      </c>
      <c r="D9" s="71">
        <v>64</v>
      </c>
      <c r="E9" s="70">
        <v>239</v>
      </c>
      <c r="F9" s="71">
        <v>289</v>
      </c>
      <c r="G9" s="70">
        <v>272</v>
      </c>
      <c r="H9" s="71">
        <v>0</v>
      </c>
      <c r="I9" s="70">
        <v>429</v>
      </c>
      <c r="J9" s="71">
        <v>51</v>
      </c>
      <c r="K9" s="87">
        <v>660</v>
      </c>
      <c r="L9" s="71">
        <v>28</v>
      </c>
      <c r="M9" s="70">
        <v>0</v>
      </c>
      <c r="N9" s="73">
        <f t="shared" si="0"/>
        <v>2041</v>
      </c>
    </row>
    <row r="10" spans="1:14" x14ac:dyDescent="0.25">
      <c r="A10" s="38">
        <v>6</v>
      </c>
      <c r="B10" s="39" t="s">
        <v>45</v>
      </c>
      <c r="C10" s="70">
        <v>773</v>
      </c>
      <c r="D10" s="67">
        <v>1213</v>
      </c>
      <c r="E10" s="86">
        <v>252</v>
      </c>
      <c r="F10" s="67">
        <v>503</v>
      </c>
      <c r="G10" s="86">
        <v>4009</v>
      </c>
      <c r="H10" s="67">
        <v>290</v>
      </c>
      <c r="I10" s="86">
        <v>521</v>
      </c>
      <c r="J10" s="67">
        <v>895</v>
      </c>
      <c r="K10" s="86">
        <v>537</v>
      </c>
      <c r="L10" s="67">
        <v>342</v>
      </c>
      <c r="M10" s="86">
        <v>90</v>
      </c>
      <c r="N10" s="73">
        <f t="shared" si="0"/>
        <v>9425</v>
      </c>
    </row>
    <row r="11" spans="1:14" x14ac:dyDescent="0.25">
      <c r="A11" s="38">
        <v>7</v>
      </c>
      <c r="B11" s="39" t="s">
        <v>46</v>
      </c>
      <c r="C11" s="70">
        <v>126</v>
      </c>
      <c r="D11" s="67">
        <v>754</v>
      </c>
      <c r="E11" s="70">
        <v>132</v>
      </c>
      <c r="F11" s="71">
        <v>0</v>
      </c>
      <c r="G11" s="70">
        <v>21</v>
      </c>
      <c r="H11" s="71">
        <v>101</v>
      </c>
      <c r="I11" s="70">
        <v>0</v>
      </c>
      <c r="J11" s="71">
        <v>0</v>
      </c>
      <c r="K11" s="85">
        <v>299</v>
      </c>
      <c r="L11" s="71">
        <v>0</v>
      </c>
      <c r="M11" s="70">
        <v>0</v>
      </c>
      <c r="N11" s="73">
        <f t="shared" si="0"/>
        <v>1433</v>
      </c>
    </row>
    <row r="12" spans="1:14" x14ac:dyDescent="0.25">
      <c r="A12" s="38">
        <v>8</v>
      </c>
      <c r="B12" s="39" t="s">
        <v>47</v>
      </c>
      <c r="C12" s="70">
        <v>117</v>
      </c>
      <c r="D12" s="67">
        <v>269</v>
      </c>
      <c r="E12" s="70">
        <v>168</v>
      </c>
      <c r="F12" s="71">
        <v>189</v>
      </c>
      <c r="G12" s="70">
        <v>771</v>
      </c>
      <c r="H12" s="71">
        <v>17</v>
      </c>
      <c r="I12" s="70">
        <v>0</v>
      </c>
      <c r="J12" s="71">
        <v>564</v>
      </c>
      <c r="K12" s="86">
        <v>502</v>
      </c>
      <c r="L12" s="71">
        <v>36</v>
      </c>
      <c r="M12" s="70">
        <v>68</v>
      </c>
      <c r="N12" s="73">
        <f t="shared" si="0"/>
        <v>2701</v>
      </c>
    </row>
    <row r="13" spans="1:14" ht="22.5" x14ac:dyDescent="0.25">
      <c r="A13" s="38">
        <v>9</v>
      </c>
      <c r="B13" s="69" t="s">
        <v>48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252" t="s">
        <v>49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50</v>
      </c>
      <c r="C15" s="70">
        <v>0</v>
      </c>
      <c r="D15" s="71">
        <v>0</v>
      </c>
      <c r="E15" s="70">
        <v>0</v>
      </c>
      <c r="F15" s="71"/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0</v>
      </c>
    </row>
    <row r="16" spans="1:14" ht="56.25" x14ac:dyDescent="0.25">
      <c r="A16" s="38">
        <v>12</v>
      </c>
      <c r="B16" s="69" t="s">
        <v>51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52</v>
      </c>
      <c r="C17" s="70">
        <v>16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16</v>
      </c>
    </row>
    <row r="18" spans="1:14" ht="15.75" thickBot="1" x14ac:dyDescent="0.3">
      <c r="A18" s="44"/>
      <c r="B18" s="45" t="s">
        <v>38</v>
      </c>
      <c r="C18" s="49">
        <f t="shared" ref="C18:M18" si="1">SUM(C5:C17)</f>
        <v>68185</v>
      </c>
      <c r="D18" s="50">
        <f>SUM(D5:D17)</f>
        <v>134192</v>
      </c>
      <c r="E18" s="49">
        <f t="shared" si="1"/>
        <v>93519</v>
      </c>
      <c r="F18" s="50">
        <f>SUM(F5:F17)</f>
        <v>93893</v>
      </c>
      <c r="G18" s="49">
        <f t="shared" si="1"/>
        <v>109536</v>
      </c>
      <c r="H18" s="50">
        <f t="shared" si="1"/>
        <v>95424</v>
      </c>
      <c r="I18" s="49">
        <f>SUM(I5:I17)</f>
        <v>60120</v>
      </c>
      <c r="J18" s="50">
        <f t="shared" si="1"/>
        <v>125135</v>
      </c>
      <c r="K18" s="101">
        <f t="shared" si="1"/>
        <v>93594</v>
      </c>
      <c r="L18" s="50">
        <f t="shared" si="1"/>
        <v>90050</v>
      </c>
      <c r="M18" s="49">
        <f t="shared" si="1"/>
        <v>66464</v>
      </c>
      <c r="N18" s="47">
        <f>SUM(N5:N17)</f>
        <v>1030112</v>
      </c>
    </row>
    <row r="19" spans="1:14" ht="15.75" thickBot="1" x14ac:dyDescent="0.3"/>
    <row r="20" spans="1:14" ht="15.75" thickBot="1" x14ac:dyDescent="0.3">
      <c r="A20" s="368" t="s">
        <v>54</v>
      </c>
      <c r="B20" s="369"/>
      <c r="C20" s="74">
        <f>C18/N18</f>
        <v>6.6191831567829512E-2</v>
      </c>
      <c r="D20" s="75">
        <f>D18/N18</f>
        <v>0.1302693299369389</v>
      </c>
      <c r="E20" s="56">
        <f>E18/N18</f>
        <v>9.0785273834301516E-2</v>
      </c>
      <c r="F20" s="75">
        <f>F18/N18</f>
        <v>9.1148341151253462E-2</v>
      </c>
      <c r="G20" s="56">
        <f>G18/N18</f>
        <v>0.10633406852847069</v>
      </c>
      <c r="H20" s="75">
        <f>H18/N18</f>
        <v>9.2634587307011282E-2</v>
      </c>
      <c r="I20" s="56">
        <f>I18/N18</f>
        <v>5.8362585815911278E-2</v>
      </c>
      <c r="J20" s="75">
        <f>J18/N18</f>
        <v>0.12147708210369358</v>
      </c>
      <c r="K20" s="56">
        <f>K18/N18</f>
        <v>9.0858081451337336E-2</v>
      </c>
      <c r="L20" s="75">
        <f>L18/N18</f>
        <v>8.7417678854338168E-2</v>
      </c>
      <c r="M20" s="76">
        <f>M18/N18</f>
        <v>6.45211394489143E-2</v>
      </c>
      <c r="N20" s="251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82"/>
      <c r="B1" s="31"/>
      <c r="C1" s="322" t="s">
        <v>109</v>
      </c>
      <c r="D1" s="323"/>
      <c r="E1" s="323"/>
      <c r="F1" s="323"/>
      <c r="G1" s="323"/>
      <c r="H1" s="323"/>
      <c r="I1" s="323"/>
      <c r="J1" s="324"/>
      <c r="K1" s="324"/>
      <c r="L1" s="31"/>
      <c r="M1" s="31"/>
      <c r="N1" s="68"/>
    </row>
    <row r="2" spans="1:14" ht="15.75" thickBot="1" x14ac:dyDescent="0.3">
      <c r="A2" s="314" t="s">
        <v>0</v>
      </c>
      <c r="B2" s="326" t="s">
        <v>1</v>
      </c>
      <c r="C2" s="341" t="s">
        <v>2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26" t="s">
        <v>3</v>
      </c>
    </row>
    <row r="3" spans="1:14" x14ac:dyDescent="0.25">
      <c r="A3" s="342"/>
      <c r="B3" s="344"/>
      <c r="C3" s="363" t="s">
        <v>70</v>
      </c>
      <c r="D3" s="326" t="s">
        <v>4</v>
      </c>
      <c r="E3" s="348" t="s">
        <v>5</v>
      </c>
      <c r="F3" s="366" t="s">
        <v>6</v>
      </c>
      <c r="G3" s="348" t="s">
        <v>7</v>
      </c>
      <c r="H3" s="346" t="s">
        <v>8</v>
      </c>
      <c r="I3" s="348" t="s">
        <v>94</v>
      </c>
      <c r="J3" s="346" t="s">
        <v>9</v>
      </c>
      <c r="K3" s="363" t="s">
        <v>10</v>
      </c>
      <c r="L3" s="326" t="s">
        <v>11</v>
      </c>
      <c r="M3" s="348" t="s">
        <v>12</v>
      </c>
      <c r="N3" s="351"/>
    </row>
    <row r="4" spans="1:14" ht="15.75" thickBot="1" x14ac:dyDescent="0.3">
      <c r="A4" s="343"/>
      <c r="B4" s="345"/>
      <c r="C4" s="365"/>
      <c r="D4" s="343"/>
      <c r="E4" s="343"/>
      <c r="F4" s="367"/>
      <c r="G4" s="343"/>
      <c r="H4" s="347"/>
      <c r="I4" s="343"/>
      <c r="J4" s="347"/>
      <c r="K4" s="365"/>
      <c r="L4" s="343"/>
      <c r="M4" s="343"/>
      <c r="N4" s="345"/>
    </row>
    <row r="5" spans="1:14" x14ac:dyDescent="0.25">
      <c r="A5" s="36">
        <v>1</v>
      </c>
      <c r="B5" s="37" t="s">
        <v>40</v>
      </c>
      <c r="C5" s="86">
        <v>17</v>
      </c>
      <c r="D5" s="179">
        <v>79</v>
      </c>
      <c r="E5" s="85">
        <v>29</v>
      </c>
      <c r="F5" s="93">
        <v>45</v>
      </c>
      <c r="G5" s="85">
        <v>27</v>
      </c>
      <c r="H5" s="93">
        <v>30</v>
      </c>
      <c r="I5" s="85">
        <v>41</v>
      </c>
      <c r="J5" s="93">
        <v>64</v>
      </c>
      <c r="K5" s="85">
        <v>21</v>
      </c>
      <c r="L5" s="93">
        <v>62</v>
      </c>
      <c r="M5" s="85">
        <v>23</v>
      </c>
      <c r="N5" s="284">
        <f t="shared" ref="N5:N12" si="0">SUM(C5:M5)</f>
        <v>438</v>
      </c>
    </row>
    <row r="6" spans="1:14" x14ac:dyDescent="0.25">
      <c r="A6" s="38">
        <v>2</v>
      </c>
      <c r="B6" s="39" t="s">
        <v>41</v>
      </c>
      <c r="C6" s="86">
        <v>36</v>
      </c>
      <c r="D6" s="73">
        <v>169</v>
      </c>
      <c r="E6" s="86">
        <v>37</v>
      </c>
      <c r="F6" s="67">
        <v>53</v>
      </c>
      <c r="G6" s="86">
        <v>27</v>
      </c>
      <c r="H6" s="67">
        <v>43</v>
      </c>
      <c r="I6" s="70">
        <v>1</v>
      </c>
      <c r="J6" s="67">
        <v>58</v>
      </c>
      <c r="K6" s="86">
        <v>43</v>
      </c>
      <c r="L6" s="71">
        <v>28</v>
      </c>
      <c r="M6" s="70">
        <v>52</v>
      </c>
      <c r="N6" s="73">
        <f t="shared" si="0"/>
        <v>547</v>
      </c>
    </row>
    <row r="7" spans="1:14" x14ac:dyDescent="0.25">
      <c r="A7" s="38">
        <v>3</v>
      </c>
      <c r="B7" s="39" t="s">
        <v>42</v>
      </c>
      <c r="C7" s="70">
        <v>0</v>
      </c>
      <c r="D7" s="39">
        <v>9</v>
      </c>
      <c r="E7" s="70">
        <v>5</v>
      </c>
      <c r="F7" s="67">
        <v>20</v>
      </c>
      <c r="G7" s="70">
        <v>7</v>
      </c>
      <c r="H7" s="71">
        <v>6</v>
      </c>
      <c r="I7" s="70">
        <v>0</v>
      </c>
      <c r="J7" s="71">
        <v>6</v>
      </c>
      <c r="K7" s="70">
        <v>2</v>
      </c>
      <c r="L7" s="71">
        <v>11</v>
      </c>
      <c r="M7" s="70">
        <v>2</v>
      </c>
      <c r="N7" s="39">
        <f t="shared" si="0"/>
        <v>68</v>
      </c>
    </row>
    <row r="8" spans="1:14" x14ac:dyDescent="0.25">
      <c r="A8" s="38">
        <v>4</v>
      </c>
      <c r="B8" s="39" t="s">
        <v>43</v>
      </c>
      <c r="C8" s="70">
        <v>1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2</v>
      </c>
      <c r="L8" s="71">
        <v>0</v>
      </c>
      <c r="M8" s="70">
        <v>0</v>
      </c>
      <c r="N8" s="39">
        <f t="shared" si="0"/>
        <v>3</v>
      </c>
    </row>
    <row r="9" spans="1:14" x14ac:dyDescent="0.25">
      <c r="A9" s="38">
        <v>5</v>
      </c>
      <c r="B9" s="39" t="s">
        <v>44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45</v>
      </c>
      <c r="C10" s="70">
        <v>0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0</v>
      </c>
    </row>
    <row r="11" spans="1:14" x14ac:dyDescent="0.25">
      <c r="A11" s="38">
        <v>7</v>
      </c>
      <c r="B11" s="39" t="s">
        <v>46</v>
      </c>
      <c r="C11" s="70">
        <v>0</v>
      </c>
      <c r="D11" s="73">
        <v>8</v>
      </c>
      <c r="E11" s="70">
        <v>3</v>
      </c>
      <c r="F11" s="71">
        <v>0</v>
      </c>
      <c r="G11" s="70">
        <v>0</v>
      </c>
      <c r="H11" s="71">
        <v>0</v>
      </c>
      <c r="I11" s="70">
        <v>0</v>
      </c>
      <c r="J11" s="71">
        <v>6</v>
      </c>
      <c r="K11" s="187">
        <v>4</v>
      </c>
      <c r="L11" s="71">
        <v>1</v>
      </c>
      <c r="M11" s="70">
        <v>5</v>
      </c>
      <c r="N11" s="283">
        <f t="shared" si="0"/>
        <v>27</v>
      </c>
    </row>
    <row r="12" spans="1:14" ht="15.75" thickBot="1" x14ac:dyDescent="0.3">
      <c r="A12" s="41">
        <v>8</v>
      </c>
      <c r="B12" s="42" t="s">
        <v>47</v>
      </c>
      <c r="C12" s="87">
        <v>0</v>
      </c>
      <c r="D12" s="39">
        <v>0</v>
      </c>
      <c r="E12" s="87">
        <v>0</v>
      </c>
      <c r="F12" s="186">
        <v>0</v>
      </c>
      <c r="G12" s="87">
        <v>0</v>
      </c>
      <c r="H12" s="186">
        <v>0</v>
      </c>
      <c r="I12" s="87">
        <v>0</v>
      </c>
      <c r="J12" s="186">
        <v>0</v>
      </c>
      <c r="K12" s="87">
        <v>0</v>
      </c>
      <c r="L12" s="186">
        <v>0</v>
      </c>
      <c r="M12" s="87">
        <v>0</v>
      </c>
      <c r="N12" s="282">
        <f t="shared" si="0"/>
        <v>0</v>
      </c>
    </row>
    <row r="13" spans="1:14" ht="15.75" thickBot="1" x14ac:dyDescent="0.3">
      <c r="A13" s="44"/>
      <c r="B13" s="45" t="s">
        <v>55</v>
      </c>
      <c r="C13" s="49">
        <f t="shared" ref="C13:N13" si="1">SUM(C5:C12)</f>
        <v>54</v>
      </c>
      <c r="D13" s="47">
        <f t="shared" si="1"/>
        <v>265</v>
      </c>
      <c r="E13" s="49">
        <f t="shared" si="1"/>
        <v>74</v>
      </c>
      <c r="F13" s="50">
        <f t="shared" si="1"/>
        <v>118</v>
      </c>
      <c r="G13" s="49">
        <f t="shared" si="1"/>
        <v>61</v>
      </c>
      <c r="H13" s="50">
        <f t="shared" si="1"/>
        <v>79</v>
      </c>
      <c r="I13" s="49">
        <f t="shared" si="1"/>
        <v>42</v>
      </c>
      <c r="J13" s="50">
        <f t="shared" si="1"/>
        <v>134</v>
      </c>
      <c r="K13" s="49">
        <f t="shared" si="1"/>
        <v>72</v>
      </c>
      <c r="L13" s="50">
        <f t="shared" si="1"/>
        <v>102</v>
      </c>
      <c r="M13" s="49">
        <f t="shared" si="1"/>
        <v>82</v>
      </c>
      <c r="N13" s="47">
        <f t="shared" si="1"/>
        <v>1083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77" t="s">
        <v>54</v>
      </c>
      <c r="B16" s="378"/>
      <c r="C16" s="74">
        <f>C13/N13</f>
        <v>4.9861495844875349E-2</v>
      </c>
      <c r="D16" s="75">
        <f>D13/N13</f>
        <v>0.24469067405355494</v>
      </c>
      <c r="E16" s="56">
        <f>E13/N13</f>
        <v>6.8328716528162511E-2</v>
      </c>
      <c r="F16" s="75">
        <f>F13/N13</f>
        <v>0.10895660203139428</v>
      </c>
      <c r="G16" s="56">
        <f>G13/N13</f>
        <v>5.6325023084025858E-2</v>
      </c>
      <c r="H16" s="75">
        <f>H13/N13</f>
        <v>7.29455216989843E-2</v>
      </c>
      <c r="I16" s="56">
        <f>I13/N13</f>
        <v>3.8781163434903045E-2</v>
      </c>
      <c r="J16" s="75">
        <f>J13/N13</f>
        <v>0.12373037857802401</v>
      </c>
      <c r="K16" s="56">
        <f>K13/N13</f>
        <v>6.6481994459833799E-2</v>
      </c>
      <c r="L16" s="75">
        <f>L13/N13</f>
        <v>9.4182825484764546E-2</v>
      </c>
      <c r="M16" s="76">
        <f>M13/N13</f>
        <v>7.5715604801477376E-2</v>
      </c>
      <c r="N16" s="251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1"/>
      <c r="C18" s="322" t="s">
        <v>110</v>
      </c>
      <c r="D18" s="323"/>
      <c r="E18" s="323"/>
      <c r="F18" s="323"/>
      <c r="G18" s="323"/>
      <c r="H18" s="323"/>
      <c r="I18" s="323"/>
      <c r="J18" s="324"/>
      <c r="K18" s="324"/>
      <c r="L18" s="31"/>
      <c r="M18" s="31"/>
      <c r="N18" s="248" t="s">
        <v>37</v>
      </c>
    </row>
    <row r="19" spans="1:14" ht="15.75" thickBot="1" x14ac:dyDescent="0.3">
      <c r="A19" s="314" t="s">
        <v>0</v>
      </c>
      <c r="B19" s="326" t="s">
        <v>1</v>
      </c>
      <c r="C19" s="341" t="s">
        <v>2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26" t="s">
        <v>3</v>
      </c>
    </row>
    <row r="20" spans="1:14" x14ac:dyDescent="0.25">
      <c r="A20" s="342"/>
      <c r="B20" s="344"/>
      <c r="C20" s="363" t="s">
        <v>70</v>
      </c>
      <c r="D20" s="326" t="s">
        <v>4</v>
      </c>
      <c r="E20" s="348" t="s">
        <v>5</v>
      </c>
      <c r="F20" s="366" t="s">
        <v>6</v>
      </c>
      <c r="G20" s="348" t="s">
        <v>7</v>
      </c>
      <c r="H20" s="346" t="s">
        <v>8</v>
      </c>
      <c r="I20" s="348" t="s">
        <v>94</v>
      </c>
      <c r="J20" s="346" t="s">
        <v>9</v>
      </c>
      <c r="K20" s="363" t="s">
        <v>10</v>
      </c>
      <c r="L20" s="326" t="s">
        <v>11</v>
      </c>
      <c r="M20" s="348" t="s">
        <v>12</v>
      </c>
      <c r="N20" s="351"/>
    </row>
    <row r="21" spans="1:14" ht="15.75" thickBot="1" x14ac:dyDescent="0.3">
      <c r="A21" s="343"/>
      <c r="B21" s="345"/>
      <c r="C21" s="365"/>
      <c r="D21" s="343"/>
      <c r="E21" s="343"/>
      <c r="F21" s="367"/>
      <c r="G21" s="343"/>
      <c r="H21" s="347"/>
      <c r="I21" s="343"/>
      <c r="J21" s="347"/>
      <c r="K21" s="365"/>
      <c r="L21" s="343"/>
      <c r="M21" s="343"/>
      <c r="N21" s="345"/>
    </row>
    <row r="22" spans="1:14" x14ac:dyDescent="0.25">
      <c r="A22" s="36">
        <v>1</v>
      </c>
      <c r="B22" s="37" t="s">
        <v>40</v>
      </c>
      <c r="C22" s="86">
        <v>5425</v>
      </c>
      <c r="D22" s="179">
        <v>16445</v>
      </c>
      <c r="E22" s="85">
        <v>7593</v>
      </c>
      <c r="F22" s="93">
        <v>6836</v>
      </c>
      <c r="G22" s="85">
        <v>3941</v>
      </c>
      <c r="H22" s="93">
        <v>7960</v>
      </c>
      <c r="I22" s="85">
        <v>5634</v>
      </c>
      <c r="J22" s="93">
        <v>8592</v>
      </c>
      <c r="K22" s="85">
        <v>4160</v>
      </c>
      <c r="L22" s="93">
        <v>7186</v>
      </c>
      <c r="M22" s="85">
        <v>4382</v>
      </c>
      <c r="N22" s="179">
        <f t="shared" ref="N22:N29" si="2">SUM(C22:M22)</f>
        <v>78154</v>
      </c>
    </row>
    <row r="23" spans="1:14" x14ac:dyDescent="0.25">
      <c r="A23" s="38">
        <v>2</v>
      </c>
      <c r="B23" s="39" t="s">
        <v>41</v>
      </c>
      <c r="C23" s="86">
        <v>5862</v>
      </c>
      <c r="D23" s="73">
        <v>38024</v>
      </c>
      <c r="E23" s="86">
        <v>22277</v>
      </c>
      <c r="F23" s="67">
        <v>12497</v>
      </c>
      <c r="G23" s="86">
        <v>4653</v>
      </c>
      <c r="H23" s="67">
        <v>16023</v>
      </c>
      <c r="I23" s="70">
        <v>55</v>
      </c>
      <c r="J23" s="67">
        <v>12000</v>
      </c>
      <c r="K23" s="86">
        <v>6111</v>
      </c>
      <c r="L23" s="67">
        <v>1888</v>
      </c>
      <c r="M23" s="86">
        <v>6142</v>
      </c>
      <c r="N23" s="73">
        <f t="shared" si="2"/>
        <v>125532</v>
      </c>
    </row>
    <row r="24" spans="1:14" x14ac:dyDescent="0.25">
      <c r="A24" s="38">
        <v>3</v>
      </c>
      <c r="B24" s="39" t="s">
        <v>42</v>
      </c>
      <c r="C24" s="70">
        <v>0</v>
      </c>
      <c r="D24" s="73">
        <v>1161</v>
      </c>
      <c r="E24" s="86">
        <v>1434</v>
      </c>
      <c r="F24" s="67">
        <v>4673</v>
      </c>
      <c r="G24" s="86">
        <v>4739</v>
      </c>
      <c r="H24" s="67">
        <v>1285</v>
      </c>
      <c r="I24" s="70">
        <v>0</v>
      </c>
      <c r="J24" s="67">
        <v>1508</v>
      </c>
      <c r="K24" s="70">
        <v>100</v>
      </c>
      <c r="L24" s="254">
        <v>1681</v>
      </c>
      <c r="M24" s="70">
        <v>387</v>
      </c>
      <c r="N24" s="283">
        <f t="shared" si="2"/>
        <v>16968</v>
      </c>
    </row>
    <row r="25" spans="1:14" x14ac:dyDescent="0.25">
      <c r="A25" s="38">
        <v>4</v>
      </c>
      <c r="B25" s="39" t="s">
        <v>43</v>
      </c>
      <c r="C25" s="70">
        <v>178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70">
        <v>865</v>
      </c>
      <c r="L25" s="71">
        <v>0</v>
      </c>
      <c r="M25" s="70">
        <v>0</v>
      </c>
      <c r="N25" s="283">
        <f t="shared" si="2"/>
        <v>1043</v>
      </c>
    </row>
    <row r="26" spans="1:14" x14ac:dyDescent="0.25">
      <c r="A26" s="38">
        <v>5</v>
      </c>
      <c r="B26" s="39" t="s">
        <v>44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87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6</v>
      </c>
      <c r="B27" s="39" t="s">
        <v>45</v>
      </c>
      <c r="C27" s="70">
        <v>0</v>
      </c>
      <c r="D27" s="39">
        <v>0</v>
      </c>
      <c r="E27" s="70">
        <v>0</v>
      </c>
      <c r="F27" s="71">
        <v>0</v>
      </c>
      <c r="G27" s="70">
        <v>0</v>
      </c>
      <c r="H27" s="71">
        <v>0</v>
      </c>
      <c r="I27" s="70">
        <v>0</v>
      </c>
      <c r="J27" s="71">
        <v>0</v>
      </c>
      <c r="K27" s="70">
        <v>0</v>
      </c>
      <c r="L27" s="71">
        <v>0</v>
      </c>
      <c r="M27" s="70">
        <v>0</v>
      </c>
      <c r="N27" s="39">
        <f t="shared" si="2"/>
        <v>0</v>
      </c>
    </row>
    <row r="28" spans="1:14" x14ac:dyDescent="0.25">
      <c r="A28" s="38">
        <v>7</v>
      </c>
      <c r="B28" s="39" t="s">
        <v>46</v>
      </c>
      <c r="C28" s="70">
        <v>0</v>
      </c>
      <c r="D28" s="73">
        <v>1235</v>
      </c>
      <c r="E28" s="70">
        <v>135</v>
      </c>
      <c r="F28" s="71">
        <v>0</v>
      </c>
      <c r="G28" s="70">
        <v>0</v>
      </c>
      <c r="H28" s="71">
        <v>0</v>
      </c>
      <c r="I28" s="70">
        <v>0</v>
      </c>
      <c r="J28" s="67">
        <v>860</v>
      </c>
      <c r="K28" s="85">
        <v>1003</v>
      </c>
      <c r="L28" s="71">
        <v>49</v>
      </c>
      <c r="M28" s="86">
        <v>4579</v>
      </c>
      <c r="N28" s="73">
        <f t="shared" si="2"/>
        <v>7861</v>
      </c>
    </row>
    <row r="29" spans="1:14" ht="15.75" thickBot="1" x14ac:dyDescent="0.3">
      <c r="A29" s="41">
        <v>8</v>
      </c>
      <c r="B29" s="42" t="s">
        <v>47</v>
      </c>
      <c r="C29" s="87">
        <v>0</v>
      </c>
      <c r="D29" s="39">
        <v>0</v>
      </c>
      <c r="E29" s="87">
        <v>0</v>
      </c>
      <c r="F29" s="186">
        <v>0</v>
      </c>
      <c r="G29" s="87">
        <v>0</v>
      </c>
      <c r="H29" s="186">
        <v>0</v>
      </c>
      <c r="I29" s="87">
        <v>0</v>
      </c>
      <c r="J29" s="186">
        <v>0</v>
      </c>
      <c r="K29" s="87">
        <v>0</v>
      </c>
      <c r="L29" s="186">
        <v>0</v>
      </c>
      <c r="M29" s="95">
        <v>4579</v>
      </c>
      <c r="N29" s="180">
        <f t="shared" si="2"/>
        <v>4579</v>
      </c>
    </row>
    <row r="30" spans="1:14" ht="15.75" thickBot="1" x14ac:dyDescent="0.3">
      <c r="A30" s="77"/>
      <c r="B30" s="45" t="s">
        <v>3</v>
      </c>
      <c r="C30" s="185">
        <f>SUM(C22:C29)</f>
        <v>11465</v>
      </c>
      <c r="D30" s="61">
        <f t="shared" ref="D30:L30" si="3">SUM(D22:D29)</f>
        <v>56865</v>
      </c>
      <c r="E30" s="49">
        <f t="shared" si="3"/>
        <v>31439</v>
      </c>
      <c r="F30" s="150">
        <f>SUM(F22:F29)</f>
        <v>24006</v>
      </c>
      <c r="G30" s="49">
        <f t="shared" si="3"/>
        <v>13333</v>
      </c>
      <c r="H30" s="50">
        <f t="shared" si="3"/>
        <v>25268</v>
      </c>
      <c r="I30" s="49">
        <f>SUM(I22:I29)</f>
        <v>5689</v>
      </c>
      <c r="J30" s="50">
        <f t="shared" si="3"/>
        <v>22960</v>
      </c>
      <c r="K30" s="49">
        <f t="shared" si="3"/>
        <v>12239</v>
      </c>
      <c r="L30" s="50">
        <f t="shared" si="3"/>
        <v>10804</v>
      </c>
      <c r="M30" s="49">
        <f>SUM(M22:M28)</f>
        <v>15490</v>
      </c>
      <c r="N30" s="61">
        <f>SUM(C30:M30)</f>
        <v>229558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75" t="s">
        <v>54</v>
      </c>
      <c r="B32" s="376"/>
      <c r="C32" s="100">
        <f>C30/N30</f>
        <v>4.9943805051446695E-2</v>
      </c>
      <c r="D32" s="99">
        <f>D30/N30</f>
        <v>0.24771517437858842</v>
      </c>
      <c r="E32" s="100">
        <f>E30/N30</f>
        <v>0.13695449516026451</v>
      </c>
      <c r="F32" s="55">
        <f>F30/N30</f>
        <v>0.10457487867989788</v>
      </c>
      <c r="G32" s="100">
        <f>G30/N30</f>
        <v>5.8081182097770495E-2</v>
      </c>
      <c r="H32" s="55">
        <f>H30/N30</f>
        <v>0.11007240000348496</v>
      </c>
      <c r="I32" s="100">
        <f>I30/N30</f>
        <v>2.4782407931764523E-2</v>
      </c>
      <c r="J32" s="55">
        <f>J30/N30</f>
        <v>0.10001829602976155</v>
      </c>
      <c r="K32" s="100">
        <f>K30/N30</f>
        <v>5.3315501964645101E-2</v>
      </c>
      <c r="L32" s="55">
        <f>L30/N30</f>
        <v>4.7064358462785005E-2</v>
      </c>
      <c r="M32" s="100">
        <f>M30/N30</f>
        <v>6.7477500239590871E-2</v>
      </c>
      <c r="N32" s="55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31"/>
      <c r="C1" s="322" t="s">
        <v>105</v>
      </c>
      <c r="D1" s="322"/>
      <c r="E1" s="322"/>
      <c r="F1" s="322"/>
      <c r="G1" s="322"/>
      <c r="H1" s="322"/>
      <c r="I1" s="322"/>
      <c r="J1" s="322"/>
      <c r="K1" s="322"/>
      <c r="L1" s="31"/>
      <c r="M1" s="31"/>
      <c r="N1" s="68"/>
    </row>
    <row r="2" spans="1:14" ht="15.75" customHeight="1" thickBot="1" x14ac:dyDescent="0.3">
      <c r="A2" s="314" t="s">
        <v>0</v>
      </c>
      <c r="B2" s="326" t="s">
        <v>1</v>
      </c>
      <c r="C2" s="340" t="s">
        <v>2</v>
      </c>
      <c r="D2" s="341"/>
      <c r="E2" s="341"/>
      <c r="F2" s="341"/>
      <c r="G2" s="341"/>
      <c r="H2" s="341"/>
      <c r="I2" s="341"/>
      <c r="J2" s="341"/>
      <c r="K2" s="341"/>
      <c r="L2" s="341"/>
      <c r="M2" s="381"/>
      <c r="N2" s="326" t="s">
        <v>3</v>
      </c>
    </row>
    <row r="3" spans="1:14" x14ac:dyDescent="0.25">
      <c r="A3" s="342"/>
      <c r="B3" s="344"/>
      <c r="C3" s="363" t="s">
        <v>70</v>
      </c>
      <c r="D3" s="326" t="s">
        <v>4</v>
      </c>
      <c r="E3" s="348" t="s">
        <v>5</v>
      </c>
      <c r="F3" s="326" t="s">
        <v>6</v>
      </c>
      <c r="G3" s="348" t="s">
        <v>7</v>
      </c>
      <c r="H3" s="326" t="s">
        <v>8</v>
      </c>
      <c r="I3" s="348" t="s">
        <v>94</v>
      </c>
      <c r="J3" s="326" t="s">
        <v>9</v>
      </c>
      <c r="K3" s="363" t="s">
        <v>10</v>
      </c>
      <c r="L3" s="326" t="s">
        <v>11</v>
      </c>
      <c r="M3" s="348" t="s">
        <v>12</v>
      </c>
      <c r="N3" s="344"/>
    </row>
    <row r="4" spans="1:14" ht="15.75" thickBot="1" x14ac:dyDescent="0.3">
      <c r="A4" s="325"/>
      <c r="B4" s="327"/>
      <c r="C4" s="382"/>
      <c r="D4" s="327"/>
      <c r="E4" s="383"/>
      <c r="F4" s="327"/>
      <c r="G4" s="383"/>
      <c r="H4" s="327"/>
      <c r="I4" s="383"/>
      <c r="J4" s="327"/>
      <c r="K4" s="382"/>
      <c r="L4" s="327"/>
      <c r="M4" s="383"/>
      <c r="N4" s="327"/>
    </row>
    <row r="5" spans="1:14" x14ac:dyDescent="0.25">
      <c r="A5" s="36">
        <v>1</v>
      </c>
      <c r="B5" s="37" t="s">
        <v>40</v>
      </c>
      <c r="C5" s="86">
        <v>0</v>
      </c>
      <c r="D5" s="179">
        <v>0</v>
      </c>
      <c r="E5" s="85">
        <v>10</v>
      </c>
      <c r="F5" s="93">
        <v>1</v>
      </c>
      <c r="G5" s="85">
        <v>0</v>
      </c>
      <c r="H5" s="93">
        <v>3</v>
      </c>
      <c r="I5" s="85">
        <v>1</v>
      </c>
      <c r="J5" s="93">
        <v>2</v>
      </c>
      <c r="K5" s="85">
        <v>0</v>
      </c>
      <c r="L5" s="93">
        <v>0</v>
      </c>
      <c r="M5" s="85">
        <v>2</v>
      </c>
      <c r="N5" s="179">
        <f t="shared" ref="N5:N12" si="0">SUM(C5:M5)</f>
        <v>19</v>
      </c>
    </row>
    <row r="6" spans="1:14" x14ac:dyDescent="0.25">
      <c r="A6" s="38">
        <v>2</v>
      </c>
      <c r="B6" s="39" t="s">
        <v>41</v>
      </c>
      <c r="C6" s="86">
        <v>0</v>
      </c>
      <c r="D6" s="73">
        <v>0</v>
      </c>
      <c r="E6" s="86">
        <v>0</v>
      </c>
      <c r="F6" s="67">
        <v>0</v>
      </c>
      <c r="G6" s="86">
        <v>0</v>
      </c>
      <c r="H6" s="67">
        <v>0</v>
      </c>
      <c r="I6" s="70">
        <v>0</v>
      </c>
      <c r="J6" s="67">
        <v>0</v>
      </c>
      <c r="K6" s="86">
        <v>0</v>
      </c>
      <c r="L6" s="67">
        <v>0</v>
      </c>
      <c r="M6" s="86">
        <v>0</v>
      </c>
      <c r="N6" s="73">
        <f t="shared" si="0"/>
        <v>0</v>
      </c>
    </row>
    <row r="7" spans="1:14" x14ac:dyDescent="0.25">
      <c r="A7" s="38">
        <v>3</v>
      </c>
      <c r="B7" s="39" t="s">
        <v>42</v>
      </c>
      <c r="C7" s="70">
        <v>0</v>
      </c>
      <c r="D7" s="73">
        <v>0</v>
      </c>
      <c r="E7" s="86">
        <v>0</v>
      </c>
      <c r="F7" s="67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70">
        <v>0</v>
      </c>
      <c r="N7" s="73">
        <f t="shared" si="0"/>
        <v>0</v>
      </c>
    </row>
    <row r="8" spans="1:14" x14ac:dyDescent="0.25">
      <c r="A8" s="38">
        <v>4</v>
      </c>
      <c r="B8" s="39" t="s">
        <v>43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73">
        <f t="shared" si="0"/>
        <v>0</v>
      </c>
    </row>
    <row r="9" spans="1:14" x14ac:dyDescent="0.25">
      <c r="A9" s="38">
        <v>5</v>
      </c>
      <c r="B9" s="39" t="s">
        <v>44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45</v>
      </c>
      <c r="C10" s="70">
        <v>0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0</v>
      </c>
    </row>
    <row r="11" spans="1:14" x14ac:dyDescent="0.25">
      <c r="A11" s="38">
        <v>7</v>
      </c>
      <c r="B11" s="39" t="s">
        <v>46</v>
      </c>
      <c r="C11" s="70">
        <v>0</v>
      </c>
      <c r="D11" s="73">
        <v>0</v>
      </c>
      <c r="E11" s="70">
        <v>0</v>
      </c>
      <c r="F11" s="71">
        <v>0</v>
      </c>
      <c r="G11" s="70">
        <v>0</v>
      </c>
      <c r="H11" s="71">
        <v>0</v>
      </c>
      <c r="I11" s="70">
        <v>0</v>
      </c>
      <c r="J11" s="67">
        <v>0</v>
      </c>
      <c r="K11" s="187">
        <v>0</v>
      </c>
      <c r="L11" s="71">
        <v>0</v>
      </c>
      <c r="M11" s="86">
        <v>0</v>
      </c>
      <c r="N11" s="73">
        <f t="shared" si="0"/>
        <v>0</v>
      </c>
    </row>
    <row r="12" spans="1:14" ht="15.75" thickBot="1" x14ac:dyDescent="0.3">
      <c r="A12" s="41">
        <v>8</v>
      </c>
      <c r="B12" s="42" t="s">
        <v>47</v>
      </c>
      <c r="C12" s="87">
        <v>0</v>
      </c>
      <c r="D12" s="39">
        <v>0</v>
      </c>
      <c r="E12" s="87">
        <v>0</v>
      </c>
      <c r="F12" s="186">
        <v>0</v>
      </c>
      <c r="G12" s="87">
        <v>0</v>
      </c>
      <c r="H12" s="186">
        <v>0</v>
      </c>
      <c r="I12" s="87">
        <v>0</v>
      </c>
      <c r="J12" s="186">
        <v>0</v>
      </c>
      <c r="K12" s="87">
        <v>0</v>
      </c>
      <c r="L12" s="186">
        <v>0</v>
      </c>
      <c r="M12" s="87">
        <v>0</v>
      </c>
      <c r="N12" s="42">
        <f t="shared" si="0"/>
        <v>0</v>
      </c>
    </row>
    <row r="13" spans="1:14" ht="15.75" thickBot="1" x14ac:dyDescent="0.3">
      <c r="A13" s="77"/>
      <c r="B13" s="45" t="s">
        <v>31</v>
      </c>
      <c r="C13" s="185">
        <f t="shared" ref="C13:N13" si="1">SUM(C5:C12)</f>
        <v>0</v>
      </c>
      <c r="D13" s="47">
        <f t="shared" si="1"/>
        <v>0</v>
      </c>
      <c r="E13" s="49">
        <f t="shared" si="1"/>
        <v>10</v>
      </c>
      <c r="F13" s="50">
        <f t="shared" si="1"/>
        <v>1</v>
      </c>
      <c r="G13" s="49">
        <f t="shared" si="1"/>
        <v>0</v>
      </c>
      <c r="H13" s="50">
        <f t="shared" si="1"/>
        <v>3</v>
      </c>
      <c r="I13" s="49">
        <f t="shared" si="1"/>
        <v>1</v>
      </c>
      <c r="J13" s="50">
        <f t="shared" si="1"/>
        <v>2</v>
      </c>
      <c r="K13" s="49">
        <f t="shared" si="1"/>
        <v>0</v>
      </c>
      <c r="L13" s="50">
        <f t="shared" si="1"/>
        <v>0</v>
      </c>
      <c r="M13" s="49">
        <f t="shared" si="1"/>
        <v>2</v>
      </c>
      <c r="N13" s="47">
        <f t="shared" si="1"/>
        <v>19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79" t="s">
        <v>54</v>
      </c>
      <c r="B15" s="380"/>
      <c r="C15" s="100">
        <f>C13/N13</f>
        <v>0</v>
      </c>
      <c r="D15" s="99">
        <f>D13/N13</f>
        <v>0</v>
      </c>
      <c r="E15" s="98">
        <f>E13/N13</f>
        <v>0.52631578947368418</v>
      </c>
      <c r="F15" s="55">
        <f>F13/N13</f>
        <v>5.2631578947368418E-2</v>
      </c>
      <c r="G15" s="98">
        <f>G13/N13</f>
        <v>0</v>
      </c>
      <c r="H15" s="55">
        <f>H13/N13</f>
        <v>0.15789473684210525</v>
      </c>
      <c r="I15" s="98">
        <f>I13/N13</f>
        <v>5.2631578947368418E-2</v>
      </c>
      <c r="J15" s="55">
        <f>J13/N13</f>
        <v>0.10526315789473684</v>
      </c>
      <c r="K15" s="98">
        <f>K13/N13</f>
        <v>0</v>
      </c>
      <c r="L15" s="55">
        <f>L13/N13</f>
        <v>0</v>
      </c>
      <c r="M15" s="98">
        <f>M13/N13</f>
        <v>0.10526315789473684</v>
      </c>
      <c r="N15" s="55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 thickBot="1" x14ac:dyDescent="0.3">
      <c r="B17" s="31"/>
      <c r="C17" s="322" t="s">
        <v>111</v>
      </c>
      <c r="D17" s="322"/>
      <c r="E17" s="322"/>
      <c r="F17" s="322"/>
      <c r="G17" s="322"/>
      <c r="H17" s="322"/>
      <c r="I17" s="322"/>
      <c r="J17" s="322"/>
      <c r="K17" s="322"/>
      <c r="L17" s="31"/>
      <c r="M17" s="31"/>
      <c r="N17" s="248" t="s">
        <v>37</v>
      </c>
    </row>
    <row r="18" spans="1:14" ht="15.75" customHeight="1" thickBot="1" x14ac:dyDescent="0.3">
      <c r="A18" s="314" t="s">
        <v>0</v>
      </c>
      <c r="B18" s="326" t="s">
        <v>1</v>
      </c>
      <c r="C18" s="340" t="s">
        <v>2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81"/>
      <c r="N18" s="326" t="s">
        <v>3</v>
      </c>
    </row>
    <row r="19" spans="1:14" x14ac:dyDescent="0.25">
      <c r="A19" s="342"/>
      <c r="B19" s="344"/>
      <c r="C19" s="363" t="s">
        <v>70</v>
      </c>
      <c r="D19" s="326" t="s">
        <v>4</v>
      </c>
      <c r="E19" s="348" t="s">
        <v>5</v>
      </c>
      <c r="F19" s="326" t="s">
        <v>6</v>
      </c>
      <c r="G19" s="348" t="s">
        <v>7</v>
      </c>
      <c r="H19" s="326" t="s">
        <v>8</v>
      </c>
      <c r="I19" s="348" t="s">
        <v>94</v>
      </c>
      <c r="J19" s="326" t="s">
        <v>9</v>
      </c>
      <c r="K19" s="363" t="s">
        <v>10</v>
      </c>
      <c r="L19" s="326" t="s">
        <v>11</v>
      </c>
      <c r="M19" s="348" t="s">
        <v>12</v>
      </c>
      <c r="N19" s="344"/>
    </row>
    <row r="20" spans="1:14" ht="15.75" thickBot="1" x14ac:dyDescent="0.3">
      <c r="A20" s="325"/>
      <c r="B20" s="327"/>
      <c r="C20" s="382"/>
      <c r="D20" s="327"/>
      <c r="E20" s="383"/>
      <c r="F20" s="327"/>
      <c r="G20" s="383"/>
      <c r="H20" s="327"/>
      <c r="I20" s="383"/>
      <c r="J20" s="327"/>
      <c r="K20" s="382"/>
      <c r="L20" s="327"/>
      <c r="M20" s="383"/>
      <c r="N20" s="327"/>
    </row>
    <row r="21" spans="1:14" x14ac:dyDescent="0.25">
      <c r="A21" s="36">
        <v>1</v>
      </c>
      <c r="B21" s="37" t="s">
        <v>40</v>
      </c>
      <c r="C21" s="86">
        <v>0</v>
      </c>
      <c r="D21" s="179">
        <v>0</v>
      </c>
      <c r="E21" s="85">
        <v>6679</v>
      </c>
      <c r="F21" s="93">
        <v>1461</v>
      </c>
      <c r="G21" s="85">
        <v>0</v>
      </c>
      <c r="H21" s="93">
        <v>44</v>
      </c>
      <c r="I21" s="85">
        <v>15</v>
      </c>
      <c r="J21" s="93">
        <v>176</v>
      </c>
      <c r="K21" s="85">
        <v>0</v>
      </c>
      <c r="L21" s="93">
        <v>0</v>
      </c>
      <c r="M21" s="85">
        <v>215</v>
      </c>
      <c r="N21" s="179">
        <f t="shared" ref="N21:N28" si="2">SUM(C21:M21)</f>
        <v>8590</v>
      </c>
    </row>
    <row r="22" spans="1:14" x14ac:dyDescent="0.25">
      <c r="A22" s="38">
        <v>2</v>
      </c>
      <c r="B22" s="39" t="s">
        <v>41</v>
      </c>
      <c r="C22" s="86">
        <v>0</v>
      </c>
      <c r="D22" s="73">
        <v>0</v>
      </c>
      <c r="E22" s="86">
        <v>0</v>
      </c>
      <c r="F22" s="67">
        <v>0</v>
      </c>
      <c r="G22" s="86">
        <v>0</v>
      </c>
      <c r="H22" s="67">
        <v>0</v>
      </c>
      <c r="I22" s="70">
        <v>0</v>
      </c>
      <c r="J22" s="67">
        <v>0</v>
      </c>
      <c r="K22" s="86">
        <v>0</v>
      </c>
      <c r="L22" s="67">
        <v>0</v>
      </c>
      <c r="M22" s="86">
        <v>0</v>
      </c>
      <c r="N22" s="73">
        <f t="shared" si="2"/>
        <v>0</v>
      </c>
    </row>
    <row r="23" spans="1:14" x14ac:dyDescent="0.25">
      <c r="A23" s="38">
        <v>3</v>
      </c>
      <c r="B23" s="39" t="s">
        <v>42</v>
      </c>
      <c r="C23" s="70">
        <v>0</v>
      </c>
      <c r="D23" s="73">
        <v>0</v>
      </c>
      <c r="E23" s="86">
        <v>0</v>
      </c>
      <c r="F23" s="67">
        <v>0</v>
      </c>
      <c r="G23" s="70">
        <v>0</v>
      </c>
      <c r="H23" s="71">
        <v>0</v>
      </c>
      <c r="I23" s="70">
        <v>0</v>
      </c>
      <c r="J23" s="71">
        <v>0</v>
      </c>
      <c r="K23" s="70">
        <v>0</v>
      </c>
      <c r="L23" s="71">
        <v>0</v>
      </c>
      <c r="M23" s="70">
        <v>0</v>
      </c>
      <c r="N23" s="73">
        <f t="shared" si="2"/>
        <v>0</v>
      </c>
    </row>
    <row r="24" spans="1:14" x14ac:dyDescent="0.25">
      <c r="A24" s="38">
        <v>4</v>
      </c>
      <c r="B24" s="39" t="s">
        <v>43</v>
      </c>
      <c r="C24" s="70">
        <v>0</v>
      </c>
      <c r="D24" s="39">
        <v>0</v>
      </c>
      <c r="E24" s="70">
        <v>0</v>
      </c>
      <c r="F24" s="71">
        <v>0</v>
      </c>
      <c r="G24" s="70">
        <v>0</v>
      </c>
      <c r="H24" s="71">
        <v>0</v>
      </c>
      <c r="I24" s="70">
        <v>0</v>
      </c>
      <c r="J24" s="71">
        <v>0</v>
      </c>
      <c r="K24" s="70">
        <v>0</v>
      </c>
      <c r="L24" s="71">
        <v>0</v>
      </c>
      <c r="M24" s="70">
        <v>0</v>
      </c>
      <c r="N24" s="73">
        <f t="shared" si="2"/>
        <v>0</v>
      </c>
    </row>
    <row r="25" spans="1:14" x14ac:dyDescent="0.25">
      <c r="A25" s="38">
        <v>5</v>
      </c>
      <c r="B25" s="39" t="s">
        <v>44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87">
        <v>0</v>
      </c>
      <c r="L25" s="71">
        <v>0</v>
      </c>
      <c r="M25" s="70">
        <v>0</v>
      </c>
      <c r="N25" s="39">
        <f t="shared" si="2"/>
        <v>0</v>
      </c>
    </row>
    <row r="26" spans="1:14" x14ac:dyDescent="0.25">
      <c r="A26" s="38">
        <v>6</v>
      </c>
      <c r="B26" s="39" t="s">
        <v>45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70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7</v>
      </c>
      <c r="B27" s="39" t="s">
        <v>46</v>
      </c>
      <c r="C27" s="70">
        <v>0</v>
      </c>
      <c r="D27" s="73">
        <v>0</v>
      </c>
      <c r="E27" s="70">
        <v>0</v>
      </c>
      <c r="F27" s="71">
        <v>0</v>
      </c>
      <c r="G27" s="70">
        <v>0</v>
      </c>
      <c r="H27" s="71">
        <v>0</v>
      </c>
      <c r="I27" s="70">
        <v>0</v>
      </c>
      <c r="J27" s="67">
        <v>0</v>
      </c>
      <c r="K27" s="187">
        <v>0</v>
      </c>
      <c r="L27" s="71">
        <v>0</v>
      </c>
      <c r="M27" s="86">
        <v>0</v>
      </c>
      <c r="N27" s="73">
        <f t="shared" si="2"/>
        <v>0</v>
      </c>
    </row>
    <row r="28" spans="1:14" ht="15.75" thickBot="1" x14ac:dyDescent="0.3">
      <c r="A28" s="41">
        <v>8</v>
      </c>
      <c r="B28" s="42" t="s">
        <v>47</v>
      </c>
      <c r="C28" s="87">
        <v>0</v>
      </c>
      <c r="D28" s="39">
        <v>0</v>
      </c>
      <c r="E28" s="87">
        <v>0</v>
      </c>
      <c r="F28" s="186">
        <v>0</v>
      </c>
      <c r="G28" s="87">
        <v>0</v>
      </c>
      <c r="H28" s="186">
        <v>0</v>
      </c>
      <c r="I28" s="87">
        <v>0</v>
      </c>
      <c r="J28" s="186">
        <v>0</v>
      </c>
      <c r="K28" s="87">
        <v>0</v>
      </c>
      <c r="L28" s="186">
        <v>0</v>
      </c>
      <c r="M28" s="87">
        <v>0</v>
      </c>
      <c r="N28" s="42">
        <f t="shared" si="2"/>
        <v>0</v>
      </c>
    </row>
    <row r="29" spans="1:14" ht="15.75" thickBot="1" x14ac:dyDescent="0.3">
      <c r="A29" s="44"/>
      <c r="B29" s="45" t="s">
        <v>38</v>
      </c>
      <c r="C29" s="101">
        <f t="shared" ref="C29:N29" si="3">SUM(C21:C28)</f>
        <v>0</v>
      </c>
      <c r="D29" s="47">
        <f t="shared" si="3"/>
        <v>0</v>
      </c>
      <c r="E29" s="101">
        <f t="shared" si="3"/>
        <v>6679</v>
      </c>
      <c r="F29" s="47">
        <f t="shared" si="3"/>
        <v>1461</v>
      </c>
      <c r="G29" s="101">
        <f t="shared" si="3"/>
        <v>0</v>
      </c>
      <c r="H29" s="47">
        <f t="shared" si="3"/>
        <v>44</v>
      </c>
      <c r="I29" s="101">
        <f t="shared" si="3"/>
        <v>15</v>
      </c>
      <c r="J29" s="47">
        <f t="shared" si="3"/>
        <v>176</v>
      </c>
      <c r="K29" s="101">
        <f t="shared" si="3"/>
        <v>0</v>
      </c>
      <c r="L29" s="47">
        <f t="shared" si="3"/>
        <v>0</v>
      </c>
      <c r="M29" s="101">
        <f t="shared" si="3"/>
        <v>215</v>
      </c>
      <c r="N29" s="47">
        <f t="shared" si="3"/>
        <v>8590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79" t="s">
        <v>54</v>
      </c>
      <c r="B31" s="380"/>
      <c r="C31" s="98">
        <f>C29/N29</f>
        <v>0</v>
      </c>
      <c r="D31" s="99">
        <f>D29/N29</f>
        <v>0</v>
      </c>
      <c r="E31" s="98">
        <f>E29/N29</f>
        <v>0.77753201396973226</v>
      </c>
      <c r="F31" s="99">
        <f>F29/N29</f>
        <v>0.170081490104773</v>
      </c>
      <c r="G31" s="98">
        <f>G29/N29</f>
        <v>0</v>
      </c>
      <c r="H31" s="99">
        <f>H29/N29</f>
        <v>5.1222351571594878E-3</v>
      </c>
      <c r="I31" s="98">
        <f>I29/N29</f>
        <v>1.7462165308498253E-3</v>
      </c>
      <c r="J31" s="99">
        <f>J29/N29</f>
        <v>2.0488940628637951E-2</v>
      </c>
      <c r="K31" s="98">
        <f>K29/N29</f>
        <v>0</v>
      </c>
      <c r="L31" s="99">
        <f>L29/N29</f>
        <v>0</v>
      </c>
      <c r="M31" s="98">
        <f>M29/N29</f>
        <v>2.5029103608847497E-2</v>
      </c>
      <c r="N31" s="99">
        <f>N29/N29</f>
        <v>1</v>
      </c>
    </row>
  </sheetData>
  <mergeCells count="34">
    <mergeCell ref="A2:A4"/>
    <mergeCell ref="A15:B15"/>
    <mergeCell ref="C1:K1"/>
    <mergeCell ref="B2:B4"/>
    <mergeCell ref="C2:M2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31:B31"/>
    <mergeCell ref="C17:K17"/>
    <mergeCell ref="A18:A20"/>
    <mergeCell ref="B18:B20"/>
    <mergeCell ref="C18:M18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33.75" customHeight="1" thickBot="1" x14ac:dyDescent="0.3">
      <c r="A1" s="182"/>
      <c r="B1" s="31"/>
      <c r="C1" s="336" t="s">
        <v>112</v>
      </c>
      <c r="D1" s="337"/>
      <c r="E1" s="337"/>
      <c r="F1" s="337"/>
      <c r="G1" s="337"/>
      <c r="H1" s="337"/>
      <c r="I1" s="337"/>
      <c r="J1" s="31"/>
      <c r="K1" s="31"/>
      <c r="L1" s="31"/>
      <c r="M1" s="31"/>
      <c r="N1" s="253" t="s">
        <v>37</v>
      </c>
    </row>
    <row r="2" spans="1:14" ht="15.75" thickBot="1" x14ac:dyDescent="0.3">
      <c r="A2" s="314" t="s">
        <v>0</v>
      </c>
      <c r="B2" s="326" t="s">
        <v>1</v>
      </c>
      <c r="C2" s="338" t="s">
        <v>2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0" t="s">
        <v>3</v>
      </c>
    </row>
    <row r="3" spans="1:14" ht="15.75" thickBot="1" x14ac:dyDescent="0.3">
      <c r="A3" s="325"/>
      <c r="B3" s="327"/>
      <c r="C3" s="91" t="s">
        <v>70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63" t="s">
        <v>94</v>
      </c>
      <c r="J3" s="32" t="s">
        <v>9</v>
      </c>
      <c r="K3" s="88" t="s">
        <v>10</v>
      </c>
      <c r="L3" s="32" t="s">
        <v>11</v>
      </c>
      <c r="M3" s="266" t="s">
        <v>12</v>
      </c>
      <c r="N3" s="331"/>
    </row>
    <row r="4" spans="1:14" x14ac:dyDescent="0.25">
      <c r="A4" s="36">
        <v>1</v>
      </c>
      <c r="B4" s="37" t="s">
        <v>13</v>
      </c>
      <c r="C4" s="214">
        <v>48002</v>
      </c>
      <c r="D4" s="93">
        <v>68453</v>
      </c>
      <c r="E4" s="214">
        <v>23376</v>
      </c>
      <c r="F4" s="93">
        <v>47797</v>
      </c>
      <c r="G4" s="214">
        <v>43548</v>
      </c>
      <c r="H4" s="93">
        <v>67096</v>
      </c>
      <c r="I4" s="214">
        <v>7497</v>
      </c>
      <c r="J4" s="93">
        <v>16033</v>
      </c>
      <c r="K4" s="214">
        <v>25982</v>
      </c>
      <c r="L4" s="93">
        <v>6071</v>
      </c>
      <c r="M4" s="214">
        <v>15411</v>
      </c>
      <c r="N4" s="179">
        <f t="shared" ref="N4:N20" si="0">SUM(C4:M4)</f>
        <v>369266</v>
      </c>
    </row>
    <row r="5" spans="1:14" x14ac:dyDescent="0.25">
      <c r="A5" s="38">
        <v>2</v>
      </c>
      <c r="B5" s="39" t="s">
        <v>14</v>
      </c>
      <c r="C5" s="64">
        <v>58</v>
      </c>
      <c r="D5" s="67">
        <v>19604</v>
      </c>
      <c r="E5" s="64">
        <v>0</v>
      </c>
      <c r="F5" s="254">
        <v>903</v>
      </c>
      <c r="G5" s="177">
        <v>413</v>
      </c>
      <c r="H5" s="67">
        <v>19456</v>
      </c>
      <c r="I5" s="64">
        <v>0</v>
      </c>
      <c r="J5" s="67">
        <v>1208</v>
      </c>
      <c r="K5" s="64">
        <v>104</v>
      </c>
      <c r="L5" s="71">
        <v>0</v>
      </c>
      <c r="M5" s="64">
        <v>0</v>
      </c>
      <c r="N5" s="73">
        <f t="shared" si="0"/>
        <v>41746</v>
      </c>
    </row>
    <row r="6" spans="1:14" x14ac:dyDescent="0.25">
      <c r="A6" s="38">
        <v>3</v>
      </c>
      <c r="B6" s="39" t="s">
        <v>15</v>
      </c>
      <c r="C6" s="177">
        <v>42243</v>
      </c>
      <c r="D6" s="67">
        <v>88395</v>
      </c>
      <c r="E6" s="177">
        <v>25758</v>
      </c>
      <c r="F6" s="67">
        <v>74501</v>
      </c>
      <c r="G6" s="177">
        <v>24771</v>
      </c>
      <c r="H6" s="67">
        <v>56863</v>
      </c>
      <c r="I6" s="177">
        <v>5561</v>
      </c>
      <c r="J6" s="67">
        <v>24835</v>
      </c>
      <c r="K6" s="177">
        <v>41831</v>
      </c>
      <c r="L6" s="67">
        <v>12566</v>
      </c>
      <c r="M6" s="177">
        <v>12328</v>
      </c>
      <c r="N6" s="73">
        <f>SUM(C6:M6)</f>
        <v>409652</v>
      </c>
    </row>
    <row r="7" spans="1:14" x14ac:dyDescent="0.25">
      <c r="A7" s="38">
        <v>4</v>
      </c>
      <c r="B7" s="39" t="s">
        <v>16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71">
        <v>0</v>
      </c>
      <c r="I7" s="64">
        <v>0</v>
      </c>
      <c r="J7" s="71">
        <v>0</v>
      </c>
      <c r="K7" s="64">
        <v>0</v>
      </c>
      <c r="L7" s="71">
        <v>0</v>
      </c>
      <c r="M7" s="64">
        <v>0</v>
      </c>
      <c r="N7" s="73">
        <f t="shared" si="0"/>
        <v>0</v>
      </c>
    </row>
    <row r="8" spans="1:14" x14ac:dyDescent="0.25">
      <c r="A8" s="38">
        <v>5</v>
      </c>
      <c r="B8" s="39" t="s">
        <v>17</v>
      </c>
      <c r="C8" s="64">
        <v>0</v>
      </c>
      <c r="D8" s="67">
        <v>15210</v>
      </c>
      <c r="E8" s="64">
        <v>0</v>
      </c>
      <c r="F8" s="71">
        <v>0</v>
      </c>
      <c r="G8" s="177">
        <v>4950</v>
      </c>
      <c r="H8" s="67">
        <v>3980</v>
      </c>
      <c r="I8" s="64">
        <v>0</v>
      </c>
      <c r="J8" s="71">
        <v>0</v>
      </c>
      <c r="K8" s="64">
        <v>0</v>
      </c>
      <c r="L8" s="71">
        <v>0</v>
      </c>
      <c r="M8" s="64">
        <v>0</v>
      </c>
      <c r="N8" s="73">
        <f t="shared" si="0"/>
        <v>24140</v>
      </c>
    </row>
    <row r="9" spans="1:14" x14ac:dyDescent="0.25">
      <c r="A9" s="38">
        <v>6</v>
      </c>
      <c r="B9" s="39" t="s">
        <v>18</v>
      </c>
      <c r="C9" s="64">
        <v>23</v>
      </c>
      <c r="D9" s="71">
        <v>303</v>
      </c>
      <c r="E9" s="64">
        <v>16</v>
      </c>
      <c r="F9" s="71">
        <v>115</v>
      </c>
      <c r="G9" s="64">
        <v>85</v>
      </c>
      <c r="H9" s="71">
        <v>191</v>
      </c>
      <c r="I9" s="64">
        <v>0</v>
      </c>
      <c r="J9" s="71">
        <v>45</v>
      </c>
      <c r="K9" s="64">
        <v>34</v>
      </c>
      <c r="L9" s="71">
        <v>0</v>
      </c>
      <c r="M9" s="64">
        <v>0</v>
      </c>
      <c r="N9" s="39">
        <f t="shared" si="0"/>
        <v>812</v>
      </c>
    </row>
    <row r="10" spans="1:14" x14ac:dyDescent="0.25">
      <c r="A10" s="38">
        <v>7</v>
      </c>
      <c r="B10" s="39" t="s">
        <v>19</v>
      </c>
      <c r="C10" s="177">
        <v>10601</v>
      </c>
      <c r="D10" s="67">
        <v>14626</v>
      </c>
      <c r="E10" s="177">
        <v>5188</v>
      </c>
      <c r="F10" s="67">
        <v>1599</v>
      </c>
      <c r="G10" s="177">
        <v>2946</v>
      </c>
      <c r="H10" s="67">
        <v>1595</v>
      </c>
      <c r="I10" s="64">
        <v>0</v>
      </c>
      <c r="J10" s="67">
        <v>2882</v>
      </c>
      <c r="K10" s="64">
        <v>149</v>
      </c>
      <c r="L10" s="71">
        <v>7</v>
      </c>
      <c r="M10" s="64">
        <v>323</v>
      </c>
      <c r="N10" s="73">
        <f t="shared" si="0"/>
        <v>39916</v>
      </c>
    </row>
    <row r="11" spans="1:14" x14ac:dyDescent="0.25">
      <c r="A11" s="38">
        <v>8</v>
      </c>
      <c r="B11" s="39" t="s">
        <v>20</v>
      </c>
      <c r="C11" s="255">
        <v>69236</v>
      </c>
      <c r="D11" s="67">
        <v>30540</v>
      </c>
      <c r="E11" s="177">
        <v>9747</v>
      </c>
      <c r="F11" s="67">
        <v>31538</v>
      </c>
      <c r="G11" s="177">
        <v>5233</v>
      </c>
      <c r="H11" s="67">
        <v>62233</v>
      </c>
      <c r="I11" s="177">
        <v>3336</v>
      </c>
      <c r="J11" s="67">
        <v>12559</v>
      </c>
      <c r="K11" s="177">
        <v>18954</v>
      </c>
      <c r="L11" s="67">
        <v>2907</v>
      </c>
      <c r="M11" s="177">
        <v>5818</v>
      </c>
      <c r="N11" s="73">
        <f t="shared" si="0"/>
        <v>252101</v>
      </c>
    </row>
    <row r="12" spans="1:14" x14ac:dyDescent="0.25">
      <c r="A12" s="38">
        <v>9</v>
      </c>
      <c r="B12" s="39" t="s">
        <v>21</v>
      </c>
      <c r="C12" s="255">
        <v>127943</v>
      </c>
      <c r="D12" s="67">
        <v>105661</v>
      </c>
      <c r="E12" s="177">
        <v>14417</v>
      </c>
      <c r="F12" s="67">
        <v>48666</v>
      </c>
      <c r="G12" s="177">
        <v>93186</v>
      </c>
      <c r="H12" s="67">
        <v>38413</v>
      </c>
      <c r="I12" s="64">
        <v>994</v>
      </c>
      <c r="J12" s="67">
        <v>73041</v>
      </c>
      <c r="K12" s="177">
        <v>31063</v>
      </c>
      <c r="L12" s="67">
        <v>4307</v>
      </c>
      <c r="M12" s="177">
        <v>5876</v>
      </c>
      <c r="N12" s="73">
        <f t="shared" si="0"/>
        <v>543567</v>
      </c>
    </row>
    <row r="13" spans="1:14" x14ac:dyDescent="0.25">
      <c r="A13" s="38">
        <v>10</v>
      </c>
      <c r="B13" s="39" t="s">
        <v>22</v>
      </c>
      <c r="C13" s="177">
        <v>152981</v>
      </c>
      <c r="D13" s="67">
        <v>341346</v>
      </c>
      <c r="E13" s="177">
        <v>219583</v>
      </c>
      <c r="F13" s="67">
        <v>232220</v>
      </c>
      <c r="G13" s="177">
        <v>236543</v>
      </c>
      <c r="H13" s="67">
        <v>239887</v>
      </c>
      <c r="I13" s="177">
        <v>122974</v>
      </c>
      <c r="J13" s="67">
        <v>241807</v>
      </c>
      <c r="K13" s="177">
        <v>242107</v>
      </c>
      <c r="L13" s="67">
        <v>152676</v>
      </c>
      <c r="M13" s="177">
        <v>145204</v>
      </c>
      <c r="N13" s="73">
        <f t="shared" si="0"/>
        <v>2327328</v>
      </c>
    </row>
    <row r="14" spans="1:14" x14ac:dyDescent="0.25">
      <c r="A14" s="38">
        <v>11</v>
      </c>
      <c r="B14" s="39" t="s">
        <v>23</v>
      </c>
      <c r="C14" s="64">
        <v>0</v>
      </c>
      <c r="D14" s="67">
        <v>2153</v>
      </c>
      <c r="E14" s="64">
        <v>0</v>
      </c>
      <c r="F14" s="67">
        <v>0</v>
      </c>
      <c r="G14" s="177">
        <v>1480</v>
      </c>
      <c r="H14" s="67">
        <v>1299</v>
      </c>
      <c r="I14" s="64">
        <v>0</v>
      </c>
      <c r="J14" s="71">
        <v>0</v>
      </c>
      <c r="K14" s="64">
        <v>138</v>
      </c>
      <c r="L14" s="71">
        <v>0</v>
      </c>
      <c r="M14" s="64">
        <v>0</v>
      </c>
      <c r="N14" s="73">
        <f t="shared" si="0"/>
        <v>5070</v>
      </c>
    </row>
    <row r="15" spans="1:14" x14ac:dyDescent="0.25">
      <c r="A15" s="38">
        <v>12</v>
      </c>
      <c r="B15" s="39" t="s">
        <v>24</v>
      </c>
      <c r="C15" s="64">
        <v>115</v>
      </c>
      <c r="D15" s="71">
        <v>373</v>
      </c>
      <c r="E15" s="64">
        <v>51</v>
      </c>
      <c r="F15" s="71">
        <v>685</v>
      </c>
      <c r="G15" s="64">
        <v>138</v>
      </c>
      <c r="H15" s="71">
        <v>179</v>
      </c>
      <c r="I15" s="64">
        <v>0</v>
      </c>
      <c r="J15" s="71">
        <v>52</v>
      </c>
      <c r="K15" s="64">
        <v>275</v>
      </c>
      <c r="L15" s="71">
        <v>0</v>
      </c>
      <c r="M15" s="64">
        <v>5</v>
      </c>
      <c r="N15" s="73">
        <f t="shared" si="0"/>
        <v>1873</v>
      </c>
    </row>
    <row r="16" spans="1:14" x14ac:dyDescent="0.25">
      <c r="A16" s="38">
        <v>13</v>
      </c>
      <c r="B16" s="39" t="s">
        <v>69</v>
      </c>
      <c r="C16" s="177">
        <v>22787</v>
      </c>
      <c r="D16" s="67">
        <v>22836</v>
      </c>
      <c r="E16" s="177">
        <v>5184</v>
      </c>
      <c r="F16" s="67">
        <v>9684</v>
      </c>
      <c r="G16" s="177">
        <v>8084</v>
      </c>
      <c r="H16" s="67">
        <v>30350</v>
      </c>
      <c r="I16" s="64">
        <v>914</v>
      </c>
      <c r="J16" s="67">
        <v>13882</v>
      </c>
      <c r="K16" s="177">
        <v>6551</v>
      </c>
      <c r="L16" s="67">
        <v>1035</v>
      </c>
      <c r="M16" s="177">
        <v>1541</v>
      </c>
      <c r="N16" s="73">
        <f t="shared" si="0"/>
        <v>122848</v>
      </c>
    </row>
    <row r="17" spans="1:14" x14ac:dyDescent="0.25">
      <c r="A17" s="38">
        <v>14</v>
      </c>
      <c r="B17" s="39" t="s">
        <v>26</v>
      </c>
      <c r="C17" s="64">
        <v>0</v>
      </c>
      <c r="D17" s="71">
        <v>0</v>
      </c>
      <c r="E17" s="64">
        <v>0</v>
      </c>
      <c r="F17" s="71">
        <v>0</v>
      </c>
      <c r="G17" s="64">
        <v>0</v>
      </c>
      <c r="H17" s="71">
        <v>0</v>
      </c>
      <c r="I17" s="64">
        <v>0</v>
      </c>
      <c r="J17" s="71">
        <v>0</v>
      </c>
      <c r="K17" s="64">
        <v>0</v>
      </c>
      <c r="L17" s="71">
        <v>0</v>
      </c>
      <c r="M17" s="64">
        <v>0</v>
      </c>
      <c r="N17" s="39">
        <f t="shared" si="0"/>
        <v>0</v>
      </c>
    </row>
    <row r="18" spans="1:14" x14ac:dyDescent="0.25">
      <c r="A18" s="38">
        <v>15</v>
      </c>
      <c r="B18" s="39" t="s">
        <v>27</v>
      </c>
      <c r="C18" s="64">
        <v>16</v>
      </c>
      <c r="D18" s="71">
        <v>84</v>
      </c>
      <c r="E18" s="64">
        <v>14</v>
      </c>
      <c r="F18" s="67">
        <v>2751</v>
      </c>
      <c r="G18" s="64">
        <v>3</v>
      </c>
      <c r="H18" s="71">
        <v>0</v>
      </c>
      <c r="I18" s="64">
        <v>0</v>
      </c>
      <c r="J18" s="71">
        <v>0</v>
      </c>
      <c r="K18" s="64">
        <v>166</v>
      </c>
      <c r="L18" s="71">
        <v>0</v>
      </c>
      <c r="M18" s="64">
        <v>0</v>
      </c>
      <c r="N18" s="39">
        <f t="shared" si="0"/>
        <v>3034</v>
      </c>
    </row>
    <row r="19" spans="1:14" x14ac:dyDescent="0.25">
      <c r="A19" s="38">
        <v>16</v>
      </c>
      <c r="B19" s="39" t="s">
        <v>28</v>
      </c>
      <c r="C19" s="177">
        <v>1646</v>
      </c>
      <c r="D19" s="67">
        <v>17840</v>
      </c>
      <c r="E19" s="64">
        <v>456</v>
      </c>
      <c r="F19" s="67">
        <v>1988</v>
      </c>
      <c r="G19" s="64">
        <v>0</v>
      </c>
      <c r="H19" s="71">
        <v>258</v>
      </c>
      <c r="I19" s="64">
        <v>0</v>
      </c>
      <c r="J19" s="67">
        <v>1390</v>
      </c>
      <c r="K19" s="64">
        <v>0</v>
      </c>
      <c r="L19" s="71">
        <v>0</v>
      </c>
      <c r="M19" s="177">
        <v>0</v>
      </c>
      <c r="N19" s="73">
        <f t="shared" si="0"/>
        <v>23578</v>
      </c>
    </row>
    <row r="20" spans="1:14" x14ac:dyDescent="0.25">
      <c r="A20" s="38">
        <v>17</v>
      </c>
      <c r="B20" s="39" t="s">
        <v>29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71">
        <v>0</v>
      </c>
      <c r="I20" s="64">
        <v>0</v>
      </c>
      <c r="J20" s="71">
        <v>0</v>
      </c>
      <c r="K20" s="64">
        <v>0</v>
      </c>
      <c r="L20" s="71">
        <v>0</v>
      </c>
      <c r="M20" s="64">
        <v>7</v>
      </c>
      <c r="N20" s="39">
        <f t="shared" si="0"/>
        <v>7</v>
      </c>
    </row>
    <row r="21" spans="1:14" ht="15.75" thickBot="1" x14ac:dyDescent="0.3">
      <c r="A21" s="41">
        <v>18</v>
      </c>
      <c r="B21" s="42" t="s">
        <v>30</v>
      </c>
      <c r="C21" s="178">
        <v>6621</v>
      </c>
      <c r="D21" s="176">
        <v>18144</v>
      </c>
      <c r="E21" s="178">
        <v>7129</v>
      </c>
      <c r="F21" s="176">
        <v>17056</v>
      </c>
      <c r="G21" s="178">
        <v>9065</v>
      </c>
      <c r="H21" s="176">
        <v>14331</v>
      </c>
      <c r="I21" s="178">
        <v>3006</v>
      </c>
      <c r="J21" s="176">
        <v>8738</v>
      </c>
      <c r="K21" s="178">
        <v>8062</v>
      </c>
      <c r="L21" s="176">
        <v>3229</v>
      </c>
      <c r="M21" s="178">
        <v>2876</v>
      </c>
      <c r="N21" s="180">
        <f>SUM(C21:M21)</f>
        <v>98257</v>
      </c>
    </row>
    <row r="22" spans="1:14" ht="15.75" thickBot="1" x14ac:dyDescent="0.3">
      <c r="A22" s="44"/>
      <c r="B22" s="45" t="s">
        <v>38</v>
      </c>
      <c r="C22" s="97">
        <f t="shared" ref="C22:N22" si="1">SUM(C4:C21)</f>
        <v>482272</v>
      </c>
      <c r="D22" s="150">
        <f t="shared" si="1"/>
        <v>745568</v>
      </c>
      <c r="E22" s="65">
        <f t="shared" si="1"/>
        <v>310919</v>
      </c>
      <c r="F22" s="50">
        <f>SUM(F4:F21)</f>
        <v>469503</v>
      </c>
      <c r="G22" s="65">
        <f>SUM(G4:G21)</f>
        <v>430445</v>
      </c>
      <c r="H22" s="50">
        <f t="shared" si="1"/>
        <v>536131</v>
      </c>
      <c r="I22" s="65">
        <f t="shared" si="1"/>
        <v>144282</v>
      </c>
      <c r="J22" s="50">
        <f t="shared" si="1"/>
        <v>396472</v>
      </c>
      <c r="K22" s="65">
        <f>SUM(K4:K21)</f>
        <v>375416</v>
      </c>
      <c r="L22" s="50">
        <f t="shared" si="1"/>
        <v>182798</v>
      </c>
      <c r="M22" s="97">
        <f>SUM(M4:M21)</f>
        <v>189389</v>
      </c>
      <c r="N22" s="47">
        <f t="shared" si="1"/>
        <v>4263195</v>
      </c>
    </row>
    <row r="23" spans="1:14" ht="15.75" thickBot="1" x14ac:dyDescent="0.3">
      <c r="A23" s="51"/>
      <c r="B23" s="52"/>
      <c r="C23" s="80"/>
      <c r="D23" s="54"/>
      <c r="E23" s="80"/>
      <c r="F23" s="54"/>
      <c r="G23" s="80"/>
      <c r="H23" s="54"/>
      <c r="I23" s="80"/>
      <c r="J23" s="54"/>
      <c r="K23" s="80"/>
      <c r="L23" s="54"/>
      <c r="M23" s="80"/>
      <c r="N23" s="54"/>
    </row>
    <row r="24" spans="1:14" ht="15.75" thickBot="1" x14ac:dyDescent="0.3">
      <c r="A24" s="332" t="s">
        <v>54</v>
      </c>
      <c r="B24" s="333"/>
      <c r="C24" s="74">
        <f>C22/N22</f>
        <v>0.11312454626166525</v>
      </c>
      <c r="D24" s="81">
        <f>D22/N22</f>
        <v>0.17488479884218291</v>
      </c>
      <c r="E24" s="56">
        <f>E22/N22</f>
        <v>7.2930982514287993E-2</v>
      </c>
      <c r="F24" s="75">
        <f>F22/N22</f>
        <v>0.11012937479988601</v>
      </c>
      <c r="G24" s="56">
        <f>G22/N22</f>
        <v>0.10096770145395648</v>
      </c>
      <c r="H24" s="81">
        <f>H22/N22</f>
        <v>0.12575802889616824</v>
      </c>
      <c r="I24" s="82">
        <f>I22/N22</f>
        <v>3.3843631360986302E-2</v>
      </c>
      <c r="J24" s="81">
        <f>J22/N22</f>
        <v>9.2998795504310727E-2</v>
      </c>
      <c r="K24" s="56">
        <f>K22/N22</f>
        <v>8.8059776763671382E-2</v>
      </c>
      <c r="L24" s="81">
        <f>L22/N22</f>
        <v>4.2878170010989411E-2</v>
      </c>
      <c r="M24" s="83">
        <f>M22/N22</f>
        <v>4.4424193591895283E-2</v>
      </c>
      <c r="N24" s="251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"/>
    </row>
    <row r="26" spans="1:14" ht="15.75" thickBot="1" x14ac:dyDescent="0.3">
      <c r="A26" s="301" t="s">
        <v>0</v>
      </c>
      <c r="B26" s="307" t="s">
        <v>1</v>
      </c>
      <c r="C26" s="311" t="s">
        <v>91</v>
      </c>
      <c r="D26" s="312"/>
      <c r="E26" s="312"/>
      <c r="F26" s="313"/>
      <c r="G26" s="314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302"/>
      <c r="B27" s="308"/>
      <c r="C27" s="77" t="s">
        <v>12</v>
      </c>
      <c r="D27" s="192" t="s">
        <v>33</v>
      </c>
      <c r="E27" s="77" t="s">
        <v>7</v>
      </c>
      <c r="F27" s="192" t="s">
        <v>9</v>
      </c>
      <c r="G27" s="315"/>
      <c r="H27" s="1"/>
      <c r="I27" s="1"/>
      <c r="J27" s="112"/>
      <c r="K27" s="291" t="s">
        <v>34</v>
      </c>
      <c r="L27" s="292"/>
      <c r="M27" s="169">
        <f>N22</f>
        <v>4263195</v>
      </c>
      <c r="N27" s="170">
        <f>M27/M29</f>
        <v>0.85176185564106088</v>
      </c>
    </row>
    <row r="28" spans="1:14" ht="15.75" thickBot="1" x14ac:dyDescent="0.3">
      <c r="A28" s="26">
        <v>19</v>
      </c>
      <c r="B28" s="193" t="s">
        <v>35</v>
      </c>
      <c r="C28" s="168">
        <v>303634</v>
      </c>
      <c r="D28" s="59">
        <v>266156</v>
      </c>
      <c r="E28" s="168">
        <v>125484</v>
      </c>
      <c r="F28" s="59">
        <v>46680</v>
      </c>
      <c r="G28" s="168">
        <f>SUM(C28:F28)</f>
        <v>741954</v>
      </c>
      <c r="H28" s="1"/>
      <c r="I28" s="1"/>
      <c r="J28" s="112"/>
      <c r="K28" s="291" t="s">
        <v>35</v>
      </c>
      <c r="L28" s="292"/>
      <c r="M28" s="249">
        <f>G28</f>
        <v>741954</v>
      </c>
      <c r="N28" s="171">
        <f>M28/M29</f>
        <v>0.14823814435893917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2"/>
      <c r="K29" s="291" t="s">
        <v>3</v>
      </c>
      <c r="L29" s="292"/>
      <c r="M29" s="172">
        <f>M27+M28</f>
        <v>5005149</v>
      </c>
      <c r="N29" s="173">
        <f>M29/M29</f>
        <v>1</v>
      </c>
    </row>
    <row r="30" spans="1:14" ht="15.75" thickBot="1" x14ac:dyDescent="0.3">
      <c r="A30" s="295" t="s">
        <v>54</v>
      </c>
      <c r="B30" s="296"/>
      <c r="C30" s="27">
        <f>C28/G28</f>
        <v>0.40923561298948452</v>
      </c>
      <c r="D30" s="116">
        <f>D28/G28</f>
        <v>0.35872304752046624</v>
      </c>
      <c r="E30" s="27">
        <f>E28/G28</f>
        <v>0.16912638788927614</v>
      </c>
      <c r="F30" s="116">
        <f>F28/G28</f>
        <v>6.2914951600773095E-2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C26:F26"/>
    <mergeCell ref="G26:G27"/>
    <mergeCell ref="K27:L27"/>
    <mergeCell ref="K29:L29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8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84" t="s">
        <v>113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6"/>
      <c r="M2" s="1"/>
      <c r="N2" s="1"/>
    </row>
    <row r="3" spans="1:14" ht="15.75" thickBot="1" x14ac:dyDescent="0.3">
      <c r="A3" s="31"/>
      <c r="B3" s="322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1"/>
      <c r="N3" s="248" t="s">
        <v>92</v>
      </c>
    </row>
    <row r="4" spans="1:14" ht="15.75" thickBot="1" x14ac:dyDescent="0.3">
      <c r="A4" s="314" t="s">
        <v>0</v>
      </c>
      <c r="B4" s="393" t="s">
        <v>90</v>
      </c>
      <c r="C4" s="341" t="s">
        <v>2</v>
      </c>
      <c r="D4" s="341"/>
      <c r="E4" s="341"/>
      <c r="F4" s="341"/>
      <c r="G4" s="341"/>
      <c r="H4" s="341"/>
      <c r="I4" s="341"/>
      <c r="J4" s="341"/>
      <c r="K4" s="341"/>
      <c r="L4" s="341"/>
      <c r="M4" s="381"/>
      <c r="N4" s="391" t="s">
        <v>3</v>
      </c>
    </row>
    <row r="5" spans="1:14" ht="15.75" thickBot="1" x14ac:dyDescent="0.3">
      <c r="A5" s="325"/>
      <c r="B5" s="394"/>
      <c r="C5" s="166" t="s">
        <v>70</v>
      </c>
      <c r="D5" s="165" t="s">
        <v>4</v>
      </c>
      <c r="E5" s="164" t="s">
        <v>5</v>
      </c>
      <c r="F5" s="165" t="s">
        <v>6</v>
      </c>
      <c r="G5" s="164" t="s">
        <v>7</v>
      </c>
      <c r="H5" s="165" t="s">
        <v>8</v>
      </c>
      <c r="I5" s="164" t="s">
        <v>94</v>
      </c>
      <c r="J5" s="165" t="s">
        <v>9</v>
      </c>
      <c r="K5" s="167" t="s">
        <v>10</v>
      </c>
      <c r="L5" s="165" t="s">
        <v>11</v>
      </c>
      <c r="M5" s="162" t="s">
        <v>12</v>
      </c>
      <c r="N5" s="392"/>
    </row>
    <row r="6" spans="1:14" ht="37.5" customHeight="1" x14ac:dyDescent="0.25">
      <c r="A6" s="36">
        <v>1</v>
      </c>
      <c r="B6" s="84" t="s">
        <v>60</v>
      </c>
      <c r="C6" s="92">
        <v>222961</v>
      </c>
      <c r="D6" s="93">
        <v>395901</v>
      </c>
      <c r="E6" s="85">
        <v>133408</v>
      </c>
      <c r="F6" s="93">
        <v>538668</v>
      </c>
      <c r="G6" s="85">
        <v>185224</v>
      </c>
      <c r="H6" s="93">
        <v>214797</v>
      </c>
      <c r="I6" s="85">
        <v>76125</v>
      </c>
      <c r="J6" s="93">
        <v>220164</v>
      </c>
      <c r="K6" s="102">
        <v>293219</v>
      </c>
      <c r="L6" s="93">
        <v>119476</v>
      </c>
      <c r="M6" s="94">
        <v>102719</v>
      </c>
      <c r="N6" s="134">
        <f>SUM(C6:M6)</f>
        <v>2502662</v>
      </c>
    </row>
    <row r="7" spans="1:14" ht="37.5" customHeight="1" thickBot="1" x14ac:dyDescent="0.3">
      <c r="A7" s="118">
        <v>2</v>
      </c>
      <c r="B7" s="119" t="s">
        <v>61</v>
      </c>
      <c r="C7" s="120">
        <v>153565</v>
      </c>
      <c r="D7" s="121">
        <v>271535</v>
      </c>
      <c r="E7" s="122">
        <v>117385</v>
      </c>
      <c r="F7" s="121">
        <v>150055</v>
      </c>
      <c r="G7" s="122">
        <v>168496</v>
      </c>
      <c r="H7" s="121">
        <v>131108</v>
      </c>
      <c r="I7" s="122">
        <v>55097</v>
      </c>
      <c r="J7" s="121">
        <v>126250</v>
      </c>
      <c r="K7" s="122">
        <v>172012</v>
      </c>
      <c r="L7" s="121">
        <v>43665</v>
      </c>
      <c r="M7" s="123">
        <v>83270</v>
      </c>
      <c r="N7" s="135">
        <f>SUM(C7:M7)</f>
        <v>1472438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14" t="s">
        <v>0</v>
      </c>
      <c r="B10" s="393" t="s">
        <v>90</v>
      </c>
      <c r="C10" s="399" t="s">
        <v>91</v>
      </c>
      <c r="D10" s="400"/>
      <c r="E10" s="400"/>
      <c r="F10" s="401"/>
      <c r="G10" s="395" t="s">
        <v>3</v>
      </c>
      <c r="H10" s="1"/>
      <c r="I10" s="1"/>
      <c r="J10" s="402" t="s">
        <v>82</v>
      </c>
      <c r="K10" s="403"/>
      <c r="L10" s="397" t="s">
        <v>2</v>
      </c>
      <c r="M10" s="406" t="s">
        <v>91</v>
      </c>
      <c r="N10" s="397" t="s">
        <v>3</v>
      </c>
    </row>
    <row r="11" spans="1:14" ht="15.75" thickBot="1" x14ac:dyDescent="0.3">
      <c r="A11" s="325"/>
      <c r="B11" s="394"/>
      <c r="C11" s="162" t="s">
        <v>12</v>
      </c>
      <c r="D11" s="163" t="s">
        <v>33</v>
      </c>
      <c r="E11" s="164" t="s">
        <v>7</v>
      </c>
      <c r="F11" s="165" t="s">
        <v>9</v>
      </c>
      <c r="G11" s="396"/>
      <c r="H11" s="1"/>
      <c r="I11" s="1"/>
      <c r="J11" s="404"/>
      <c r="K11" s="405"/>
      <c r="L11" s="398"/>
      <c r="M11" s="407"/>
      <c r="N11" s="398"/>
    </row>
    <row r="12" spans="1:14" ht="37.5" customHeight="1" thickBot="1" x14ac:dyDescent="0.3">
      <c r="A12" s="136">
        <v>1</v>
      </c>
      <c r="B12" s="84" t="s">
        <v>60</v>
      </c>
      <c r="C12" s="137">
        <v>1741</v>
      </c>
      <c r="D12" s="138">
        <v>20392</v>
      </c>
      <c r="E12" s="139">
        <v>4891</v>
      </c>
      <c r="F12" s="138">
        <v>96</v>
      </c>
      <c r="G12" s="140">
        <f>SUM(C12:F12)</f>
        <v>27120</v>
      </c>
      <c r="H12" s="1"/>
      <c r="I12" s="1"/>
      <c r="J12" s="387" t="s">
        <v>60</v>
      </c>
      <c r="K12" s="388"/>
      <c r="L12" s="145">
        <f>N6</f>
        <v>2502662</v>
      </c>
      <c r="M12" s="159">
        <f>G12</f>
        <v>27120</v>
      </c>
      <c r="N12" s="160">
        <f>SUM(L12:M12)</f>
        <v>2529782</v>
      </c>
    </row>
    <row r="13" spans="1:14" ht="37.5" customHeight="1" thickBot="1" x14ac:dyDescent="0.3">
      <c r="A13" s="118">
        <v>2</v>
      </c>
      <c r="B13" s="119" t="s">
        <v>61</v>
      </c>
      <c r="C13" s="141">
        <v>2460</v>
      </c>
      <c r="D13" s="142">
        <v>16446</v>
      </c>
      <c r="E13" s="143">
        <v>5945</v>
      </c>
      <c r="F13" s="142">
        <v>29</v>
      </c>
      <c r="G13" s="144">
        <f>SUM(C13:F13)</f>
        <v>24880</v>
      </c>
      <c r="H13" s="1"/>
      <c r="I13" s="1"/>
      <c r="J13" s="389" t="s">
        <v>61</v>
      </c>
      <c r="K13" s="390"/>
      <c r="L13" s="146">
        <f>N7</f>
        <v>1472438</v>
      </c>
      <c r="M13" s="159">
        <f>G13</f>
        <v>24880</v>
      </c>
      <c r="N13" s="161">
        <f>SUM(L13:M13)</f>
        <v>1497318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A2:L2"/>
    <mergeCell ref="J12:K12"/>
    <mergeCell ref="J13:K13"/>
    <mergeCell ref="N4:N5"/>
    <mergeCell ref="B3:L3"/>
    <mergeCell ref="A4:A5"/>
    <mergeCell ref="B4:B5"/>
    <mergeCell ref="C4:M4"/>
    <mergeCell ref="B10:B11"/>
    <mergeCell ref="A10:A11"/>
    <mergeCell ref="G10:G11"/>
    <mergeCell ref="N10:N11"/>
    <mergeCell ref="C10:F10"/>
    <mergeCell ref="J10:K11"/>
    <mergeCell ref="L10:L11"/>
    <mergeCell ref="M10:M1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1.25" customHeight="1" thickBot="1" x14ac:dyDescent="0.3">
      <c r="A1" s="181"/>
      <c r="B1" s="181"/>
      <c r="C1" s="256" t="s">
        <v>114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75" thickBot="1" x14ac:dyDescent="0.3">
      <c r="A2" s="107"/>
      <c r="B2" s="108" t="s">
        <v>70</v>
      </c>
      <c r="C2" s="89" t="s">
        <v>4</v>
      </c>
      <c r="D2" s="90" t="s">
        <v>5</v>
      </c>
      <c r="E2" s="89" t="s">
        <v>6</v>
      </c>
      <c r="F2" s="90" t="s">
        <v>7</v>
      </c>
      <c r="G2" s="89" t="s">
        <v>8</v>
      </c>
      <c r="H2" s="89" t="s">
        <v>94</v>
      </c>
      <c r="I2" s="89" t="s">
        <v>9</v>
      </c>
      <c r="J2" s="90" t="s">
        <v>10</v>
      </c>
      <c r="K2" s="89" t="s">
        <v>11</v>
      </c>
      <c r="L2" s="88" t="s">
        <v>12</v>
      </c>
      <c r="M2" s="89" t="s">
        <v>3</v>
      </c>
    </row>
    <row r="3" spans="1:13" x14ac:dyDescent="0.25">
      <c r="A3" s="188" t="s">
        <v>71</v>
      </c>
      <c r="B3" s="103"/>
      <c r="C3" s="103"/>
      <c r="D3" s="104"/>
      <c r="E3" s="103"/>
      <c r="F3" s="104"/>
      <c r="G3" s="103"/>
      <c r="H3" s="103"/>
      <c r="I3" s="103"/>
      <c r="J3" s="104"/>
      <c r="K3" s="103"/>
      <c r="L3" s="104"/>
      <c r="M3" s="103"/>
    </row>
    <row r="4" spans="1:13" x14ac:dyDescent="0.25">
      <c r="A4" s="189" t="s">
        <v>77</v>
      </c>
      <c r="B4" s="233">
        <v>12556</v>
      </c>
      <c r="C4" s="233">
        <v>94136</v>
      </c>
      <c r="D4" s="234">
        <v>60966</v>
      </c>
      <c r="E4" s="233">
        <v>66623</v>
      </c>
      <c r="F4" s="234">
        <v>55072</v>
      </c>
      <c r="G4" s="233">
        <v>93779</v>
      </c>
      <c r="H4" s="189">
        <v>353</v>
      </c>
      <c r="I4" s="233">
        <v>29546</v>
      </c>
      <c r="J4" s="234">
        <v>65356</v>
      </c>
      <c r="K4" s="233">
        <v>28515</v>
      </c>
      <c r="L4" s="234">
        <v>36797</v>
      </c>
      <c r="M4" s="233">
        <f>SUM(B4:L4)</f>
        <v>543699</v>
      </c>
    </row>
    <row r="5" spans="1:13" x14ac:dyDescent="0.25">
      <c r="A5" s="189" t="s">
        <v>78</v>
      </c>
      <c r="B5" s="233">
        <v>158091</v>
      </c>
      <c r="C5" s="233">
        <v>766656</v>
      </c>
      <c r="D5" s="234">
        <v>308812</v>
      </c>
      <c r="E5" s="233">
        <v>399608</v>
      </c>
      <c r="F5" s="234">
        <v>296094</v>
      </c>
      <c r="G5" s="233">
        <v>531903</v>
      </c>
      <c r="H5" s="233">
        <v>3503</v>
      </c>
      <c r="I5" s="233">
        <v>200295</v>
      </c>
      <c r="J5" s="234">
        <v>318420</v>
      </c>
      <c r="K5" s="233">
        <v>154269</v>
      </c>
      <c r="L5" s="234">
        <v>182350</v>
      </c>
      <c r="M5" s="263">
        <f>SUM(B5:L5)</f>
        <v>3320001</v>
      </c>
    </row>
    <row r="6" spans="1:13" x14ac:dyDescent="0.25">
      <c r="A6" s="189" t="s">
        <v>59</v>
      </c>
      <c r="B6" s="189">
        <v>0</v>
      </c>
      <c r="C6" s="189">
        <v>0</v>
      </c>
      <c r="D6" s="235">
        <v>0</v>
      </c>
      <c r="E6" s="189">
        <v>0</v>
      </c>
      <c r="F6" s="235">
        <v>0</v>
      </c>
      <c r="G6" s="189">
        <v>0</v>
      </c>
      <c r="H6" s="189">
        <v>0</v>
      </c>
      <c r="I6" s="189">
        <v>0</v>
      </c>
      <c r="J6" s="235">
        <v>0</v>
      </c>
      <c r="K6" s="189">
        <v>0</v>
      </c>
      <c r="L6" s="235">
        <v>0</v>
      </c>
      <c r="M6" s="189">
        <f>SUM(B6:L6)</f>
        <v>0</v>
      </c>
    </row>
    <row r="7" spans="1:13" x14ac:dyDescent="0.25">
      <c r="A7" s="188" t="s">
        <v>72</v>
      </c>
      <c r="B7" s="103"/>
      <c r="C7" s="103"/>
      <c r="D7" s="104"/>
      <c r="E7" s="103"/>
      <c r="F7" s="104"/>
      <c r="G7" s="103"/>
      <c r="H7" s="103"/>
      <c r="I7" s="103"/>
      <c r="J7" s="104"/>
      <c r="K7" s="103"/>
      <c r="L7" s="104"/>
      <c r="M7" s="103"/>
    </row>
    <row r="8" spans="1:13" x14ac:dyDescent="0.25">
      <c r="A8" s="189" t="s">
        <v>77</v>
      </c>
      <c r="B8" s="233">
        <v>12415</v>
      </c>
      <c r="C8" s="233">
        <v>35966</v>
      </c>
      <c r="D8" s="234">
        <v>23207</v>
      </c>
      <c r="E8" s="233">
        <v>15181</v>
      </c>
      <c r="F8" s="234">
        <v>17379</v>
      </c>
      <c r="G8" s="233">
        <v>22203</v>
      </c>
      <c r="H8" s="233">
        <v>9262</v>
      </c>
      <c r="I8" s="233">
        <v>19209</v>
      </c>
      <c r="J8" s="234">
        <v>19363</v>
      </c>
      <c r="K8" s="233">
        <v>15405</v>
      </c>
      <c r="L8" s="234">
        <v>24504</v>
      </c>
      <c r="M8" s="233">
        <f>SUM(B8:L8)</f>
        <v>214094</v>
      </c>
    </row>
    <row r="9" spans="1:13" x14ac:dyDescent="0.25">
      <c r="A9" s="189" t="s">
        <v>78</v>
      </c>
      <c r="B9" s="233">
        <v>155393</v>
      </c>
      <c r="C9" s="233">
        <v>210874</v>
      </c>
      <c r="D9" s="234">
        <v>99162</v>
      </c>
      <c r="E9" s="233">
        <v>79810</v>
      </c>
      <c r="F9" s="234">
        <v>94327</v>
      </c>
      <c r="G9" s="233">
        <v>115973</v>
      </c>
      <c r="H9" s="233">
        <v>43251</v>
      </c>
      <c r="I9" s="233">
        <v>151783</v>
      </c>
      <c r="J9" s="234">
        <v>126756</v>
      </c>
      <c r="K9" s="233">
        <v>76649</v>
      </c>
      <c r="L9" s="234">
        <v>102579</v>
      </c>
      <c r="M9" s="263">
        <f>SUM(B9:L9)</f>
        <v>1256557</v>
      </c>
    </row>
    <row r="10" spans="1:13" x14ac:dyDescent="0.25">
      <c r="A10" s="189" t="s">
        <v>59</v>
      </c>
      <c r="B10" s="233">
        <v>30387</v>
      </c>
      <c r="C10" s="233">
        <v>45898</v>
      </c>
      <c r="D10" s="234">
        <v>27437</v>
      </c>
      <c r="E10" s="233">
        <v>13485</v>
      </c>
      <c r="F10" s="234">
        <v>26399</v>
      </c>
      <c r="G10" s="233">
        <v>28526</v>
      </c>
      <c r="H10" s="233">
        <v>15034</v>
      </c>
      <c r="I10" s="233">
        <v>27645</v>
      </c>
      <c r="J10" s="234">
        <v>22184</v>
      </c>
      <c r="K10" s="233">
        <v>23451</v>
      </c>
      <c r="L10" s="234">
        <v>26976</v>
      </c>
      <c r="M10" s="233">
        <f>SUM(B10:L10)</f>
        <v>287422</v>
      </c>
    </row>
    <row r="11" spans="1:13" x14ac:dyDescent="0.25">
      <c r="A11" s="188" t="s">
        <v>73</v>
      </c>
      <c r="B11" s="103"/>
      <c r="C11" s="103"/>
      <c r="D11" s="104"/>
      <c r="E11" s="103"/>
      <c r="F11" s="104"/>
      <c r="G11" s="103"/>
      <c r="H11" s="103"/>
      <c r="I11" s="103"/>
      <c r="J11" s="104"/>
      <c r="K11" s="103"/>
      <c r="L11" s="104"/>
      <c r="M11" s="103"/>
    </row>
    <row r="12" spans="1:13" x14ac:dyDescent="0.25">
      <c r="A12" s="189" t="s">
        <v>77</v>
      </c>
      <c r="B12" s="233">
        <v>35638</v>
      </c>
      <c r="C12" s="233">
        <v>0</v>
      </c>
      <c r="D12" s="235">
        <v>183</v>
      </c>
      <c r="E12" s="233">
        <v>39303</v>
      </c>
      <c r="F12" s="235">
        <v>23</v>
      </c>
      <c r="G12" s="189">
        <v>0</v>
      </c>
      <c r="H12" s="189">
        <v>0</v>
      </c>
      <c r="I12" s="233">
        <v>30690</v>
      </c>
      <c r="J12" s="277">
        <v>2857</v>
      </c>
      <c r="K12" s="189">
        <v>0</v>
      </c>
      <c r="L12" s="235">
        <v>0</v>
      </c>
      <c r="M12" s="233">
        <f>SUM(B12:L12)</f>
        <v>108694</v>
      </c>
    </row>
    <row r="13" spans="1:13" x14ac:dyDescent="0.25">
      <c r="A13" s="189" t="s">
        <v>78</v>
      </c>
      <c r="B13" s="233">
        <v>378908</v>
      </c>
      <c r="C13" s="233">
        <v>0</v>
      </c>
      <c r="D13" s="234">
        <v>12563</v>
      </c>
      <c r="E13" s="233">
        <v>43517</v>
      </c>
      <c r="F13" s="234">
        <v>764</v>
      </c>
      <c r="G13" s="189">
        <v>0</v>
      </c>
      <c r="H13" s="189">
        <v>0</v>
      </c>
      <c r="I13" s="233">
        <v>95640</v>
      </c>
      <c r="J13" s="234">
        <v>12297</v>
      </c>
      <c r="K13" s="189">
        <v>0</v>
      </c>
      <c r="L13" s="235">
        <v>0</v>
      </c>
      <c r="M13" s="263">
        <f>SUM(B13:L13)</f>
        <v>543689</v>
      </c>
    </row>
    <row r="14" spans="1:13" x14ac:dyDescent="0.25">
      <c r="A14" s="189" t="s">
        <v>59</v>
      </c>
      <c r="B14" s="233">
        <v>55852</v>
      </c>
      <c r="C14" s="233">
        <v>0</v>
      </c>
      <c r="D14" s="234">
        <v>0</v>
      </c>
      <c r="E14" s="233">
        <v>7793</v>
      </c>
      <c r="F14" s="235">
        <v>101</v>
      </c>
      <c r="G14" s="189">
        <v>0</v>
      </c>
      <c r="H14" s="189">
        <v>0</v>
      </c>
      <c r="I14" s="233">
        <v>25773</v>
      </c>
      <c r="J14" s="234">
        <v>3368</v>
      </c>
      <c r="K14" s="189">
        <v>0</v>
      </c>
      <c r="L14" s="235">
        <v>0</v>
      </c>
      <c r="M14" s="233">
        <f>SUM(B14:L14)</f>
        <v>92887</v>
      </c>
    </row>
    <row r="15" spans="1:13" x14ac:dyDescent="0.25">
      <c r="A15" s="188" t="s">
        <v>74</v>
      </c>
      <c r="B15" s="103"/>
      <c r="C15" s="103"/>
      <c r="D15" s="104"/>
      <c r="E15" s="103"/>
      <c r="F15" s="104"/>
      <c r="G15" s="103"/>
      <c r="H15" s="103"/>
      <c r="I15" s="103"/>
      <c r="J15" s="104"/>
      <c r="K15" s="103"/>
      <c r="L15" s="104"/>
      <c r="M15" s="103"/>
    </row>
    <row r="16" spans="1:13" x14ac:dyDescent="0.25">
      <c r="A16" s="189" t="s">
        <v>77</v>
      </c>
      <c r="B16" s="233">
        <v>6833</v>
      </c>
      <c r="C16" s="233">
        <v>5239</v>
      </c>
      <c r="D16" s="234">
        <v>951</v>
      </c>
      <c r="E16" s="233">
        <v>11823</v>
      </c>
      <c r="F16" s="234">
        <v>2637</v>
      </c>
      <c r="G16" s="233">
        <v>24148</v>
      </c>
      <c r="H16" s="233">
        <v>10659</v>
      </c>
      <c r="I16" s="233">
        <v>6504</v>
      </c>
      <c r="J16" s="234">
        <v>2926</v>
      </c>
      <c r="K16" s="233">
        <v>6075</v>
      </c>
      <c r="L16" s="234">
        <v>3359</v>
      </c>
      <c r="M16" s="233">
        <f>SUM(B16:L16)</f>
        <v>81154</v>
      </c>
    </row>
    <row r="17" spans="1:13" x14ac:dyDescent="0.25">
      <c r="A17" s="189" t="s">
        <v>78</v>
      </c>
      <c r="B17" s="233">
        <v>2699</v>
      </c>
      <c r="C17" s="233">
        <v>2693</v>
      </c>
      <c r="D17" s="234">
        <v>415</v>
      </c>
      <c r="E17" s="233">
        <v>4504</v>
      </c>
      <c r="F17" s="234">
        <v>1033</v>
      </c>
      <c r="G17" s="233">
        <v>8255</v>
      </c>
      <c r="H17" s="233">
        <v>2465</v>
      </c>
      <c r="I17" s="233">
        <v>2093</v>
      </c>
      <c r="J17" s="234">
        <v>1264</v>
      </c>
      <c r="K17" s="233">
        <v>1440</v>
      </c>
      <c r="L17" s="234">
        <v>1473</v>
      </c>
      <c r="M17" s="263">
        <f>SUM(B17:L17)</f>
        <v>28334</v>
      </c>
    </row>
    <row r="18" spans="1:13" x14ac:dyDescent="0.25">
      <c r="A18" s="189" t="s">
        <v>59</v>
      </c>
      <c r="B18" s="233">
        <v>732</v>
      </c>
      <c r="C18" s="189">
        <v>361</v>
      </c>
      <c r="D18" s="235">
        <v>85</v>
      </c>
      <c r="E18" s="233">
        <v>648</v>
      </c>
      <c r="F18" s="235">
        <v>245</v>
      </c>
      <c r="G18" s="233">
        <v>2449</v>
      </c>
      <c r="H18" s="189">
        <v>513</v>
      </c>
      <c r="I18" s="189">
        <v>0</v>
      </c>
      <c r="J18" s="235">
        <v>282</v>
      </c>
      <c r="K18" s="189">
        <v>543</v>
      </c>
      <c r="L18" s="235">
        <v>526</v>
      </c>
      <c r="M18" s="233">
        <f>SUM(B18:L18)</f>
        <v>6384</v>
      </c>
    </row>
    <row r="19" spans="1:13" x14ac:dyDescent="0.25">
      <c r="A19" s="188" t="s">
        <v>75</v>
      </c>
      <c r="B19" s="103"/>
      <c r="C19" s="103"/>
      <c r="D19" s="104"/>
      <c r="E19" s="103"/>
      <c r="F19" s="104"/>
      <c r="G19" s="103"/>
      <c r="H19" s="103"/>
      <c r="I19" s="103"/>
      <c r="J19" s="104"/>
      <c r="K19" s="103"/>
      <c r="L19" s="104"/>
      <c r="M19" s="103"/>
    </row>
    <row r="20" spans="1:13" x14ac:dyDescent="0.25">
      <c r="A20" s="189" t="s">
        <v>77</v>
      </c>
      <c r="B20" s="189">
        <v>0</v>
      </c>
      <c r="C20" s="189">
        <v>0</v>
      </c>
      <c r="D20" s="235">
        <v>410</v>
      </c>
      <c r="E20" s="189">
        <v>0</v>
      </c>
      <c r="F20" s="235">
        <v>0</v>
      </c>
      <c r="G20" s="189">
        <v>0</v>
      </c>
      <c r="H20" s="189">
        <v>0</v>
      </c>
      <c r="I20" s="105">
        <v>0</v>
      </c>
      <c r="J20" s="106">
        <v>0</v>
      </c>
      <c r="K20" s="267">
        <v>0</v>
      </c>
      <c r="L20" s="106">
        <v>0</v>
      </c>
      <c r="M20" s="189">
        <f>SUM(B20:L20)</f>
        <v>410</v>
      </c>
    </row>
    <row r="21" spans="1:13" x14ac:dyDescent="0.25">
      <c r="A21" s="189" t="s">
        <v>78</v>
      </c>
      <c r="B21" s="189">
        <v>0</v>
      </c>
      <c r="C21" s="189">
        <v>0</v>
      </c>
      <c r="D21" s="234">
        <v>4892</v>
      </c>
      <c r="E21" s="189">
        <v>0</v>
      </c>
      <c r="F21" s="235">
        <v>0</v>
      </c>
      <c r="G21" s="189">
        <v>0</v>
      </c>
      <c r="H21" s="189">
        <v>0</v>
      </c>
      <c r="I21" s="105">
        <v>0</v>
      </c>
      <c r="J21" s="106">
        <v>0</v>
      </c>
      <c r="K21" s="105">
        <v>0</v>
      </c>
      <c r="L21" s="106">
        <v>0</v>
      </c>
      <c r="M21" s="263">
        <f>SUM(B21:L21)</f>
        <v>4892</v>
      </c>
    </row>
    <row r="22" spans="1:13" ht="12.75" customHeight="1" x14ac:dyDescent="0.25">
      <c r="A22" s="189" t="s">
        <v>59</v>
      </c>
      <c r="B22" s="189">
        <v>0</v>
      </c>
      <c r="C22" s="189">
        <v>0</v>
      </c>
      <c r="D22" s="234">
        <v>734</v>
      </c>
      <c r="E22" s="189">
        <v>0</v>
      </c>
      <c r="F22" s="235">
        <v>0</v>
      </c>
      <c r="G22" s="189">
        <v>0</v>
      </c>
      <c r="H22" s="189">
        <v>0</v>
      </c>
      <c r="I22" s="105">
        <v>0</v>
      </c>
      <c r="J22" s="106">
        <v>0</v>
      </c>
      <c r="K22" s="105">
        <v>0</v>
      </c>
      <c r="L22" s="106">
        <v>0</v>
      </c>
      <c r="M22" s="233">
        <f>SUM(B22:L22)</f>
        <v>734</v>
      </c>
    </row>
    <row r="23" spans="1:13" x14ac:dyDescent="0.25">
      <c r="A23" s="188" t="s">
        <v>76</v>
      </c>
      <c r="B23" s="103"/>
      <c r="C23" s="103"/>
      <c r="D23" s="104"/>
      <c r="E23" s="103"/>
      <c r="F23" s="104"/>
      <c r="G23" s="103"/>
      <c r="H23" s="103"/>
      <c r="I23" s="103"/>
      <c r="J23" s="104"/>
      <c r="K23" s="103"/>
      <c r="L23" s="104"/>
      <c r="M23" s="103"/>
    </row>
    <row r="24" spans="1:13" x14ac:dyDescent="0.25">
      <c r="A24" s="189" t="s">
        <v>77</v>
      </c>
      <c r="B24" s="233">
        <v>2500</v>
      </c>
      <c r="C24" s="233">
        <v>914</v>
      </c>
      <c r="D24" s="235">
        <v>0</v>
      </c>
      <c r="E24" s="233">
        <v>385</v>
      </c>
      <c r="F24" s="235">
        <v>0</v>
      </c>
      <c r="G24" s="189">
        <v>209</v>
      </c>
      <c r="H24" s="105">
        <v>0</v>
      </c>
      <c r="I24" s="233">
        <v>1653</v>
      </c>
      <c r="J24" s="235">
        <v>652</v>
      </c>
      <c r="K24" s="105">
        <v>0</v>
      </c>
      <c r="L24" s="235">
        <v>306</v>
      </c>
      <c r="M24" s="233">
        <f>SUM(B24:L24)</f>
        <v>6619</v>
      </c>
    </row>
    <row r="25" spans="1:13" x14ac:dyDescent="0.25">
      <c r="A25" s="189" t="s">
        <v>78</v>
      </c>
      <c r="B25" s="233">
        <v>5497</v>
      </c>
      <c r="C25" s="233">
        <v>1493</v>
      </c>
      <c r="D25" s="106">
        <v>0</v>
      </c>
      <c r="E25" s="267">
        <v>1078</v>
      </c>
      <c r="F25" s="235">
        <v>0</v>
      </c>
      <c r="G25" s="189">
        <v>258</v>
      </c>
      <c r="H25" s="105">
        <v>0</v>
      </c>
      <c r="I25" s="233">
        <v>6337</v>
      </c>
      <c r="J25" s="234">
        <v>3679</v>
      </c>
      <c r="K25" s="105">
        <v>0</v>
      </c>
      <c r="L25" s="234">
        <v>1711</v>
      </c>
      <c r="M25" s="263">
        <f>SUM(B25:L25)</f>
        <v>20053</v>
      </c>
    </row>
    <row r="26" spans="1:13" x14ac:dyDescent="0.25">
      <c r="A26" s="189" t="s">
        <v>59</v>
      </c>
      <c r="B26" s="233">
        <v>744</v>
      </c>
      <c r="C26" s="189">
        <v>0</v>
      </c>
      <c r="D26" s="235">
        <v>0</v>
      </c>
      <c r="E26" s="189">
        <v>127</v>
      </c>
      <c r="F26" s="235">
        <v>0</v>
      </c>
      <c r="G26" s="189">
        <v>33</v>
      </c>
      <c r="H26" s="189">
        <v>0</v>
      </c>
      <c r="I26" s="233">
        <v>0</v>
      </c>
      <c r="J26" s="235">
        <v>0</v>
      </c>
      <c r="K26" s="189">
        <v>0</v>
      </c>
      <c r="L26" s="235">
        <v>17</v>
      </c>
      <c r="M26" s="233">
        <f>SUM(B26:L26)</f>
        <v>921</v>
      </c>
    </row>
    <row r="27" spans="1:13" x14ac:dyDescent="0.25">
      <c r="A27" s="188" t="s">
        <v>79</v>
      </c>
      <c r="B27" s="103"/>
      <c r="C27" s="103"/>
      <c r="D27" s="104"/>
      <c r="E27" s="103"/>
      <c r="F27" s="104"/>
      <c r="G27" s="103"/>
      <c r="H27" s="103"/>
      <c r="I27" s="103"/>
      <c r="J27" s="104"/>
      <c r="K27" s="103"/>
      <c r="L27" s="104"/>
      <c r="M27" s="103"/>
    </row>
    <row r="28" spans="1:13" x14ac:dyDescent="0.25">
      <c r="A28" s="189" t="s">
        <v>77</v>
      </c>
      <c r="B28" s="189">
        <v>0</v>
      </c>
      <c r="C28" s="233">
        <v>7989</v>
      </c>
      <c r="D28" s="234">
        <v>3908</v>
      </c>
      <c r="E28" s="233">
        <v>13692</v>
      </c>
      <c r="F28" s="234">
        <v>22497</v>
      </c>
      <c r="G28" s="233">
        <v>6163</v>
      </c>
      <c r="H28" s="233">
        <v>30926</v>
      </c>
      <c r="I28" s="233">
        <v>18170</v>
      </c>
      <c r="J28" s="234">
        <v>13648</v>
      </c>
      <c r="K28" s="233">
        <v>2148</v>
      </c>
      <c r="L28" s="234">
        <v>4429</v>
      </c>
      <c r="M28" s="233">
        <f>SUM(B28:L28)</f>
        <v>123570</v>
      </c>
    </row>
    <row r="29" spans="1:13" x14ac:dyDescent="0.25">
      <c r="A29" s="189" t="s">
        <v>78</v>
      </c>
      <c r="B29" s="189">
        <v>0</v>
      </c>
      <c r="C29" s="233">
        <v>44988</v>
      </c>
      <c r="D29" s="234">
        <v>12626</v>
      </c>
      <c r="E29" s="233">
        <v>69568</v>
      </c>
      <c r="F29" s="234">
        <v>204237</v>
      </c>
      <c r="G29" s="233">
        <v>24158</v>
      </c>
      <c r="H29" s="233">
        <v>153984</v>
      </c>
      <c r="I29" s="233">
        <v>86291</v>
      </c>
      <c r="J29" s="234">
        <v>60141</v>
      </c>
      <c r="K29" s="233">
        <v>11370</v>
      </c>
      <c r="L29" s="234">
        <v>19592</v>
      </c>
      <c r="M29" s="263">
        <f>SUM(B29:L29)</f>
        <v>686955</v>
      </c>
    </row>
    <row r="30" spans="1:13" x14ac:dyDescent="0.25">
      <c r="A30" s="189" t="s">
        <v>59</v>
      </c>
      <c r="B30" s="189">
        <v>0</v>
      </c>
      <c r="C30" s="233">
        <v>7843</v>
      </c>
      <c r="D30" s="234">
        <v>17320</v>
      </c>
      <c r="E30" s="233">
        <v>19562</v>
      </c>
      <c r="F30" s="234">
        <v>23033</v>
      </c>
      <c r="G30" s="233">
        <v>4394</v>
      </c>
      <c r="H30" s="233">
        <v>11632</v>
      </c>
      <c r="I30" s="233">
        <v>17821</v>
      </c>
      <c r="J30" s="234">
        <v>7234</v>
      </c>
      <c r="K30" s="233">
        <v>1118</v>
      </c>
      <c r="L30" s="234">
        <v>5780</v>
      </c>
      <c r="M30" s="233">
        <f>SUM(B30:L30)</f>
        <v>115737</v>
      </c>
    </row>
    <row r="31" spans="1:13" ht="12" customHeight="1" x14ac:dyDescent="0.25">
      <c r="A31" s="188" t="s">
        <v>80</v>
      </c>
      <c r="B31" s="188"/>
      <c r="C31" s="103"/>
      <c r="D31" s="104"/>
      <c r="E31" s="103"/>
      <c r="F31" s="104"/>
      <c r="G31" s="103"/>
      <c r="H31" s="103"/>
      <c r="I31" s="103"/>
      <c r="J31" s="104"/>
      <c r="K31" s="103"/>
      <c r="L31" s="104"/>
      <c r="M31" s="103"/>
    </row>
    <row r="32" spans="1:13" x14ac:dyDescent="0.25">
      <c r="A32" s="189" t="s">
        <v>77</v>
      </c>
      <c r="B32" s="189">
        <v>0</v>
      </c>
      <c r="C32" s="189">
        <v>0</v>
      </c>
      <c r="D32" s="235">
        <v>0</v>
      </c>
      <c r="E32" s="233">
        <v>1123</v>
      </c>
      <c r="F32" s="235">
        <v>0</v>
      </c>
      <c r="G32" s="189">
        <v>0</v>
      </c>
      <c r="H32" s="189">
        <v>0</v>
      </c>
      <c r="I32" s="189">
        <v>0</v>
      </c>
      <c r="J32" s="234">
        <v>0</v>
      </c>
      <c r="K32" s="189">
        <v>0</v>
      </c>
      <c r="L32" s="235">
        <v>316</v>
      </c>
      <c r="M32" s="233">
        <f>SUM(B32:L32)</f>
        <v>1439</v>
      </c>
    </row>
    <row r="33" spans="1:13" ht="12.75" customHeight="1" x14ac:dyDescent="0.25">
      <c r="A33" s="189" t="s">
        <v>78</v>
      </c>
      <c r="B33" s="189">
        <v>0</v>
      </c>
      <c r="C33" s="189">
        <v>0</v>
      </c>
      <c r="D33" s="235">
        <v>0</v>
      </c>
      <c r="E33" s="189">
        <v>475</v>
      </c>
      <c r="F33" s="235">
        <v>0</v>
      </c>
      <c r="G33" s="189">
        <v>0</v>
      </c>
      <c r="H33" s="189">
        <v>0</v>
      </c>
      <c r="I33" s="233">
        <v>0</v>
      </c>
      <c r="J33" s="234">
        <v>0</v>
      </c>
      <c r="K33" s="189">
        <v>0</v>
      </c>
      <c r="L33" s="234">
        <v>2209</v>
      </c>
      <c r="M33" s="263">
        <f>SUM(B33:L33)</f>
        <v>2684</v>
      </c>
    </row>
    <row r="34" spans="1:13" ht="15.75" thickBot="1" x14ac:dyDescent="0.3">
      <c r="A34" s="190" t="s">
        <v>59</v>
      </c>
      <c r="B34" s="190">
        <v>0</v>
      </c>
      <c r="C34" s="190">
        <v>0</v>
      </c>
      <c r="D34" s="236">
        <v>0</v>
      </c>
      <c r="E34" s="268">
        <v>341</v>
      </c>
      <c r="F34" s="236">
        <v>0</v>
      </c>
      <c r="G34" s="190">
        <v>0</v>
      </c>
      <c r="H34" s="190">
        <v>0</v>
      </c>
      <c r="I34" s="190">
        <v>0</v>
      </c>
      <c r="J34" s="236">
        <v>0</v>
      </c>
      <c r="K34" s="190">
        <v>0</v>
      </c>
      <c r="L34" s="236">
        <v>556</v>
      </c>
      <c r="M34" s="172">
        <f>SUM(B34:L34)</f>
        <v>897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x14ac:dyDescent="0.25">
      <c r="A2" s="276"/>
      <c r="B2" s="412" t="s">
        <v>115</v>
      </c>
      <c r="C2" s="412"/>
      <c r="D2" s="412"/>
      <c r="E2" s="412"/>
      <c r="F2" s="412"/>
      <c r="G2" s="413"/>
      <c r="H2" s="413"/>
      <c r="I2" s="132"/>
      <c r="J2" s="132"/>
      <c r="K2" s="132"/>
    </row>
    <row r="3" spans="1:11" ht="15.75" thickBot="1" x14ac:dyDescent="0.3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48" t="s">
        <v>93</v>
      </c>
    </row>
    <row r="4" spans="1:11" ht="15.75" thickBot="1" x14ac:dyDescent="0.3">
      <c r="A4" s="410" t="s">
        <v>83</v>
      </c>
      <c r="B4" s="410" t="s">
        <v>58</v>
      </c>
      <c r="C4" s="410" t="s">
        <v>84</v>
      </c>
      <c r="D4" s="410" t="s">
        <v>85</v>
      </c>
      <c r="E4" s="414" t="s">
        <v>86</v>
      </c>
      <c r="F4" s="415"/>
      <c r="G4" s="416"/>
      <c r="H4" s="410" t="s">
        <v>87</v>
      </c>
      <c r="I4" s="410" t="s">
        <v>81</v>
      </c>
      <c r="J4" s="410" t="s">
        <v>88</v>
      </c>
      <c r="K4" s="410" t="s">
        <v>3</v>
      </c>
    </row>
    <row r="5" spans="1:11" ht="44.25" customHeight="1" thickBot="1" x14ac:dyDescent="0.3">
      <c r="A5" s="411"/>
      <c r="B5" s="411"/>
      <c r="C5" s="411"/>
      <c r="D5" s="411"/>
      <c r="E5" s="125" t="s">
        <v>60</v>
      </c>
      <c r="F5" s="125" t="s">
        <v>61</v>
      </c>
      <c r="G5" s="125" t="s">
        <v>89</v>
      </c>
      <c r="H5" s="411"/>
      <c r="I5" s="411"/>
      <c r="J5" s="411"/>
      <c r="K5" s="411"/>
    </row>
    <row r="6" spans="1:11" ht="15.75" thickBot="1" x14ac:dyDescent="0.3">
      <c r="A6" s="133"/>
      <c r="B6" s="126" t="s">
        <v>56</v>
      </c>
      <c r="C6" s="127">
        <f t="shared" ref="C6:K6" si="0">SUM(C7:C17)</f>
        <v>3498777</v>
      </c>
      <c r="D6" s="78">
        <f t="shared" si="0"/>
        <v>61782</v>
      </c>
      <c r="E6" s="205">
        <f t="shared" si="0"/>
        <v>2502662</v>
      </c>
      <c r="F6" s="205">
        <f t="shared" si="0"/>
        <v>1472438</v>
      </c>
      <c r="G6" s="269">
        <f t="shared" si="0"/>
        <v>4079229</v>
      </c>
      <c r="H6" s="78">
        <f t="shared" si="0"/>
        <v>0</v>
      </c>
      <c r="I6" s="78">
        <f t="shared" si="0"/>
        <v>0</v>
      </c>
      <c r="J6" s="78">
        <f t="shared" si="0"/>
        <v>31915</v>
      </c>
      <c r="K6" s="78">
        <f t="shared" si="0"/>
        <v>7671703</v>
      </c>
    </row>
    <row r="7" spans="1:11" x14ac:dyDescent="0.25">
      <c r="A7" s="128">
        <v>1</v>
      </c>
      <c r="B7" s="194" t="s">
        <v>70</v>
      </c>
      <c r="C7" s="203">
        <f>378616+356</f>
        <v>378972</v>
      </c>
      <c r="D7" s="206">
        <v>10171</v>
      </c>
      <c r="E7" s="203">
        <v>222961</v>
      </c>
      <c r="F7" s="203">
        <v>153565</v>
      </c>
      <c r="G7" s="206">
        <f>SUM(E7:F7)+5648</f>
        <v>382174</v>
      </c>
      <c r="H7" s="203">
        <v>0</v>
      </c>
      <c r="I7" s="203">
        <v>0</v>
      </c>
      <c r="J7" s="203">
        <v>0</v>
      </c>
      <c r="K7" s="203">
        <f t="shared" ref="K7:K17" si="1">C7+D7+G7+J7</f>
        <v>771317</v>
      </c>
    </row>
    <row r="8" spans="1:11" x14ac:dyDescent="0.25">
      <c r="A8" s="124">
        <v>2</v>
      </c>
      <c r="B8" s="131" t="s">
        <v>4</v>
      </c>
      <c r="C8" s="207">
        <v>583042</v>
      </c>
      <c r="D8" s="199">
        <v>16424</v>
      </c>
      <c r="E8" s="199">
        <v>395901</v>
      </c>
      <c r="F8" s="199">
        <v>271535</v>
      </c>
      <c r="G8" s="207">
        <f>SUM(E8:F8)+64341</f>
        <v>731777</v>
      </c>
      <c r="H8" s="207">
        <v>0</v>
      </c>
      <c r="I8" s="207">
        <v>0</v>
      </c>
      <c r="J8" s="207">
        <v>7362</v>
      </c>
      <c r="K8" s="204">
        <f t="shared" si="1"/>
        <v>1338605</v>
      </c>
    </row>
    <row r="9" spans="1:11" x14ac:dyDescent="0.25">
      <c r="A9" s="129">
        <v>3</v>
      </c>
      <c r="B9" s="195" t="s">
        <v>5</v>
      </c>
      <c r="C9" s="198">
        <v>258444</v>
      </c>
      <c r="D9" s="198">
        <v>2169</v>
      </c>
      <c r="E9" s="198">
        <v>133408</v>
      </c>
      <c r="F9" s="198">
        <v>117385</v>
      </c>
      <c r="G9" s="285">
        <f>SUM(E9:F9)+1630</f>
        <v>252423</v>
      </c>
      <c r="H9" s="198">
        <v>0</v>
      </c>
      <c r="I9" s="198">
        <v>0</v>
      </c>
      <c r="J9" s="285">
        <v>6943</v>
      </c>
      <c r="K9" s="203">
        <f t="shared" si="1"/>
        <v>519979</v>
      </c>
    </row>
    <row r="10" spans="1:11" x14ac:dyDescent="0.25">
      <c r="A10" s="124">
        <v>4</v>
      </c>
      <c r="B10" s="131" t="s">
        <v>6</v>
      </c>
      <c r="C10" s="199">
        <v>362809</v>
      </c>
      <c r="D10" s="199">
        <v>2766</v>
      </c>
      <c r="E10" s="199">
        <v>538668</v>
      </c>
      <c r="F10" s="199">
        <v>150055</v>
      </c>
      <c r="G10" s="207">
        <f>SUM(E10:F10)+8642</f>
        <v>697365</v>
      </c>
      <c r="H10" s="199">
        <v>0</v>
      </c>
      <c r="I10" s="199">
        <v>0</v>
      </c>
      <c r="J10" s="207">
        <v>0</v>
      </c>
      <c r="K10" s="204">
        <f t="shared" si="1"/>
        <v>1062940</v>
      </c>
    </row>
    <row r="11" spans="1:11" x14ac:dyDescent="0.25">
      <c r="A11" s="129">
        <v>5</v>
      </c>
      <c r="B11" s="195" t="s">
        <v>7</v>
      </c>
      <c r="C11" s="198">
        <v>369553</v>
      </c>
      <c r="D11" s="198">
        <v>911</v>
      </c>
      <c r="E11" s="198">
        <v>185224</v>
      </c>
      <c r="F11" s="198">
        <v>168496</v>
      </c>
      <c r="G11" s="285">
        <f>SUM(E11:F11)+7365</f>
        <v>361085</v>
      </c>
      <c r="H11" s="198">
        <v>0</v>
      </c>
      <c r="I11" s="198">
        <v>0</v>
      </c>
      <c r="J11" s="285">
        <v>3154</v>
      </c>
      <c r="K11" s="203">
        <f t="shared" si="1"/>
        <v>734703</v>
      </c>
    </row>
    <row r="12" spans="1:11" x14ac:dyDescent="0.25">
      <c r="A12" s="124">
        <v>6</v>
      </c>
      <c r="B12" s="131" t="s">
        <v>8</v>
      </c>
      <c r="C12" s="199">
        <v>414408</v>
      </c>
      <c r="D12" s="199">
        <v>22644</v>
      </c>
      <c r="E12" s="199">
        <v>214797</v>
      </c>
      <c r="F12" s="199">
        <v>131108</v>
      </c>
      <c r="G12" s="207">
        <f>SUM(E12:F12)+2384</f>
        <v>348289</v>
      </c>
      <c r="H12" s="199">
        <v>0</v>
      </c>
      <c r="I12" s="199">
        <v>0</v>
      </c>
      <c r="J12" s="207">
        <v>0</v>
      </c>
      <c r="K12" s="204">
        <f t="shared" si="1"/>
        <v>785341</v>
      </c>
    </row>
    <row r="13" spans="1:11" x14ac:dyDescent="0.25">
      <c r="A13" s="129">
        <v>7</v>
      </c>
      <c r="B13" s="195" t="s">
        <v>94</v>
      </c>
      <c r="C13" s="198">
        <v>133252</v>
      </c>
      <c r="D13" s="198">
        <v>0</v>
      </c>
      <c r="E13" s="198">
        <v>76125</v>
      </c>
      <c r="F13" s="198">
        <v>55097</v>
      </c>
      <c r="G13" s="285">
        <f>SUM(E13:F13)+1566</f>
        <v>132788</v>
      </c>
      <c r="H13" s="198">
        <v>0</v>
      </c>
      <c r="I13" s="198">
        <v>0</v>
      </c>
      <c r="J13" s="285">
        <v>0</v>
      </c>
      <c r="K13" s="203">
        <f t="shared" si="1"/>
        <v>266040</v>
      </c>
    </row>
    <row r="14" spans="1:11" x14ac:dyDescent="0.25">
      <c r="A14" s="124">
        <v>8</v>
      </c>
      <c r="B14" s="131" t="s">
        <v>9</v>
      </c>
      <c r="C14" s="199">
        <v>331340</v>
      </c>
      <c r="D14" s="199">
        <v>0</v>
      </c>
      <c r="E14" s="199">
        <v>220164</v>
      </c>
      <c r="F14" s="199">
        <v>126250</v>
      </c>
      <c r="G14" s="207">
        <f>SUM(E14:F14)+4702</f>
        <v>351116</v>
      </c>
      <c r="H14" s="199">
        <v>0</v>
      </c>
      <c r="I14" s="199">
        <v>0</v>
      </c>
      <c r="J14" s="207">
        <v>0</v>
      </c>
      <c r="K14" s="204">
        <f t="shared" si="1"/>
        <v>682456</v>
      </c>
    </row>
    <row r="15" spans="1:11" x14ac:dyDescent="0.25">
      <c r="A15" s="129">
        <v>9</v>
      </c>
      <c r="B15" s="195" t="s">
        <v>39</v>
      </c>
      <c r="C15" s="198">
        <v>309761</v>
      </c>
      <c r="D15" s="198">
        <v>6427</v>
      </c>
      <c r="E15" s="198">
        <v>293219</v>
      </c>
      <c r="F15" s="198">
        <v>172012</v>
      </c>
      <c r="G15" s="285">
        <f>SUM(E15:F15)+5057</f>
        <v>470288</v>
      </c>
      <c r="H15" s="198">
        <v>0</v>
      </c>
      <c r="I15" s="198">
        <v>0</v>
      </c>
      <c r="J15" s="285">
        <f>6995+6148</f>
        <v>13143</v>
      </c>
      <c r="K15" s="203">
        <f t="shared" si="1"/>
        <v>799619</v>
      </c>
    </row>
    <row r="16" spans="1:11" x14ac:dyDescent="0.25">
      <c r="A16" s="124">
        <v>10</v>
      </c>
      <c r="B16" s="131" t="s">
        <v>11</v>
      </c>
      <c r="C16" s="199">
        <v>162292</v>
      </c>
      <c r="D16" s="199">
        <v>0</v>
      </c>
      <c r="E16" s="199">
        <v>119476</v>
      </c>
      <c r="F16" s="199">
        <v>43665</v>
      </c>
      <c r="G16" s="207">
        <f>SUM(E16:F16)+1534</f>
        <v>164675</v>
      </c>
      <c r="H16" s="199">
        <v>0</v>
      </c>
      <c r="I16" s="199">
        <v>0</v>
      </c>
      <c r="J16" s="207">
        <v>0</v>
      </c>
      <c r="K16" s="204">
        <f t="shared" si="1"/>
        <v>326967</v>
      </c>
    </row>
    <row r="17" spans="1:11" ht="15.75" thickBot="1" x14ac:dyDescent="0.3">
      <c r="A17" s="130">
        <v>11</v>
      </c>
      <c r="B17" s="196" t="s">
        <v>12</v>
      </c>
      <c r="C17" s="209">
        <v>194904</v>
      </c>
      <c r="D17" s="208">
        <v>270</v>
      </c>
      <c r="E17" s="209">
        <v>102719</v>
      </c>
      <c r="F17" s="209">
        <v>83270</v>
      </c>
      <c r="G17" s="285">
        <f>SUM(E17:F17)+1260</f>
        <v>187249</v>
      </c>
      <c r="H17" s="209">
        <v>0</v>
      </c>
      <c r="I17" s="209">
        <v>0</v>
      </c>
      <c r="J17" s="208">
        <v>1313</v>
      </c>
      <c r="K17" s="203">
        <f t="shared" si="1"/>
        <v>383736</v>
      </c>
    </row>
    <row r="18" spans="1:11" ht="15.75" thickBot="1" x14ac:dyDescent="0.3">
      <c r="A18" s="133"/>
      <c r="B18" s="157" t="s">
        <v>57</v>
      </c>
      <c r="C18" s="158">
        <f t="shared" ref="C18:K18" si="2">SUM(C19:C22)</f>
        <v>26508</v>
      </c>
      <c r="D18" s="202">
        <f t="shared" si="2"/>
        <v>114927</v>
      </c>
      <c r="E18" s="202">
        <f t="shared" si="2"/>
        <v>27120</v>
      </c>
      <c r="F18" s="202">
        <f t="shared" si="2"/>
        <v>24880</v>
      </c>
      <c r="G18" s="270">
        <f t="shared" si="2"/>
        <v>54033</v>
      </c>
      <c r="H18" s="202">
        <f t="shared" si="2"/>
        <v>0</v>
      </c>
      <c r="I18" s="202">
        <f t="shared" si="2"/>
        <v>3785528</v>
      </c>
      <c r="J18" s="202">
        <f t="shared" si="2"/>
        <v>37761</v>
      </c>
      <c r="K18" s="202">
        <f t="shared" si="2"/>
        <v>4018757</v>
      </c>
    </row>
    <row r="19" spans="1:11" x14ac:dyDescent="0.25">
      <c r="A19" s="129">
        <v>1</v>
      </c>
      <c r="B19" s="195" t="s">
        <v>12</v>
      </c>
      <c r="C19" s="198">
        <v>7115</v>
      </c>
      <c r="D19" s="198">
        <v>0</v>
      </c>
      <c r="E19" s="198">
        <v>1741</v>
      </c>
      <c r="F19" s="198">
        <v>2460</v>
      </c>
      <c r="G19" s="285">
        <f>SUM(E19:F19)+55</f>
        <v>4256</v>
      </c>
      <c r="H19" s="198">
        <v>0</v>
      </c>
      <c r="I19" s="198">
        <v>1684328</v>
      </c>
      <c r="J19" s="198">
        <v>7241</v>
      </c>
      <c r="K19" s="203">
        <f>C19+D19+G19+I19+J19</f>
        <v>1702940</v>
      </c>
    </row>
    <row r="20" spans="1:11" x14ac:dyDescent="0.25">
      <c r="A20" s="124">
        <v>2</v>
      </c>
      <c r="B20" s="131" t="s">
        <v>33</v>
      </c>
      <c r="C20" s="199">
        <v>14879</v>
      </c>
      <c r="D20" s="199">
        <v>114927</v>
      </c>
      <c r="E20" s="199">
        <v>20392</v>
      </c>
      <c r="F20" s="199">
        <v>16446</v>
      </c>
      <c r="G20" s="207">
        <f>SUM(E20:F20)+1105</f>
        <v>37943</v>
      </c>
      <c r="H20" s="199">
        <v>0</v>
      </c>
      <c r="I20" s="199">
        <v>1578097</v>
      </c>
      <c r="J20" s="199">
        <v>0</v>
      </c>
      <c r="K20" s="204">
        <f t="shared" ref="K20:K22" si="3">C20+D20+G20+I20</f>
        <v>1745846</v>
      </c>
    </row>
    <row r="21" spans="1:11" x14ac:dyDescent="0.25">
      <c r="A21" s="129">
        <v>3</v>
      </c>
      <c r="B21" s="195" t="s">
        <v>7</v>
      </c>
      <c r="C21" s="198">
        <v>3099</v>
      </c>
      <c r="D21" s="195">
        <v>0</v>
      </c>
      <c r="E21" s="198">
        <v>4891</v>
      </c>
      <c r="F21" s="198">
        <v>5945</v>
      </c>
      <c r="G21" s="285">
        <f>SUM(E21:F21)+836</f>
        <v>11672</v>
      </c>
      <c r="H21" s="198">
        <v>0</v>
      </c>
      <c r="I21" s="198">
        <v>315338</v>
      </c>
      <c r="J21" s="198">
        <v>30520</v>
      </c>
      <c r="K21" s="203">
        <f>C21+D21+G21+I21+J21</f>
        <v>360629</v>
      </c>
    </row>
    <row r="22" spans="1:11" ht="15.75" thickBot="1" x14ac:dyDescent="0.3">
      <c r="A22" s="147">
        <v>4</v>
      </c>
      <c r="B22" s="197" t="s">
        <v>9</v>
      </c>
      <c r="C22" s="200">
        <v>1415</v>
      </c>
      <c r="D22" s="197">
        <v>0</v>
      </c>
      <c r="E22" s="200">
        <v>96</v>
      </c>
      <c r="F22" s="200">
        <v>29</v>
      </c>
      <c r="G22" s="286">
        <f>SUM(E22:F22)+37</f>
        <v>162</v>
      </c>
      <c r="H22" s="200">
        <v>0</v>
      </c>
      <c r="I22" s="200">
        <v>207765</v>
      </c>
      <c r="J22" s="200">
        <v>0</v>
      </c>
      <c r="K22" s="204">
        <f t="shared" si="3"/>
        <v>209342</v>
      </c>
    </row>
    <row r="23" spans="1:11" ht="15.75" thickBot="1" x14ac:dyDescent="0.3">
      <c r="A23" s="408" t="s">
        <v>31</v>
      </c>
      <c r="B23" s="409"/>
      <c r="C23" s="201">
        <f t="shared" ref="C23:K23" si="4">C6+C18</f>
        <v>3525285</v>
      </c>
      <c r="D23" s="201">
        <f t="shared" si="4"/>
        <v>176709</v>
      </c>
      <c r="E23" s="201">
        <f t="shared" si="4"/>
        <v>2529782</v>
      </c>
      <c r="F23" s="201">
        <f t="shared" si="4"/>
        <v>1497318</v>
      </c>
      <c r="G23" s="287">
        <f t="shared" si="4"/>
        <v>4133262</v>
      </c>
      <c r="H23" s="201">
        <f t="shared" si="4"/>
        <v>0</v>
      </c>
      <c r="I23" s="201">
        <f t="shared" si="4"/>
        <v>3785528</v>
      </c>
      <c r="J23" s="201">
        <f t="shared" si="4"/>
        <v>69676</v>
      </c>
      <c r="K23" s="201">
        <f t="shared" si="4"/>
        <v>11690460</v>
      </c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1">
    <mergeCell ref="A23:B23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423" t="s">
        <v>116</v>
      </c>
      <c r="C4" s="423"/>
      <c r="D4" s="423"/>
      <c r="E4" s="423"/>
      <c r="F4" s="423"/>
      <c r="G4" s="423"/>
      <c r="H4" s="423"/>
    </row>
    <row r="5" spans="1:8" x14ac:dyDescent="0.25">
      <c r="A5" s="1"/>
      <c r="B5" s="257"/>
      <c r="C5" s="258"/>
      <c r="D5" s="258"/>
      <c r="E5" s="258"/>
      <c r="F5" s="258"/>
      <c r="G5" s="258"/>
      <c r="H5" s="258"/>
    </row>
    <row r="6" spans="1:8" ht="15.75" thickBot="1" x14ac:dyDescent="0.3">
      <c r="A6" s="1"/>
      <c r="B6" s="1"/>
      <c r="C6" s="1"/>
      <c r="D6" s="1"/>
      <c r="E6" s="1"/>
      <c r="F6" s="1"/>
      <c r="G6" s="110"/>
      <c r="H6" s="1"/>
    </row>
    <row r="7" spans="1:8" x14ac:dyDescent="0.25">
      <c r="A7" s="1"/>
      <c r="B7" s="424" t="s">
        <v>3</v>
      </c>
      <c r="C7" s="425"/>
      <c r="D7" s="428" t="s">
        <v>62</v>
      </c>
      <c r="E7" s="430" t="s">
        <v>63</v>
      </c>
      <c r="F7" s="430" t="s">
        <v>64</v>
      </c>
      <c r="G7" s="432" t="s">
        <v>60</v>
      </c>
      <c r="H7" s="1"/>
    </row>
    <row r="8" spans="1:8" ht="23.25" customHeight="1" x14ac:dyDescent="0.25">
      <c r="A8" s="1"/>
      <c r="B8" s="426"/>
      <c r="C8" s="427"/>
      <c r="D8" s="429"/>
      <c r="E8" s="431"/>
      <c r="F8" s="431"/>
      <c r="G8" s="433"/>
      <c r="H8" s="1"/>
    </row>
    <row r="9" spans="1:8" ht="45" customHeight="1" x14ac:dyDescent="0.25">
      <c r="A9" s="1"/>
      <c r="B9" s="417" t="s">
        <v>65</v>
      </c>
      <c r="C9" s="418"/>
      <c r="D9" s="259">
        <v>515</v>
      </c>
      <c r="E9" s="259">
        <v>66556</v>
      </c>
      <c r="F9" s="259">
        <v>700</v>
      </c>
      <c r="G9" s="260">
        <v>135604</v>
      </c>
      <c r="H9" s="1"/>
    </row>
    <row r="10" spans="1:8" ht="45" customHeight="1" x14ac:dyDescent="0.25">
      <c r="A10" s="1"/>
      <c r="B10" s="417" t="s">
        <v>66</v>
      </c>
      <c r="C10" s="418"/>
      <c r="D10" s="259">
        <v>64</v>
      </c>
      <c r="E10" s="259">
        <v>8510</v>
      </c>
      <c r="F10" s="259">
        <v>120</v>
      </c>
      <c r="G10" s="260">
        <v>32510</v>
      </c>
      <c r="H10" s="1"/>
    </row>
    <row r="11" spans="1:8" ht="38.25" customHeight="1" x14ac:dyDescent="0.25">
      <c r="A11" s="1"/>
      <c r="B11" s="419" t="s">
        <v>3</v>
      </c>
      <c r="C11" s="420"/>
      <c r="D11" s="272">
        <f>D9+D10</f>
        <v>579</v>
      </c>
      <c r="E11" s="273">
        <f t="shared" ref="E11:G11" si="0">E9+E10</f>
        <v>75066</v>
      </c>
      <c r="F11" s="272">
        <f t="shared" si="0"/>
        <v>820</v>
      </c>
      <c r="G11" s="271">
        <f t="shared" si="0"/>
        <v>168114</v>
      </c>
      <c r="H11" s="1"/>
    </row>
    <row r="12" spans="1:8" ht="53.25" customHeight="1" thickBot="1" x14ac:dyDescent="0.3">
      <c r="A12" s="1"/>
      <c r="B12" s="421" t="s">
        <v>67</v>
      </c>
      <c r="C12" s="422"/>
      <c r="D12" s="261">
        <v>402</v>
      </c>
      <c r="E12" s="261">
        <v>45034</v>
      </c>
      <c r="F12" s="261">
        <v>409</v>
      </c>
      <c r="G12" s="262">
        <v>92909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240"/>
      <c r="B1" s="240"/>
      <c r="C1" s="297" t="s">
        <v>96</v>
      </c>
      <c r="D1" s="298"/>
      <c r="E1" s="298"/>
      <c r="F1" s="298"/>
      <c r="G1" s="298"/>
      <c r="H1" s="298"/>
      <c r="I1" s="298"/>
      <c r="J1" s="2"/>
      <c r="K1" s="2"/>
      <c r="L1" s="2"/>
      <c r="M1" s="2"/>
      <c r="N1" s="8"/>
    </row>
    <row r="2" spans="1:14" ht="15.75" thickBot="1" x14ac:dyDescent="0.3">
      <c r="A2" s="301" t="s">
        <v>0</v>
      </c>
      <c r="B2" s="303" t="s">
        <v>1</v>
      </c>
      <c r="C2" s="305" t="s">
        <v>2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299" t="s">
        <v>3</v>
      </c>
    </row>
    <row r="3" spans="1:14" ht="15.75" thickBot="1" x14ac:dyDescent="0.3">
      <c r="A3" s="302"/>
      <c r="B3" s="304"/>
      <c r="C3" s="91" t="s">
        <v>70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94</v>
      </c>
      <c r="J3" s="24" t="s">
        <v>9</v>
      </c>
      <c r="K3" s="91" t="s">
        <v>10</v>
      </c>
      <c r="L3" s="24" t="s">
        <v>11</v>
      </c>
      <c r="M3" s="25" t="s">
        <v>12</v>
      </c>
      <c r="N3" s="300"/>
    </row>
    <row r="4" spans="1:14" x14ac:dyDescent="0.25">
      <c r="A4" s="5">
        <v>1</v>
      </c>
      <c r="B4" s="9" t="s">
        <v>13</v>
      </c>
      <c r="C4" s="210">
        <v>24416</v>
      </c>
      <c r="D4" s="226">
        <v>42406</v>
      </c>
      <c r="E4" s="210">
        <v>24021</v>
      </c>
      <c r="F4" s="226">
        <v>68052</v>
      </c>
      <c r="G4" s="232">
        <v>38056</v>
      </c>
      <c r="H4" s="226">
        <v>32812</v>
      </c>
      <c r="I4" s="232">
        <v>18560</v>
      </c>
      <c r="J4" s="226">
        <v>30155</v>
      </c>
      <c r="K4" s="232">
        <v>36048</v>
      </c>
      <c r="L4" s="226">
        <v>17673</v>
      </c>
      <c r="M4" s="222">
        <v>22129</v>
      </c>
      <c r="N4" s="219">
        <f>SUM(C4:M4)</f>
        <v>354328</v>
      </c>
    </row>
    <row r="5" spans="1:14" x14ac:dyDescent="0.25">
      <c r="A5" s="4">
        <v>2</v>
      </c>
      <c r="B5" s="10" t="s">
        <v>14</v>
      </c>
      <c r="C5" s="229">
        <v>1</v>
      </c>
      <c r="D5" s="22">
        <v>1068</v>
      </c>
      <c r="E5" s="229">
        <v>0</v>
      </c>
      <c r="F5" s="227">
        <v>168</v>
      </c>
      <c r="G5" s="229">
        <v>13</v>
      </c>
      <c r="H5" s="22">
        <v>225</v>
      </c>
      <c r="I5" s="229">
        <v>0</v>
      </c>
      <c r="J5" s="22">
        <v>22</v>
      </c>
      <c r="K5" s="229">
        <v>36</v>
      </c>
      <c r="L5" s="22">
        <v>0</v>
      </c>
      <c r="M5" s="223">
        <v>0</v>
      </c>
      <c r="N5" s="220">
        <f>SUM(C5:M5)</f>
        <v>1533</v>
      </c>
    </row>
    <row r="6" spans="1:14" x14ac:dyDescent="0.25">
      <c r="A6" s="4">
        <v>3</v>
      </c>
      <c r="B6" s="10" t="s">
        <v>15</v>
      </c>
      <c r="C6" s="230">
        <v>2511</v>
      </c>
      <c r="D6" s="227">
        <v>5451</v>
      </c>
      <c r="E6" s="230">
        <v>6227</v>
      </c>
      <c r="F6" s="227">
        <v>5064</v>
      </c>
      <c r="G6" s="230">
        <v>1808</v>
      </c>
      <c r="H6" s="227">
        <v>3563</v>
      </c>
      <c r="I6" s="230">
        <v>511</v>
      </c>
      <c r="J6" s="227">
        <v>1918</v>
      </c>
      <c r="K6" s="230">
        <v>3782</v>
      </c>
      <c r="L6" s="227">
        <v>446</v>
      </c>
      <c r="M6" s="224">
        <v>1841</v>
      </c>
      <c r="N6" s="247">
        <f>SUM(C6:M6)</f>
        <v>33122</v>
      </c>
    </row>
    <row r="7" spans="1:14" x14ac:dyDescent="0.25">
      <c r="A7" s="4">
        <v>4</v>
      </c>
      <c r="B7" s="10" t="s">
        <v>16</v>
      </c>
      <c r="C7" s="229">
        <v>0</v>
      </c>
      <c r="D7" s="22">
        <v>0</v>
      </c>
      <c r="E7" s="229">
        <v>0</v>
      </c>
      <c r="F7" s="22">
        <v>0</v>
      </c>
      <c r="G7" s="229">
        <v>0</v>
      </c>
      <c r="H7" s="22">
        <v>0</v>
      </c>
      <c r="I7" s="229">
        <v>0</v>
      </c>
      <c r="J7" s="22">
        <v>0</v>
      </c>
      <c r="K7" s="229">
        <v>0</v>
      </c>
      <c r="L7" s="22">
        <v>0</v>
      </c>
      <c r="M7" s="223">
        <v>0</v>
      </c>
      <c r="N7" s="10">
        <v>0</v>
      </c>
    </row>
    <row r="8" spans="1:14" x14ac:dyDescent="0.25">
      <c r="A8" s="4">
        <v>5</v>
      </c>
      <c r="B8" s="10" t="s">
        <v>17</v>
      </c>
      <c r="C8" s="229">
        <v>0</v>
      </c>
      <c r="D8" s="227">
        <v>7</v>
      </c>
      <c r="E8" s="229">
        <v>0</v>
      </c>
      <c r="F8" s="22">
        <v>0</v>
      </c>
      <c r="G8" s="230">
        <v>1</v>
      </c>
      <c r="H8" s="227">
        <v>2</v>
      </c>
      <c r="I8" s="229">
        <v>0</v>
      </c>
      <c r="J8" s="22">
        <v>0</v>
      </c>
      <c r="K8" s="229">
        <v>0</v>
      </c>
      <c r="L8" s="22">
        <v>0</v>
      </c>
      <c r="M8" s="223">
        <v>0</v>
      </c>
      <c r="N8" s="220">
        <f t="shared" ref="N8:N21" si="0">SUM(C8:M8)</f>
        <v>10</v>
      </c>
    </row>
    <row r="9" spans="1:14" x14ac:dyDescent="0.25">
      <c r="A9" s="4">
        <v>6</v>
      </c>
      <c r="B9" s="10" t="s">
        <v>18</v>
      </c>
      <c r="C9" s="229">
        <v>2</v>
      </c>
      <c r="D9" s="22">
        <v>5</v>
      </c>
      <c r="E9" s="229">
        <v>2</v>
      </c>
      <c r="F9" s="22">
        <v>7</v>
      </c>
      <c r="G9" s="229">
        <v>7</v>
      </c>
      <c r="H9" s="22">
        <v>11</v>
      </c>
      <c r="I9" s="229">
        <v>0</v>
      </c>
      <c r="J9" s="22">
        <v>4</v>
      </c>
      <c r="K9" s="229">
        <v>3</v>
      </c>
      <c r="L9" s="22">
        <v>0</v>
      </c>
      <c r="M9" s="223">
        <v>0</v>
      </c>
      <c r="N9" s="10">
        <f t="shared" si="0"/>
        <v>41</v>
      </c>
    </row>
    <row r="10" spans="1:14" x14ac:dyDescent="0.25">
      <c r="A10" s="4">
        <v>7</v>
      </c>
      <c r="B10" s="10" t="s">
        <v>19</v>
      </c>
      <c r="C10" s="230">
        <v>448</v>
      </c>
      <c r="D10" s="227">
        <v>398</v>
      </c>
      <c r="E10" s="230">
        <v>364</v>
      </c>
      <c r="F10" s="227">
        <v>162</v>
      </c>
      <c r="G10" s="230">
        <v>232</v>
      </c>
      <c r="H10" s="227">
        <v>397</v>
      </c>
      <c r="I10" s="229">
        <v>1</v>
      </c>
      <c r="J10" s="227">
        <v>111</v>
      </c>
      <c r="K10" s="229">
        <v>24</v>
      </c>
      <c r="L10" s="22">
        <v>1</v>
      </c>
      <c r="M10" s="223">
        <v>61</v>
      </c>
      <c r="N10" s="220">
        <f t="shared" si="0"/>
        <v>2199</v>
      </c>
    </row>
    <row r="11" spans="1:14" x14ac:dyDescent="0.25">
      <c r="A11" s="4">
        <v>8</v>
      </c>
      <c r="B11" s="10" t="s">
        <v>20</v>
      </c>
      <c r="C11" s="230">
        <v>10579</v>
      </c>
      <c r="D11" s="227">
        <v>12798</v>
      </c>
      <c r="E11" s="230">
        <v>3684</v>
      </c>
      <c r="F11" s="227">
        <v>10833</v>
      </c>
      <c r="G11" s="230">
        <v>3968</v>
      </c>
      <c r="H11" s="227">
        <v>11475</v>
      </c>
      <c r="I11" s="230">
        <v>763</v>
      </c>
      <c r="J11" s="227">
        <v>3599</v>
      </c>
      <c r="K11" s="230">
        <v>4894</v>
      </c>
      <c r="L11" s="227">
        <v>788</v>
      </c>
      <c r="M11" s="224">
        <v>2525</v>
      </c>
      <c r="N11" s="247">
        <f t="shared" si="0"/>
        <v>65906</v>
      </c>
    </row>
    <row r="12" spans="1:14" x14ac:dyDescent="0.25">
      <c r="A12" s="4">
        <v>9</v>
      </c>
      <c r="B12" s="10" t="s">
        <v>21</v>
      </c>
      <c r="C12" s="230">
        <v>11324</v>
      </c>
      <c r="D12" s="227">
        <v>13793</v>
      </c>
      <c r="E12" s="230">
        <v>1548</v>
      </c>
      <c r="F12" s="227">
        <v>14320</v>
      </c>
      <c r="G12" s="230">
        <v>4426</v>
      </c>
      <c r="H12" s="227">
        <v>8396</v>
      </c>
      <c r="I12" s="230">
        <v>185</v>
      </c>
      <c r="J12" s="227">
        <v>1299</v>
      </c>
      <c r="K12" s="230">
        <v>2299</v>
      </c>
      <c r="L12" s="22">
        <v>335</v>
      </c>
      <c r="M12" s="224">
        <v>1430</v>
      </c>
      <c r="N12" s="247">
        <f t="shared" si="0"/>
        <v>59355</v>
      </c>
    </row>
    <row r="13" spans="1:14" x14ac:dyDescent="0.25">
      <c r="A13" s="4">
        <v>10</v>
      </c>
      <c r="B13" s="10" t="s">
        <v>22</v>
      </c>
      <c r="C13" s="230">
        <v>3212</v>
      </c>
      <c r="D13" s="227">
        <v>77500</v>
      </c>
      <c r="E13" s="230">
        <v>56355</v>
      </c>
      <c r="F13" s="227">
        <v>54432</v>
      </c>
      <c r="G13" s="230">
        <v>63612</v>
      </c>
      <c r="H13" s="227">
        <v>58749</v>
      </c>
      <c r="I13" s="230">
        <v>33071</v>
      </c>
      <c r="J13" s="227">
        <v>59976</v>
      </c>
      <c r="K13" s="230">
        <v>60008</v>
      </c>
      <c r="L13" s="227">
        <v>38872</v>
      </c>
      <c r="M13" s="224">
        <v>37370</v>
      </c>
      <c r="N13" s="247">
        <f t="shared" si="0"/>
        <v>543157</v>
      </c>
    </row>
    <row r="14" spans="1:14" x14ac:dyDescent="0.25">
      <c r="A14" s="4">
        <v>11</v>
      </c>
      <c r="B14" s="10" t="s">
        <v>23</v>
      </c>
      <c r="C14" s="229">
        <v>0</v>
      </c>
      <c r="D14" s="22">
        <v>6</v>
      </c>
      <c r="E14" s="229">
        <v>0</v>
      </c>
      <c r="F14" s="227">
        <v>0</v>
      </c>
      <c r="G14" s="230">
        <v>2</v>
      </c>
      <c r="H14" s="227">
        <v>9</v>
      </c>
      <c r="I14" s="229">
        <v>0</v>
      </c>
      <c r="J14" s="22">
        <v>0</v>
      </c>
      <c r="K14" s="229">
        <v>24</v>
      </c>
      <c r="L14" s="22">
        <v>0</v>
      </c>
      <c r="M14" s="223">
        <v>0</v>
      </c>
      <c r="N14" s="220">
        <f t="shared" si="0"/>
        <v>41</v>
      </c>
    </row>
    <row r="15" spans="1:14" x14ac:dyDescent="0.25">
      <c r="A15" s="4">
        <v>12</v>
      </c>
      <c r="B15" s="10" t="s">
        <v>24</v>
      </c>
      <c r="C15" s="229">
        <v>40</v>
      </c>
      <c r="D15" s="22">
        <v>77</v>
      </c>
      <c r="E15" s="229">
        <v>17</v>
      </c>
      <c r="F15" s="22">
        <v>226</v>
      </c>
      <c r="G15" s="229">
        <v>41</v>
      </c>
      <c r="H15" s="22">
        <v>5</v>
      </c>
      <c r="I15" s="229">
        <v>0</v>
      </c>
      <c r="J15" s="22">
        <v>13</v>
      </c>
      <c r="K15" s="229">
        <v>149</v>
      </c>
      <c r="L15" s="22">
        <v>0</v>
      </c>
      <c r="M15" s="223">
        <v>5</v>
      </c>
      <c r="N15" s="220">
        <f t="shared" si="0"/>
        <v>573</v>
      </c>
    </row>
    <row r="16" spans="1:14" x14ac:dyDescent="0.25">
      <c r="A16" s="4">
        <v>13</v>
      </c>
      <c r="B16" s="10" t="s">
        <v>25</v>
      </c>
      <c r="C16" s="230">
        <v>2807</v>
      </c>
      <c r="D16" s="227">
        <v>3622</v>
      </c>
      <c r="E16" s="230">
        <v>1521</v>
      </c>
      <c r="F16" s="227">
        <v>4082</v>
      </c>
      <c r="G16" s="230">
        <v>3202</v>
      </c>
      <c r="H16" s="227">
        <v>9079</v>
      </c>
      <c r="I16" s="229">
        <v>140</v>
      </c>
      <c r="J16" s="227">
        <v>733</v>
      </c>
      <c r="K16" s="230">
        <v>2213</v>
      </c>
      <c r="L16" s="22">
        <v>165</v>
      </c>
      <c r="M16" s="280">
        <v>832</v>
      </c>
      <c r="N16" s="220">
        <f t="shared" si="0"/>
        <v>28396</v>
      </c>
    </row>
    <row r="17" spans="1:14" x14ac:dyDescent="0.25">
      <c r="A17" s="4">
        <v>14</v>
      </c>
      <c r="B17" s="10" t="s">
        <v>26</v>
      </c>
      <c r="C17" s="229">
        <v>0</v>
      </c>
      <c r="D17" s="22">
        <v>2</v>
      </c>
      <c r="E17" s="229">
        <v>0</v>
      </c>
      <c r="F17" s="22">
        <v>0</v>
      </c>
      <c r="G17" s="229">
        <v>0</v>
      </c>
      <c r="H17" s="22">
        <v>0</v>
      </c>
      <c r="I17" s="229">
        <v>0</v>
      </c>
      <c r="J17" s="22">
        <v>0</v>
      </c>
      <c r="K17" s="229">
        <v>0</v>
      </c>
      <c r="L17" s="22">
        <v>0</v>
      </c>
      <c r="M17" s="223">
        <v>0</v>
      </c>
      <c r="N17" s="10">
        <f t="shared" si="0"/>
        <v>2</v>
      </c>
    </row>
    <row r="18" spans="1:14" x14ac:dyDescent="0.25">
      <c r="A18" s="4">
        <v>15</v>
      </c>
      <c r="B18" s="10" t="s">
        <v>27</v>
      </c>
      <c r="C18" s="229">
        <v>8</v>
      </c>
      <c r="D18" s="22">
        <v>17</v>
      </c>
      <c r="E18" s="229">
        <v>6</v>
      </c>
      <c r="F18" s="22">
        <v>7</v>
      </c>
      <c r="G18" s="229">
        <v>2</v>
      </c>
      <c r="H18" s="22">
        <v>0</v>
      </c>
      <c r="I18" s="229">
        <v>0</v>
      </c>
      <c r="J18" s="22">
        <v>0</v>
      </c>
      <c r="K18" s="229">
        <v>138</v>
      </c>
      <c r="L18" s="22">
        <v>0</v>
      </c>
      <c r="M18" s="223">
        <v>0</v>
      </c>
      <c r="N18" s="10">
        <f t="shared" si="0"/>
        <v>178</v>
      </c>
    </row>
    <row r="19" spans="1:14" x14ac:dyDescent="0.25">
      <c r="A19" s="4">
        <v>16</v>
      </c>
      <c r="B19" s="10" t="s">
        <v>28</v>
      </c>
      <c r="C19" s="230">
        <v>18</v>
      </c>
      <c r="D19" s="227">
        <v>29</v>
      </c>
      <c r="E19" s="230">
        <v>31</v>
      </c>
      <c r="F19" s="227">
        <v>47</v>
      </c>
      <c r="G19" s="229">
        <v>0</v>
      </c>
      <c r="H19" s="227">
        <v>1231</v>
      </c>
      <c r="I19" s="229">
        <v>0</v>
      </c>
      <c r="J19" s="22">
        <v>9</v>
      </c>
      <c r="K19" s="229">
        <v>0</v>
      </c>
      <c r="L19" s="22">
        <v>0</v>
      </c>
      <c r="M19" s="223">
        <v>0</v>
      </c>
      <c r="N19" s="220">
        <f t="shared" si="0"/>
        <v>1365</v>
      </c>
    </row>
    <row r="20" spans="1:14" x14ac:dyDescent="0.25">
      <c r="A20" s="4">
        <v>17</v>
      </c>
      <c r="B20" s="10" t="s">
        <v>29</v>
      </c>
      <c r="C20" s="229">
        <v>0</v>
      </c>
      <c r="D20" s="22">
        <v>0</v>
      </c>
      <c r="E20" s="229">
        <v>0</v>
      </c>
      <c r="F20" s="22">
        <v>0</v>
      </c>
      <c r="G20" s="229">
        <v>0</v>
      </c>
      <c r="H20" s="22">
        <v>0</v>
      </c>
      <c r="I20" s="229">
        <v>0</v>
      </c>
      <c r="J20" s="22">
        <v>0</v>
      </c>
      <c r="K20" s="230">
        <v>0</v>
      </c>
      <c r="L20" s="22">
        <v>0</v>
      </c>
      <c r="M20" s="223">
        <v>13</v>
      </c>
      <c r="N20" s="220">
        <f t="shared" si="0"/>
        <v>13</v>
      </c>
    </row>
    <row r="21" spans="1:14" ht="15.75" thickBot="1" x14ac:dyDescent="0.3">
      <c r="A21" s="6">
        <v>18</v>
      </c>
      <c r="B21" s="11" t="s">
        <v>30</v>
      </c>
      <c r="C21" s="231">
        <v>16446</v>
      </c>
      <c r="D21" s="228">
        <v>43681</v>
      </c>
      <c r="E21" s="231">
        <v>21513</v>
      </c>
      <c r="F21" s="228">
        <v>49782</v>
      </c>
      <c r="G21" s="231">
        <v>24814</v>
      </c>
      <c r="H21" s="228">
        <v>70478</v>
      </c>
      <c r="I21" s="231">
        <v>16657</v>
      </c>
      <c r="J21" s="228">
        <v>32753</v>
      </c>
      <c r="K21" s="231">
        <v>33894</v>
      </c>
      <c r="L21" s="228">
        <v>11858</v>
      </c>
      <c r="M21" s="225">
        <v>26533</v>
      </c>
      <c r="N21" s="221">
        <f t="shared" si="0"/>
        <v>348409</v>
      </c>
    </row>
    <row r="22" spans="1:14" ht="15.75" thickBot="1" x14ac:dyDescent="0.3">
      <c r="A22" s="7"/>
      <c r="B22" s="19" t="s">
        <v>31</v>
      </c>
      <c r="C22" s="152">
        <v>69942</v>
      </c>
      <c r="D22" s="153">
        <v>144244</v>
      </c>
      <c r="E22" s="154">
        <v>89625</v>
      </c>
      <c r="F22" s="153">
        <v>148130</v>
      </c>
      <c r="G22" s="154">
        <v>97608</v>
      </c>
      <c r="H22" s="153">
        <v>146502</v>
      </c>
      <c r="I22" s="154">
        <v>51205</v>
      </c>
      <c r="J22" s="153">
        <v>105772</v>
      </c>
      <c r="K22" s="154">
        <v>104802</v>
      </c>
      <c r="L22" s="153">
        <v>52143</v>
      </c>
      <c r="M22" s="155">
        <v>69711</v>
      </c>
      <c r="N22" s="156">
        <f>SUM(C22:M22)</f>
        <v>1079684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95" t="s">
        <v>32</v>
      </c>
      <c r="B24" s="296"/>
      <c r="C24" s="27">
        <f>C22/N22</f>
        <v>6.4780065278359222E-2</v>
      </c>
      <c r="D24" s="28">
        <f>D22/N22</f>
        <v>0.13359834914660215</v>
      </c>
      <c r="E24" s="29">
        <f>E22/N22</f>
        <v>8.3010399339065871E-2</v>
      </c>
      <c r="F24" s="28">
        <f>F22/N22</f>
        <v>0.13719755039437465</v>
      </c>
      <c r="G24" s="29">
        <f>G22/N22</f>
        <v>9.0404229385635054E-2</v>
      </c>
      <c r="H24" s="28">
        <f>H22/N22</f>
        <v>0.13568970180163825</v>
      </c>
      <c r="I24" s="29">
        <f>I22/N22</f>
        <v>4.742591350802642E-2</v>
      </c>
      <c r="J24" s="28">
        <f>J22/N22</f>
        <v>9.7965701075499872E-2</v>
      </c>
      <c r="K24" s="29">
        <f>K22/N22</f>
        <v>9.706729005894317E-2</v>
      </c>
      <c r="L24" s="28">
        <f>L22/N22</f>
        <v>4.8294686223005992E-2</v>
      </c>
      <c r="M24" s="30">
        <f>M22/N22</f>
        <v>6.4566113788849328E-2</v>
      </c>
      <c r="N24" s="109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301" t="s">
        <v>0</v>
      </c>
      <c r="B26" s="307" t="s">
        <v>1</v>
      </c>
      <c r="C26" s="311" t="s">
        <v>91</v>
      </c>
      <c r="D26" s="312"/>
      <c r="E26" s="312"/>
      <c r="F26" s="313"/>
      <c r="G26" s="314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302"/>
      <c r="B27" s="308"/>
      <c r="C27" s="113" t="s">
        <v>12</v>
      </c>
      <c r="D27" s="115" t="s">
        <v>33</v>
      </c>
      <c r="E27" s="113" t="s">
        <v>7</v>
      </c>
      <c r="F27" s="115" t="s">
        <v>9</v>
      </c>
      <c r="G27" s="315"/>
      <c r="H27" s="1"/>
      <c r="I27" s="1"/>
      <c r="J27" s="112"/>
      <c r="K27" s="320" t="s">
        <v>34</v>
      </c>
      <c r="L27" s="321"/>
      <c r="M27" s="114">
        <f>N22</f>
        <v>1079684</v>
      </c>
      <c r="N27" s="117">
        <f>M27/M29</f>
        <v>0.98884476454943104</v>
      </c>
    </row>
    <row r="28" spans="1:14" ht="15.75" thickBot="1" x14ac:dyDescent="0.3">
      <c r="A28" s="26">
        <v>19</v>
      </c>
      <c r="B28" s="111" t="s">
        <v>35</v>
      </c>
      <c r="C28" s="168">
        <v>8239</v>
      </c>
      <c r="D28" s="59">
        <v>1768</v>
      </c>
      <c r="E28" s="168">
        <v>1719</v>
      </c>
      <c r="F28" s="59">
        <v>454</v>
      </c>
      <c r="G28" s="168">
        <f>SUM(C28:F28)</f>
        <v>12180</v>
      </c>
      <c r="H28" s="1"/>
      <c r="I28" s="1"/>
      <c r="J28" s="112"/>
      <c r="K28" s="316" t="s">
        <v>35</v>
      </c>
      <c r="L28" s="317"/>
      <c r="M28" s="168">
        <f>G28</f>
        <v>12180</v>
      </c>
      <c r="N28" s="171">
        <f>M28/M29</f>
        <v>1.1155235450568936E-2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2"/>
      <c r="K29" s="318" t="s">
        <v>3</v>
      </c>
      <c r="L29" s="319"/>
      <c r="M29" s="172">
        <f>M27+M28</f>
        <v>1091864</v>
      </c>
      <c r="N29" s="173">
        <f>M29/M29</f>
        <v>1</v>
      </c>
    </row>
    <row r="30" spans="1:14" ht="15.75" thickBot="1" x14ac:dyDescent="0.3">
      <c r="A30" s="295" t="s">
        <v>36</v>
      </c>
      <c r="B30" s="296"/>
      <c r="C30" s="27">
        <f>C28/G28</f>
        <v>0.6764367816091954</v>
      </c>
      <c r="D30" s="116">
        <f>D28/G28</f>
        <v>0.14515599343185551</v>
      </c>
      <c r="E30" s="27">
        <f>E28/G28</f>
        <v>0.14113300492610836</v>
      </c>
      <c r="F30" s="116">
        <f>F28/G28</f>
        <v>3.727422003284072E-2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K29:L29"/>
    <mergeCell ref="A30:B30"/>
    <mergeCell ref="A26:A27"/>
    <mergeCell ref="B26:B27"/>
    <mergeCell ref="C26:F26"/>
    <mergeCell ref="G26:G27"/>
    <mergeCell ref="K27:L2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F18" sqref="F18"/>
    </sheetView>
  </sheetViews>
  <sheetFormatPr defaultRowHeight="15" x14ac:dyDescent="0.25"/>
  <cols>
    <col min="1" max="1" width="4" customWidth="1"/>
    <col min="2" max="2" width="27.28515625" customWidth="1"/>
    <col min="3" max="3" width="9.5703125" bestFit="1" customWidth="1"/>
    <col min="10" max="10" width="9.5703125" bestFit="1" customWidth="1"/>
  </cols>
  <sheetData>
    <row r="1" spans="1:14" ht="31.5" customHeight="1" thickBot="1" x14ac:dyDescent="0.3">
      <c r="A1" s="182"/>
      <c r="B1" s="182"/>
      <c r="C1" s="322" t="s">
        <v>97</v>
      </c>
      <c r="D1" s="323"/>
      <c r="E1" s="323"/>
      <c r="F1" s="323"/>
      <c r="G1" s="323"/>
      <c r="H1" s="323"/>
      <c r="I1" s="323"/>
      <c r="J1" s="324"/>
      <c r="K1" s="324"/>
      <c r="L1" s="31"/>
      <c r="M1" s="31"/>
      <c r="N1" s="248" t="s">
        <v>37</v>
      </c>
    </row>
    <row r="2" spans="1:14" ht="15.75" thickBot="1" x14ac:dyDescent="0.3">
      <c r="A2" s="314" t="s">
        <v>0</v>
      </c>
      <c r="B2" s="326" t="s">
        <v>1</v>
      </c>
      <c r="C2" s="328" t="s">
        <v>2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 t="s">
        <v>3</v>
      </c>
    </row>
    <row r="3" spans="1:14" ht="15.75" thickBot="1" x14ac:dyDescent="0.3">
      <c r="A3" s="325"/>
      <c r="B3" s="327"/>
      <c r="C3" s="91" t="s">
        <v>70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33" t="s">
        <v>94</v>
      </c>
      <c r="J3" s="32" t="s">
        <v>9</v>
      </c>
      <c r="K3" s="89" t="s">
        <v>10</v>
      </c>
      <c r="L3" s="35" t="s">
        <v>11</v>
      </c>
      <c r="M3" s="34" t="s">
        <v>12</v>
      </c>
      <c r="N3" s="331"/>
    </row>
    <row r="4" spans="1:14" x14ac:dyDescent="0.25">
      <c r="A4" s="36">
        <v>1</v>
      </c>
      <c r="B4" s="37" t="s">
        <v>13</v>
      </c>
      <c r="C4" s="215">
        <v>42374</v>
      </c>
      <c r="D4" s="179">
        <v>48826</v>
      </c>
      <c r="E4" s="215">
        <v>18182</v>
      </c>
      <c r="F4" s="179">
        <v>18967</v>
      </c>
      <c r="G4" s="215">
        <v>27946</v>
      </c>
      <c r="H4" s="179">
        <v>57547</v>
      </c>
      <c r="I4" s="215">
        <v>2406</v>
      </c>
      <c r="J4" s="179">
        <v>12894</v>
      </c>
      <c r="K4" s="215">
        <v>18282</v>
      </c>
      <c r="L4" s="191">
        <v>4478</v>
      </c>
      <c r="M4" s="85">
        <v>17105</v>
      </c>
      <c r="N4" s="179">
        <f t="shared" ref="N4:N21" si="0">SUM(C4:M4)</f>
        <v>269007</v>
      </c>
    </row>
    <row r="5" spans="1:14" x14ac:dyDescent="0.25">
      <c r="A5" s="38">
        <v>2</v>
      </c>
      <c r="B5" s="39" t="s">
        <v>14</v>
      </c>
      <c r="C5" s="60">
        <v>0</v>
      </c>
      <c r="D5" s="73">
        <v>2824</v>
      </c>
      <c r="E5" s="60">
        <v>0</v>
      </c>
      <c r="F5" s="39">
        <v>443</v>
      </c>
      <c r="G5" s="60">
        <v>60</v>
      </c>
      <c r="H5" s="73">
        <v>2309</v>
      </c>
      <c r="I5" s="60">
        <v>0</v>
      </c>
      <c r="J5" s="39">
        <v>1046</v>
      </c>
      <c r="K5" s="60">
        <v>42</v>
      </c>
      <c r="L5" s="39">
        <v>0</v>
      </c>
      <c r="M5" s="70">
        <v>0</v>
      </c>
      <c r="N5" s="73">
        <f t="shared" si="0"/>
        <v>6724</v>
      </c>
    </row>
    <row r="6" spans="1:14" x14ac:dyDescent="0.25">
      <c r="A6" s="38">
        <v>3</v>
      </c>
      <c r="B6" s="39" t="s">
        <v>15</v>
      </c>
      <c r="C6" s="216">
        <v>32549</v>
      </c>
      <c r="D6" s="73">
        <v>94224</v>
      </c>
      <c r="E6" s="216">
        <v>15046</v>
      </c>
      <c r="F6" s="73">
        <v>58321</v>
      </c>
      <c r="G6" s="216">
        <v>29180</v>
      </c>
      <c r="H6" s="73">
        <v>40263</v>
      </c>
      <c r="I6" s="216">
        <v>3012</v>
      </c>
      <c r="J6" s="73">
        <v>26311</v>
      </c>
      <c r="K6" s="216">
        <v>40601</v>
      </c>
      <c r="L6" s="73">
        <v>8867</v>
      </c>
      <c r="M6" s="86">
        <v>15646</v>
      </c>
      <c r="N6" s="73">
        <f t="shared" si="0"/>
        <v>364020</v>
      </c>
    </row>
    <row r="7" spans="1:14" x14ac:dyDescent="0.25">
      <c r="A7" s="38">
        <v>4</v>
      </c>
      <c r="B7" s="39" t="s">
        <v>16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70">
        <v>0</v>
      </c>
      <c r="N7" s="39">
        <f t="shared" si="0"/>
        <v>0</v>
      </c>
    </row>
    <row r="8" spans="1:14" x14ac:dyDescent="0.25">
      <c r="A8" s="38">
        <v>5</v>
      </c>
      <c r="B8" s="39" t="s">
        <v>17</v>
      </c>
      <c r="C8" s="60">
        <v>0</v>
      </c>
      <c r="D8" s="39">
        <v>0</v>
      </c>
      <c r="E8" s="60">
        <v>0</v>
      </c>
      <c r="F8" s="39">
        <v>0</v>
      </c>
      <c r="G8" s="216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70">
        <v>0</v>
      </c>
      <c r="N8" s="73">
        <f t="shared" si="0"/>
        <v>0</v>
      </c>
    </row>
    <row r="9" spans="1:14" x14ac:dyDescent="0.25">
      <c r="A9" s="38">
        <v>6</v>
      </c>
      <c r="B9" s="39" t="s">
        <v>18</v>
      </c>
      <c r="C9" s="60">
        <v>0</v>
      </c>
      <c r="D9" s="39">
        <v>0</v>
      </c>
      <c r="E9" s="60">
        <v>0</v>
      </c>
      <c r="F9" s="39">
        <v>817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70">
        <v>0</v>
      </c>
      <c r="N9" s="39">
        <f t="shared" si="0"/>
        <v>817</v>
      </c>
    </row>
    <row r="10" spans="1:14" x14ac:dyDescent="0.25">
      <c r="A10" s="38">
        <v>7</v>
      </c>
      <c r="B10" s="39" t="s">
        <v>19</v>
      </c>
      <c r="C10" s="216">
        <v>540</v>
      </c>
      <c r="D10" s="73">
        <v>703</v>
      </c>
      <c r="E10" s="60">
        <v>160</v>
      </c>
      <c r="F10" s="39">
        <v>1138</v>
      </c>
      <c r="G10" s="216">
        <v>27</v>
      </c>
      <c r="H10" s="39">
        <v>10</v>
      </c>
      <c r="I10" s="60">
        <v>0</v>
      </c>
      <c r="J10" s="39">
        <v>116</v>
      </c>
      <c r="K10" s="216">
        <v>83</v>
      </c>
      <c r="L10" s="39">
        <v>0</v>
      </c>
      <c r="M10" s="70">
        <v>0</v>
      </c>
      <c r="N10" s="73">
        <f t="shared" si="0"/>
        <v>2777</v>
      </c>
    </row>
    <row r="11" spans="1:14" x14ac:dyDescent="0.25">
      <c r="A11" s="38">
        <v>8</v>
      </c>
      <c r="B11" s="39" t="s">
        <v>20</v>
      </c>
      <c r="C11" s="216">
        <v>7065</v>
      </c>
      <c r="D11" s="73">
        <v>2995</v>
      </c>
      <c r="E11" s="216">
        <v>6848</v>
      </c>
      <c r="F11" s="73">
        <v>7541</v>
      </c>
      <c r="G11" s="216">
        <v>8503</v>
      </c>
      <c r="H11" s="73">
        <v>14732</v>
      </c>
      <c r="I11" s="216">
        <v>332</v>
      </c>
      <c r="J11" s="73">
        <v>12676</v>
      </c>
      <c r="K11" s="216">
        <v>4143</v>
      </c>
      <c r="L11" s="73">
        <v>948</v>
      </c>
      <c r="M11" s="86">
        <v>1838</v>
      </c>
      <c r="N11" s="73">
        <f t="shared" si="0"/>
        <v>67621</v>
      </c>
    </row>
    <row r="12" spans="1:14" x14ac:dyDescent="0.25">
      <c r="A12" s="38">
        <v>9</v>
      </c>
      <c r="B12" s="39" t="s">
        <v>21</v>
      </c>
      <c r="C12" s="216">
        <v>41898</v>
      </c>
      <c r="D12" s="73">
        <v>76822</v>
      </c>
      <c r="E12" s="216">
        <v>4082</v>
      </c>
      <c r="F12" s="73">
        <v>21529</v>
      </c>
      <c r="G12" s="216">
        <v>32756</v>
      </c>
      <c r="H12" s="73">
        <v>5453</v>
      </c>
      <c r="I12" s="60">
        <v>743</v>
      </c>
      <c r="J12" s="73">
        <v>5370</v>
      </c>
      <c r="K12" s="216">
        <v>12521</v>
      </c>
      <c r="L12" s="73">
        <v>613</v>
      </c>
      <c r="M12" s="86">
        <v>4066</v>
      </c>
      <c r="N12" s="73">
        <f t="shared" si="0"/>
        <v>205853</v>
      </c>
    </row>
    <row r="13" spans="1:14" x14ac:dyDescent="0.25">
      <c r="A13" s="38">
        <v>10</v>
      </c>
      <c r="B13" s="39" t="s">
        <v>22</v>
      </c>
      <c r="C13" s="216">
        <v>80304</v>
      </c>
      <c r="D13" s="73">
        <v>192134</v>
      </c>
      <c r="E13" s="216">
        <v>132275</v>
      </c>
      <c r="F13" s="73">
        <v>122822</v>
      </c>
      <c r="G13" s="216">
        <v>123193</v>
      </c>
      <c r="H13" s="73">
        <v>121813</v>
      </c>
      <c r="I13" s="216">
        <v>65824</v>
      </c>
      <c r="J13" s="73">
        <v>148730</v>
      </c>
      <c r="K13" s="216">
        <v>107008</v>
      </c>
      <c r="L13" s="73">
        <v>101634</v>
      </c>
      <c r="M13" s="86">
        <v>83777</v>
      </c>
      <c r="N13" s="73">
        <f t="shared" si="0"/>
        <v>1279514</v>
      </c>
    </row>
    <row r="14" spans="1:14" x14ac:dyDescent="0.25">
      <c r="A14" s="38">
        <v>11</v>
      </c>
      <c r="B14" s="39" t="s">
        <v>23</v>
      </c>
      <c r="C14" s="60">
        <v>0</v>
      </c>
      <c r="D14" s="73">
        <v>0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70">
        <v>0</v>
      </c>
      <c r="N14" s="73">
        <f t="shared" si="0"/>
        <v>0</v>
      </c>
    </row>
    <row r="15" spans="1:14" x14ac:dyDescent="0.25">
      <c r="A15" s="38">
        <v>12</v>
      </c>
      <c r="B15" s="39" t="s">
        <v>24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70">
        <v>0</v>
      </c>
      <c r="N15" s="39">
        <f t="shared" si="0"/>
        <v>0</v>
      </c>
    </row>
    <row r="16" spans="1:14" x14ac:dyDescent="0.25">
      <c r="A16" s="38">
        <v>13</v>
      </c>
      <c r="B16" s="39" t="s">
        <v>25</v>
      </c>
      <c r="C16" s="216">
        <v>937</v>
      </c>
      <c r="D16" s="73">
        <v>1584</v>
      </c>
      <c r="E16" s="216">
        <v>1804</v>
      </c>
      <c r="F16" s="73">
        <v>33167</v>
      </c>
      <c r="G16" s="216">
        <v>50</v>
      </c>
      <c r="H16" s="73">
        <v>834</v>
      </c>
      <c r="I16" s="60">
        <v>0</v>
      </c>
      <c r="J16" s="73">
        <v>945</v>
      </c>
      <c r="K16" s="216">
        <v>693</v>
      </c>
      <c r="L16" s="39">
        <v>82</v>
      </c>
      <c r="M16" s="86">
        <v>0</v>
      </c>
      <c r="N16" s="73">
        <f t="shared" si="0"/>
        <v>40096</v>
      </c>
    </row>
    <row r="17" spans="1:14" x14ac:dyDescent="0.25">
      <c r="A17" s="38">
        <v>14</v>
      </c>
      <c r="B17" s="39" t="s">
        <v>26</v>
      </c>
      <c r="C17" s="60"/>
      <c r="D17" s="39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70">
        <v>0</v>
      </c>
      <c r="N17" s="39">
        <f t="shared" si="0"/>
        <v>0</v>
      </c>
    </row>
    <row r="18" spans="1:14" x14ac:dyDescent="0.25">
      <c r="A18" s="38">
        <v>15</v>
      </c>
      <c r="B18" s="39" t="s">
        <v>27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70">
        <v>0</v>
      </c>
      <c r="N18" s="39">
        <f t="shared" si="0"/>
        <v>0</v>
      </c>
    </row>
    <row r="19" spans="1:14" x14ac:dyDescent="0.25">
      <c r="A19" s="38">
        <v>16</v>
      </c>
      <c r="B19" s="39" t="s">
        <v>28</v>
      </c>
      <c r="C19" s="60">
        <v>31</v>
      </c>
      <c r="D19" s="39">
        <v>0</v>
      </c>
      <c r="E19" s="60">
        <v>58</v>
      </c>
      <c r="F19" s="73">
        <v>0</v>
      </c>
      <c r="G19" s="60">
        <v>0</v>
      </c>
      <c r="H19" s="39">
        <v>29</v>
      </c>
      <c r="I19" s="60">
        <v>0</v>
      </c>
      <c r="J19" s="39">
        <v>0</v>
      </c>
      <c r="K19" s="60">
        <v>0</v>
      </c>
      <c r="L19" s="39">
        <v>0</v>
      </c>
      <c r="M19" s="70">
        <v>0</v>
      </c>
      <c r="N19" s="73">
        <f t="shared" si="0"/>
        <v>118</v>
      </c>
    </row>
    <row r="20" spans="1:14" x14ac:dyDescent="0.25">
      <c r="A20" s="38">
        <v>17</v>
      </c>
      <c r="B20" s="39" t="s">
        <v>29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7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30</v>
      </c>
      <c r="C21" s="237">
        <v>7794</v>
      </c>
      <c r="D21" s="180">
        <v>2810</v>
      </c>
      <c r="E21" s="237">
        <v>3258</v>
      </c>
      <c r="F21" s="180">
        <v>9145</v>
      </c>
      <c r="G21" s="237">
        <v>2591</v>
      </c>
      <c r="H21" s="180">
        <v>4734</v>
      </c>
      <c r="I21" s="217">
        <v>632</v>
      </c>
      <c r="J21" s="180">
        <v>1505</v>
      </c>
      <c r="K21" s="237">
        <v>3638</v>
      </c>
      <c r="L21" s="42">
        <v>428</v>
      </c>
      <c r="M21" s="95">
        <v>1317</v>
      </c>
      <c r="N21" s="180">
        <f t="shared" si="0"/>
        <v>37852</v>
      </c>
    </row>
    <row r="22" spans="1:14" ht="15.75" thickBot="1" x14ac:dyDescent="0.3">
      <c r="A22" s="44"/>
      <c r="B22" s="45" t="s">
        <v>38</v>
      </c>
      <c r="C22" s="46">
        <f>SUM(C4:C21)</f>
        <v>213492</v>
      </c>
      <c r="D22" s="47">
        <f>SUM(D4:D21)</f>
        <v>422922</v>
      </c>
      <c r="E22" s="48">
        <f>SUM(E4:E21)</f>
        <v>181713</v>
      </c>
      <c r="F22" s="47">
        <f>SUM(F4:F21)</f>
        <v>273890</v>
      </c>
      <c r="G22" s="48">
        <f t="shared" ref="G22:N22" si="1">SUM(G4:G21)</f>
        <v>224306</v>
      </c>
      <c r="H22" s="47">
        <f t="shared" si="1"/>
        <v>247724</v>
      </c>
      <c r="I22" s="48">
        <f>SUM(I4:I21)</f>
        <v>72949</v>
      </c>
      <c r="J22" s="47">
        <f t="shared" si="1"/>
        <v>209593</v>
      </c>
      <c r="K22" s="151">
        <f t="shared" si="1"/>
        <v>187011</v>
      </c>
      <c r="L22" s="47">
        <f t="shared" si="1"/>
        <v>117050</v>
      </c>
      <c r="M22" s="49">
        <f t="shared" si="1"/>
        <v>123749</v>
      </c>
      <c r="N22" s="47">
        <f t="shared" si="1"/>
        <v>2274399</v>
      </c>
    </row>
    <row r="23" spans="1:14" ht="15.75" thickBot="1" x14ac:dyDescent="0.3">
      <c r="A23" s="51"/>
      <c r="B23" s="52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32" t="s">
        <v>32</v>
      </c>
      <c r="B24" s="333"/>
      <c r="C24" s="56">
        <f>C22/N22</f>
        <v>9.3867434869607316E-2</v>
      </c>
      <c r="D24" s="55">
        <f>D22/N22</f>
        <v>0.185948903424597</v>
      </c>
      <c r="E24" s="56">
        <f>E22/N22</f>
        <v>7.9894952468762076E-2</v>
      </c>
      <c r="F24" s="55">
        <f>F22/N22</f>
        <v>0.12042302164220087</v>
      </c>
      <c r="G24" s="264">
        <f>G22/N22</f>
        <v>9.8622097529940875E-2</v>
      </c>
      <c r="H24" s="55">
        <f>H22/N22</f>
        <v>0.1089184439493686</v>
      </c>
      <c r="I24" s="57">
        <f>I22/N22</f>
        <v>3.2073967672338936E-2</v>
      </c>
      <c r="J24" s="55">
        <f>J22/N22</f>
        <v>9.2153135839401976E-2</v>
      </c>
      <c r="K24" s="56">
        <f>K22/N22</f>
        <v>8.2224359050456844E-2</v>
      </c>
      <c r="L24" s="265">
        <f>L22/N22</f>
        <v>5.1464145033479174E-2</v>
      </c>
      <c r="M24" s="56">
        <f>M22/N22</f>
        <v>5.440953851984634E-2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1" t="s">
        <v>0</v>
      </c>
      <c r="B26" s="307" t="s">
        <v>1</v>
      </c>
      <c r="C26" s="311" t="s">
        <v>91</v>
      </c>
      <c r="D26" s="312"/>
      <c r="E26" s="312"/>
      <c r="F26" s="313"/>
      <c r="G26" s="314" t="s">
        <v>3</v>
      </c>
      <c r="H26" s="1"/>
      <c r="I26" s="1"/>
      <c r="J26" s="274"/>
      <c r="K26" s="1"/>
      <c r="L26" s="1"/>
      <c r="M26" s="1"/>
      <c r="N26" s="1"/>
    </row>
    <row r="27" spans="1:14" ht="15.75" thickBot="1" x14ac:dyDescent="0.3">
      <c r="A27" s="302"/>
      <c r="B27" s="308"/>
      <c r="C27" s="113" t="s">
        <v>12</v>
      </c>
      <c r="D27" s="115" t="s">
        <v>33</v>
      </c>
      <c r="E27" s="113" t="s">
        <v>7</v>
      </c>
      <c r="F27" s="115" t="s">
        <v>9</v>
      </c>
      <c r="G27" s="315"/>
      <c r="H27" s="1"/>
      <c r="I27" s="1"/>
      <c r="J27" s="112"/>
      <c r="K27" s="320" t="s">
        <v>34</v>
      </c>
      <c r="L27" s="321"/>
      <c r="M27" s="114">
        <f>N22</f>
        <v>2274399</v>
      </c>
      <c r="N27" s="117">
        <f>M27/M29</f>
        <v>0.93267505298174014</v>
      </c>
    </row>
    <row r="28" spans="1:14" ht="15.75" thickBot="1" x14ac:dyDescent="0.3">
      <c r="A28" s="26">
        <v>19</v>
      </c>
      <c r="B28" s="111" t="s">
        <v>35</v>
      </c>
      <c r="C28" s="168">
        <f>64616+38</f>
        <v>64654</v>
      </c>
      <c r="D28" s="59">
        <v>75985</v>
      </c>
      <c r="E28" s="168">
        <v>19486</v>
      </c>
      <c r="F28" s="59">
        <v>4052</v>
      </c>
      <c r="G28" s="168">
        <f>SUM(C28:F28)</f>
        <v>164177</v>
      </c>
      <c r="H28" s="1"/>
      <c r="I28" s="1"/>
      <c r="J28" s="112"/>
      <c r="K28" s="316" t="s">
        <v>35</v>
      </c>
      <c r="L28" s="317"/>
      <c r="M28" s="168">
        <f>G28</f>
        <v>164177</v>
      </c>
      <c r="N28" s="171">
        <f>M28/M29</f>
        <v>6.7324947018259834E-2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2"/>
      <c r="K29" s="318" t="s">
        <v>3</v>
      </c>
      <c r="L29" s="319"/>
      <c r="M29" s="172">
        <f>M27+M28</f>
        <v>2438576</v>
      </c>
      <c r="N29" s="173">
        <f>M29/M29</f>
        <v>1</v>
      </c>
    </row>
    <row r="30" spans="1:14" ht="15.75" thickBot="1" x14ac:dyDescent="0.3">
      <c r="A30" s="295" t="s">
        <v>36</v>
      </c>
      <c r="B30" s="296"/>
      <c r="C30" s="27">
        <f>C28/G28</f>
        <v>0.39380668424931631</v>
      </c>
      <c r="D30" s="116">
        <f>D28/G28</f>
        <v>0.46282365983054874</v>
      </c>
      <c r="E30" s="27">
        <f>E28/G28</f>
        <v>0.11868897592232773</v>
      </c>
      <c r="F30" s="116">
        <f>F28/G28</f>
        <v>2.4680679997807244E-2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A24:B24"/>
    <mergeCell ref="K28:L28"/>
    <mergeCell ref="K29:L29"/>
    <mergeCell ref="A30:B30"/>
    <mergeCell ref="A26:A27"/>
    <mergeCell ref="B26:B27"/>
    <mergeCell ref="C26:F26"/>
    <mergeCell ref="G26:G27"/>
    <mergeCell ref="K27:L27"/>
    <mergeCell ref="C1:K1"/>
    <mergeCell ref="A2:A3"/>
    <mergeCell ref="B2:B3"/>
    <mergeCell ref="C2:M2"/>
    <mergeCell ref="N2:N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82"/>
      <c r="B1" s="182"/>
      <c r="C1" s="322" t="s">
        <v>98</v>
      </c>
      <c r="D1" s="323"/>
      <c r="E1" s="323"/>
      <c r="F1" s="323"/>
      <c r="G1" s="323"/>
      <c r="H1" s="323"/>
      <c r="I1" s="323"/>
      <c r="J1" s="324"/>
      <c r="K1" s="324"/>
      <c r="L1" s="31"/>
      <c r="M1" s="31"/>
      <c r="N1" s="31"/>
    </row>
    <row r="2" spans="1:14" ht="15.75" thickBot="1" x14ac:dyDescent="0.3">
      <c r="A2" s="314" t="s">
        <v>0</v>
      </c>
      <c r="B2" s="326" t="s">
        <v>1</v>
      </c>
      <c r="C2" s="334" t="s">
        <v>2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0" t="s">
        <v>3</v>
      </c>
    </row>
    <row r="3" spans="1:14" ht="15.75" thickBot="1" x14ac:dyDescent="0.3">
      <c r="A3" s="325"/>
      <c r="B3" s="327"/>
      <c r="C3" s="91" t="s">
        <v>70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23" t="s">
        <v>94</v>
      </c>
      <c r="J3" s="32" t="s">
        <v>9</v>
      </c>
      <c r="K3" s="90" t="s">
        <v>10</v>
      </c>
      <c r="L3" s="32" t="s">
        <v>11</v>
      </c>
      <c r="M3" s="33" t="s">
        <v>12</v>
      </c>
      <c r="N3" s="331"/>
    </row>
    <row r="4" spans="1:14" x14ac:dyDescent="0.25">
      <c r="A4" s="36">
        <v>1</v>
      </c>
      <c r="B4" s="37" t="s">
        <v>13</v>
      </c>
      <c r="C4" s="215">
        <v>886</v>
      </c>
      <c r="D4" s="179">
        <v>1161</v>
      </c>
      <c r="E4" s="218">
        <v>311</v>
      </c>
      <c r="F4" s="238">
        <v>603</v>
      </c>
      <c r="G4" s="218">
        <v>482</v>
      </c>
      <c r="H4" s="179">
        <v>806</v>
      </c>
      <c r="I4" s="218">
        <v>107</v>
      </c>
      <c r="J4" s="238">
        <v>322</v>
      </c>
      <c r="K4" s="218">
        <v>288</v>
      </c>
      <c r="L4" s="238">
        <v>105</v>
      </c>
      <c r="M4" s="218">
        <v>359</v>
      </c>
      <c r="N4" s="179">
        <f t="shared" ref="N4:N21" si="0">SUM(C4:M4)</f>
        <v>5430</v>
      </c>
    </row>
    <row r="5" spans="1:14" x14ac:dyDescent="0.25">
      <c r="A5" s="38">
        <v>2</v>
      </c>
      <c r="B5" s="39" t="s">
        <v>14</v>
      </c>
      <c r="C5" s="60">
        <v>0</v>
      </c>
      <c r="D5" s="39">
        <v>424</v>
      </c>
      <c r="E5" s="60">
        <v>0</v>
      </c>
      <c r="F5" s="39">
        <v>6</v>
      </c>
      <c r="G5" s="60">
        <v>3</v>
      </c>
      <c r="H5" s="39">
        <v>93</v>
      </c>
      <c r="I5" s="60">
        <v>0</v>
      </c>
      <c r="J5" s="39">
        <v>148</v>
      </c>
      <c r="K5" s="60">
        <v>2</v>
      </c>
      <c r="L5" s="39">
        <v>0</v>
      </c>
      <c r="M5" s="60">
        <v>0</v>
      </c>
      <c r="N5" s="39">
        <f t="shared" si="0"/>
        <v>676</v>
      </c>
    </row>
    <row r="6" spans="1:14" x14ac:dyDescent="0.25">
      <c r="A6" s="38">
        <v>3</v>
      </c>
      <c r="B6" s="39" t="s">
        <v>15</v>
      </c>
      <c r="C6" s="216">
        <v>578</v>
      </c>
      <c r="D6" s="73">
        <v>1314</v>
      </c>
      <c r="E6" s="60">
        <v>454</v>
      </c>
      <c r="F6" s="73">
        <v>1084</v>
      </c>
      <c r="G6" s="60">
        <v>637</v>
      </c>
      <c r="H6" s="39">
        <v>864</v>
      </c>
      <c r="I6" s="60">
        <v>79</v>
      </c>
      <c r="J6" s="39">
        <v>410</v>
      </c>
      <c r="K6" s="60">
        <v>575</v>
      </c>
      <c r="L6" s="39">
        <v>137</v>
      </c>
      <c r="M6" s="60">
        <v>257</v>
      </c>
      <c r="N6" s="73">
        <f t="shared" si="0"/>
        <v>6389</v>
      </c>
    </row>
    <row r="7" spans="1:14" x14ac:dyDescent="0.25">
      <c r="A7" s="38">
        <v>4</v>
      </c>
      <c r="B7" s="39" t="s">
        <v>16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60">
        <v>0</v>
      </c>
      <c r="N7" s="39">
        <f t="shared" si="0"/>
        <v>0</v>
      </c>
    </row>
    <row r="8" spans="1:14" x14ac:dyDescent="0.25">
      <c r="A8" s="38">
        <v>5</v>
      </c>
      <c r="B8" s="39" t="s">
        <v>17</v>
      </c>
      <c r="C8" s="60">
        <v>0</v>
      </c>
      <c r="D8" s="39">
        <v>0</v>
      </c>
      <c r="E8" s="60">
        <v>0</v>
      </c>
      <c r="F8" s="39">
        <v>0</v>
      </c>
      <c r="G8" s="60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60">
        <v>0</v>
      </c>
      <c r="N8" s="39">
        <f t="shared" si="0"/>
        <v>0</v>
      </c>
    </row>
    <row r="9" spans="1:14" x14ac:dyDescent="0.25">
      <c r="A9" s="38">
        <v>6</v>
      </c>
      <c r="B9" s="39" t="s">
        <v>18</v>
      </c>
      <c r="C9" s="60">
        <v>0</v>
      </c>
      <c r="D9" s="39">
        <v>0</v>
      </c>
      <c r="E9" s="60">
        <v>0</v>
      </c>
      <c r="F9" s="39">
        <v>1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60">
        <v>0</v>
      </c>
      <c r="N9" s="39">
        <f t="shared" si="0"/>
        <v>1</v>
      </c>
    </row>
    <row r="10" spans="1:14" x14ac:dyDescent="0.25">
      <c r="A10" s="38">
        <v>7</v>
      </c>
      <c r="B10" s="39" t="s">
        <v>19</v>
      </c>
      <c r="C10" s="60">
        <v>11</v>
      </c>
      <c r="D10" s="39">
        <v>3</v>
      </c>
      <c r="E10" s="60">
        <v>11</v>
      </c>
      <c r="F10" s="39">
        <v>4</v>
      </c>
      <c r="G10" s="60">
        <v>2</v>
      </c>
      <c r="H10" s="39">
        <v>5</v>
      </c>
      <c r="I10" s="60">
        <v>0</v>
      </c>
      <c r="J10" s="39">
        <v>3</v>
      </c>
      <c r="K10" s="60">
        <v>1</v>
      </c>
      <c r="L10" s="39">
        <v>0</v>
      </c>
      <c r="M10" s="60">
        <v>0</v>
      </c>
      <c r="N10" s="39">
        <f t="shared" si="0"/>
        <v>40</v>
      </c>
    </row>
    <row r="11" spans="1:14" x14ac:dyDescent="0.25">
      <c r="A11" s="38">
        <v>8</v>
      </c>
      <c r="B11" s="39" t="s">
        <v>20</v>
      </c>
      <c r="C11" s="60">
        <v>51</v>
      </c>
      <c r="D11" s="39">
        <v>26</v>
      </c>
      <c r="E11" s="60">
        <v>95</v>
      </c>
      <c r="F11" s="39">
        <v>117</v>
      </c>
      <c r="G11" s="60">
        <v>64</v>
      </c>
      <c r="H11" s="39">
        <v>248</v>
      </c>
      <c r="I11" s="60">
        <v>11</v>
      </c>
      <c r="J11" s="39">
        <v>29</v>
      </c>
      <c r="K11" s="60">
        <v>53</v>
      </c>
      <c r="L11" s="39">
        <v>20</v>
      </c>
      <c r="M11" s="60">
        <v>20</v>
      </c>
      <c r="N11" s="39">
        <f t="shared" si="0"/>
        <v>734</v>
      </c>
    </row>
    <row r="12" spans="1:14" x14ac:dyDescent="0.25">
      <c r="A12" s="38">
        <v>9</v>
      </c>
      <c r="B12" s="39" t="s">
        <v>21</v>
      </c>
      <c r="C12" s="216">
        <v>1147</v>
      </c>
      <c r="D12" s="73">
        <v>1451</v>
      </c>
      <c r="E12" s="60">
        <v>191</v>
      </c>
      <c r="F12" s="39">
        <v>569</v>
      </c>
      <c r="G12" s="60">
        <v>285</v>
      </c>
      <c r="H12" s="39">
        <v>152</v>
      </c>
      <c r="I12" s="60">
        <v>24</v>
      </c>
      <c r="J12" s="39">
        <v>405</v>
      </c>
      <c r="K12" s="60">
        <v>271</v>
      </c>
      <c r="L12" s="39">
        <v>16</v>
      </c>
      <c r="M12" s="60">
        <v>141</v>
      </c>
      <c r="N12" s="73">
        <f t="shared" si="0"/>
        <v>4652</v>
      </c>
    </row>
    <row r="13" spans="1:14" x14ac:dyDescent="0.25">
      <c r="A13" s="38">
        <v>10</v>
      </c>
      <c r="B13" s="39" t="s">
        <v>22</v>
      </c>
      <c r="C13" s="216">
        <v>1321</v>
      </c>
      <c r="D13" s="73">
        <v>2803</v>
      </c>
      <c r="E13" s="216">
        <v>1665</v>
      </c>
      <c r="F13" s="73">
        <v>1789</v>
      </c>
      <c r="G13" s="216">
        <v>2102</v>
      </c>
      <c r="H13" s="73">
        <v>1911</v>
      </c>
      <c r="I13" s="216">
        <v>995</v>
      </c>
      <c r="J13" s="73">
        <v>2518</v>
      </c>
      <c r="K13" s="216">
        <v>1821</v>
      </c>
      <c r="L13" s="73">
        <v>1516</v>
      </c>
      <c r="M13" s="216">
        <v>1190</v>
      </c>
      <c r="N13" s="73">
        <f t="shared" si="0"/>
        <v>19631</v>
      </c>
    </row>
    <row r="14" spans="1:14" x14ac:dyDescent="0.25">
      <c r="A14" s="38">
        <v>11</v>
      </c>
      <c r="B14" s="39" t="s">
        <v>23</v>
      </c>
      <c r="C14" s="60">
        <v>0</v>
      </c>
      <c r="D14" s="39">
        <v>0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0</v>
      </c>
    </row>
    <row r="15" spans="1:14" x14ac:dyDescent="0.25">
      <c r="A15" s="38">
        <v>12</v>
      </c>
      <c r="B15" s="39" t="s">
        <v>24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13</v>
      </c>
      <c r="B16" s="39" t="s">
        <v>25</v>
      </c>
      <c r="C16" s="60">
        <v>36</v>
      </c>
      <c r="D16" s="39">
        <v>24</v>
      </c>
      <c r="E16" s="60">
        <v>8</v>
      </c>
      <c r="F16" s="39">
        <v>23</v>
      </c>
      <c r="G16" s="60">
        <v>3</v>
      </c>
      <c r="H16" s="39">
        <v>35</v>
      </c>
      <c r="I16" s="60">
        <v>0</v>
      </c>
      <c r="J16" s="39">
        <v>4</v>
      </c>
      <c r="K16" s="60">
        <v>40</v>
      </c>
      <c r="L16" s="39">
        <v>9</v>
      </c>
      <c r="M16" s="60">
        <v>0</v>
      </c>
      <c r="N16" s="39">
        <f t="shared" si="0"/>
        <v>182</v>
      </c>
    </row>
    <row r="17" spans="1:14" x14ac:dyDescent="0.25">
      <c r="A17" s="38">
        <v>14</v>
      </c>
      <c r="B17" s="39" t="s">
        <v>26</v>
      </c>
      <c r="C17" s="60">
        <v>0</v>
      </c>
      <c r="D17" s="39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 t="shared" si="0"/>
        <v>0</v>
      </c>
    </row>
    <row r="18" spans="1:14" x14ac:dyDescent="0.25">
      <c r="A18" s="38">
        <v>15</v>
      </c>
      <c r="B18" s="39" t="s">
        <v>27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39">
        <f t="shared" si="0"/>
        <v>0</v>
      </c>
    </row>
    <row r="19" spans="1:14" x14ac:dyDescent="0.25">
      <c r="A19" s="38">
        <v>16</v>
      </c>
      <c r="B19" s="39" t="s">
        <v>28</v>
      </c>
      <c r="C19" s="60">
        <v>37</v>
      </c>
      <c r="D19" s="39">
        <v>0</v>
      </c>
      <c r="E19" s="60">
        <v>1</v>
      </c>
      <c r="F19" s="39">
        <v>0</v>
      </c>
      <c r="G19" s="60">
        <v>0</v>
      </c>
      <c r="H19" s="39">
        <v>1</v>
      </c>
      <c r="I19" s="60">
        <v>0</v>
      </c>
      <c r="J19" s="39">
        <v>0</v>
      </c>
      <c r="K19" s="60">
        <v>0</v>
      </c>
      <c r="L19" s="39">
        <v>0</v>
      </c>
      <c r="M19" s="60">
        <v>0</v>
      </c>
      <c r="N19" s="39">
        <f t="shared" si="0"/>
        <v>39</v>
      </c>
    </row>
    <row r="20" spans="1:14" x14ac:dyDescent="0.25">
      <c r="A20" s="38">
        <v>17</v>
      </c>
      <c r="B20" s="39" t="s">
        <v>29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6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30</v>
      </c>
      <c r="C21" s="217">
        <v>185</v>
      </c>
      <c r="D21" s="42">
        <v>254</v>
      </c>
      <c r="E21" s="217">
        <v>110</v>
      </c>
      <c r="F21" s="42">
        <v>444</v>
      </c>
      <c r="G21" s="217">
        <v>126</v>
      </c>
      <c r="H21" s="42">
        <v>415</v>
      </c>
      <c r="I21" s="217">
        <v>36</v>
      </c>
      <c r="J21" s="42">
        <v>122</v>
      </c>
      <c r="K21" s="217">
        <v>245</v>
      </c>
      <c r="L21" s="180">
        <v>23</v>
      </c>
      <c r="M21" s="217">
        <v>169</v>
      </c>
      <c r="N21" s="180">
        <f t="shared" si="0"/>
        <v>2129</v>
      </c>
    </row>
    <row r="22" spans="1:14" ht="15.75" thickBot="1" x14ac:dyDescent="0.3">
      <c r="A22" s="44"/>
      <c r="B22" s="45" t="s">
        <v>3</v>
      </c>
      <c r="C22" s="46">
        <f>SUM(C4:C21)</f>
        <v>4252</v>
      </c>
      <c r="D22" s="61">
        <f>SUM(D4:D21)</f>
        <v>7460</v>
      </c>
      <c r="E22" s="96">
        <f t="shared" ref="E22:N22" si="1">SUM(E4:E21)</f>
        <v>2846</v>
      </c>
      <c r="F22" s="47">
        <f t="shared" si="1"/>
        <v>4640</v>
      </c>
      <c r="G22" s="48">
        <f t="shared" si="1"/>
        <v>3704</v>
      </c>
      <c r="H22" s="47">
        <f t="shared" si="1"/>
        <v>4530</v>
      </c>
      <c r="I22" s="48">
        <f t="shared" si="1"/>
        <v>1252</v>
      </c>
      <c r="J22" s="47">
        <f t="shared" si="1"/>
        <v>3961</v>
      </c>
      <c r="K22" s="48">
        <f t="shared" si="1"/>
        <v>3296</v>
      </c>
      <c r="L22" s="47">
        <f t="shared" si="1"/>
        <v>1826</v>
      </c>
      <c r="M22" s="48">
        <f t="shared" si="1"/>
        <v>2136</v>
      </c>
      <c r="N22" s="47">
        <f t="shared" si="1"/>
        <v>39903</v>
      </c>
    </row>
    <row r="23" spans="1:14" ht="15.75" thickBot="1" x14ac:dyDescent="0.3">
      <c r="A23" s="51"/>
      <c r="B23" s="52"/>
      <c r="C23" s="54"/>
      <c r="D23" s="79"/>
      <c r="E23" s="79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32" t="s">
        <v>32</v>
      </c>
      <c r="B24" s="333"/>
      <c r="C24" s="56">
        <f>C22/N22</f>
        <v>0.10655840413001529</v>
      </c>
      <c r="D24" s="55">
        <f>D22/N22</f>
        <v>0.18695336190261383</v>
      </c>
      <c r="E24" s="56">
        <f>E22/N22</f>
        <v>7.1322958173570913E-2</v>
      </c>
      <c r="F24" s="55">
        <f>F22/N22</f>
        <v>0.11628198381074105</v>
      </c>
      <c r="G24" s="56">
        <f>G22/N22</f>
        <v>9.2825100869608795E-2</v>
      </c>
      <c r="H24" s="55">
        <f>H22/N22</f>
        <v>0.11352529884971055</v>
      </c>
      <c r="I24" s="56">
        <f>I22/N22</f>
        <v>3.1376087011001676E-2</v>
      </c>
      <c r="J24" s="55">
        <f>J22/N22</f>
        <v>9.926571936947097E-2</v>
      </c>
      <c r="K24" s="56">
        <f>K22/N22</f>
        <v>8.260030574142295E-2</v>
      </c>
      <c r="L24" s="55">
        <f>L22/N22</f>
        <v>4.5760970353106285E-2</v>
      </c>
      <c r="M24" s="57">
        <f>M22/N22</f>
        <v>5.3529809788737691E-2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1" t="s">
        <v>0</v>
      </c>
      <c r="B26" s="307" t="s">
        <v>1</v>
      </c>
      <c r="C26" s="311" t="s">
        <v>91</v>
      </c>
      <c r="D26" s="312"/>
      <c r="E26" s="312"/>
      <c r="F26" s="313"/>
      <c r="G26" s="314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302"/>
      <c r="B27" s="308"/>
      <c r="C27" s="113" t="s">
        <v>12</v>
      </c>
      <c r="D27" s="115" t="s">
        <v>33</v>
      </c>
      <c r="E27" s="113" t="s">
        <v>7</v>
      </c>
      <c r="F27" s="115" t="s">
        <v>9</v>
      </c>
      <c r="G27" s="315"/>
      <c r="H27" s="1"/>
      <c r="I27" s="1"/>
      <c r="J27" s="112"/>
      <c r="K27" s="320" t="s">
        <v>34</v>
      </c>
      <c r="L27" s="321"/>
      <c r="M27" s="169">
        <f>N22</f>
        <v>39903</v>
      </c>
      <c r="N27" s="170">
        <f>M27/M29</f>
        <v>0.96307291289551811</v>
      </c>
    </row>
    <row r="28" spans="1:14" ht="15.75" thickBot="1" x14ac:dyDescent="0.3">
      <c r="A28" s="26">
        <v>19</v>
      </c>
      <c r="B28" s="111" t="s">
        <v>35</v>
      </c>
      <c r="C28" s="168">
        <v>884</v>
      </c>
      <c r="D28" s="59">
        <v>431</v>
      </c>
      <c r="E28" s="278">
        <v>131</v>
      </c>
      <c r="F28" s="174">
        <v>84</v>
      </c>
      <c r="G28" s="168">
        <f>SUM(C28:F28)</f>
        <v>1530</v>
      </c>
      <c r="H28" s="1"/>
      <c r="I28" s="1"/>
      <c r="J28" s="112"/>
      <c r="K28" s="316" t="s">
        <v>35</v>
      </c>
      <c r="L28" s="317"/>
      <c r="M28" s="168">
        <f>G28</f>
        <v>1530</v>
      </c>
      <c r="N28" s="171">
        <f>M28/M29</f>
        <v>3.6927087104481934E-2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2"/>
      <c r="K29" s="318" t="s">
        <v>3</v>
      </c>
      <c r="L29" s="319"/>
      <c r="M29" s="172">
        <f>M27+M28</f>
        <v>41433</v>
      </c>
      <c r="N29" s="173">
        <f>M29/M29</f>
        <v>1</v>
      </c>
    </row>
    <row r="30" spans="1:14" ht="15.75" thickBot="1" x14ac:dyDescent="0.3">
      <c r="A30" s="295" t="s">
        <v>36</v>
      </c>
      <c r="B30" s="296"/>
      <c r="C30" s="27">
        <f>C28/G28</f>
        <v>0.57777777777777772</v>
      </c>
      <c r="D30" s="116">
        <f>D28/G28</f>
        <v>0.28169934640522876</v>
      </c>
      <c r="E30" s="27">
        <f>E28/G28</f>
        <v>8.562091503267974E-2</v>
      </c>
      <c r="F30" s="116">
        <f>F28/G28</f>
        <v>5.4901960784313725E-2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  <row r="32" spans="1:14" x14ac:dyDescent="0.25">
      <c r="D32" s="275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C26:F26"/>
    <mergeCell ref="G26:G27"/>
    <mergeCell ref="K27:L27"/>
    <mergeCell ref="K29:L29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82"/>
      <c r="B1" s="182"/>
      <c r="C1" s="336" t="s">
        <v>99</v>
      </c>
      <c r="D1" s="337"/>
      <c r="E1" s="337"/>
      <c r="F1" s="337"/>
      <c r="G1" s="337"/>
      <c r="H1" s="337"/>
      <c r="I1" s="337"/>
      <c r="J1" s="31"/>
      <c r="K1" s="31"/>
      <c r="L1" s="31"/>
      <c r="M1" s="31"/>
      <c r="N1" s="31"/>
    </row>
    <row r="2" spans="1:14" ht="15.75" thickBot="1" x14ac:dyDescent="0.3">
      <c r="A2" s="314" t="s">
        <v>0</v>
      </c>
      <c r="B2" s="326" t="s">
        <v>1</v>
      </c>
      <c r="C2" s="338" t="s">
        <v>2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0" t="s">
        <v>3</v>
      </c>
    </row>
    <row r="3" spans="1:14" ht="15.75" thickBot="1" x14ac:dyDescent="0.3">
      <c r="A3" s="325"/>
      <c r="B3" s="327"/>
      <c r="C3" s="91" t="s">
        <v>70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63" t="s">
        <v>94</v>
      </c>
      <c r="J3" s="32" t="s">
        <v>9</v>
      </c>
      <c r="K3" s="88" t="s">
        <v>10</v>
      </c>
      <c r="L3" s="32" t="s">
        <v>11</v>
      </c>
      <c r="M3" s="63" t="s">
        <v>12</v>
      </c>
      <c r="N3" s="331"/>
    </row>
    <row r="4" spans="1:14" x14ac:dyDescent="0.25">
      <c r="A4" s="36">
        <v>1</v>
      </c>
      <c r="B4" s="37" t="s">
        <v>13</v>
      </c>
      <c r="C4" s="211">
        <v>217</v>
      </c>
      <c r="D4" s="213">
        <v>313</v>
      </c>
      <c r="E4" s="214">
        <v>152</v>
      </c>
      <c r="F4" s="213">
        <v>174</v>
      </c>
      <c r="G4" s="211">
        <v>85</v>
      </c>
      <c r="H4" s="213">
        <v>386</v>
      </c>
      <c r="I4" s="211">
        <v>44</v>
      </c>
      <c r="J4" s="37">
        <v>168</v>
      </c>
      <c r="K4" s="211">
        <v>318</v>
      </c>
      <c r="L4" s="213">
        <v>74</v>
      </c>
      <c r="M4" s="211">
        <v>201</v>
      </c>
      <c r="N4" s="179">
        <f t="shared" ref="N4:N20" si="0">SUM(C4:M4)</f>
        <v>2132</v>
      </c>
    </row>
    <row r="5" spans="1:14" x14ac:dyDescent="0.25">
      <c r="A5" s="38">
        <v>2</v>
      </c>
      <c r="B5" s="39" t="s">
        <v>14</v>
      </c>
      <c r="C5" s="64">
        <v>0</v>
      </c>
      <c r="D5" s="71">
        <v>28</v>
      </c>
      <c r="E5" s="64">
        <v>0</v>
      </c>
      <c r="F5" s="71">
        <v>0</v>
      </c>
      <c r="G5" s="64">
        <v>0</v>
      </c>
      <c r="H5" s="71">
        <v>34</v>
      </c>
      <c r="I5" s="64">
        <v>0</v>
      </c>
      <c r="J5" s="39">
        <v>18</v>
      </c>
      <c r="K5" s="64">
        <v>0</v>
      </c>
      <c r="L5" s="71">
        <v>0</v>
      </c>
      <c r="M5" s="64">
        <v>0</v>
      </c>
      <c r="N5" s="39">
        <f t="shared" si="0"/>
        <v>80</v>
      </c>
    </row>
    <row r="6" spans="1:14" x14ac:dyDescent="0.25">
      <c r="A6" s="38">
        <v>3</v>
      </c>
      <c r="B6" s="39" t="s">
        <v>15</v>
      </c>
      <c r="C6" s="64">
        <v>137</v>
      </c>
      <c r="D6" s="71">
        <v>337</v>
      </c>
      <c r="E6" s="177">
        <v>237</v>
      </c>
      <c r="F6" s="71">
        <v>513</v>
      </c>
      <c r="G6" s="64">
        <v>51</v>
      </c>
      <c r="H6" s="71">
        <v>337</v>
      </c>
      <c r="I6" s="64">
        <v>43</v>
      </c>
      <c r="J6" s="39">
        <v>325</v>
      </c>
      <c r="K6" s="64">
        <v>204</v>
      </c>
      <c r="L6" s="71">
        <v>238</v>
      </c>
      <c r="M6" s="64">
        <v>224</v>
      </c>
      <c r="N6" s="73">
        <f>SUM(C6:M6)</f>
        <v>2646</v>
      </c>
    </row>
    <row r="7" spans="1:14" x14ac:dyDescent="0.25">
      <c r="A7" s="38">
        <v>4</v>
      </c>
      <c r="B7" s="39" t="s">
        <v>16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40">
        <v>0</v>
      </c>
      <c r="I7" s="64">
        <v>0</v>
      </c>
      <c r="J7" s="39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17</v>
      </c>
      <c r="C8" s="64">
        <v>0</v>
      </c>
      <c r="D8" s="71">
        <v>0</v>
      </c>
      <c r="E8" s="64">
        <v>0</v>
      </c>
      <c r="F8" s="71">
        <v>0</v>
      </c>
      <c r="G8" s="64">
        <v>0</v>
      </c>
      <c r="H8" s="40">
        <v>0</v>
      </c>
      <c r="I8" s="64">
        <v>0</v>
      </c>
      <c r="J8" s="39">
        <v>0</v>
      </c>
      <c r="K8" s="64">
        <v>0</v>
      </c>
      <c r="L8" s="71">
        <v>0</v>
      </c>
      <c r="M8" s="64">
        <v>0</v>
      </c>
      <c r="N8" s="39">
        <f t="shared" si="0"/>
        <v>0</v>
      </c>
    </row>
    <row r="9" spans="1:14" x14ac:dyDescent="0.25">
      <c r="A9" s="38">
        <v>6</v>
      </c>
      <c r="B9" s="39" t="s">
        <v>18</v>
      </c>
      <c r="C9" s="64">
        <v>0</v>
      </c>
      <c r="D9" s="71">
        <v>1</v>
      </c>
      <c r="E9" s="64">
        <v>0</v>
      </c>
      <c r="F9" s="71">
        <v>1</v>
      </c>
      <c r="G9" s="64">
        <v>0</v>
      </c>
      <c r="H9" s="71">
        <v>0</v>
      </c>
      <c r="I9" s="64">
        <v>0</v>
      </c>
      <c r="J9" s="39">
        <v>0</v>
      </c>
      <c r="K9" s="64">
        <v>0</v>
      </c>
      <c r="L9" s="71">
        <v>0</v>
      </c>
      <c r="M9" s="64">
        <v>0</v>
      </c>
      <c r="N9" s="39">
        <f t="shared" si="0"/>
        <v>2</v>
      </c>
    </row>
    <row r="10" spans="1:14" x14ac:dyDescent="0.25">
      <c r="A10" s="38">
        <v>7</v>
      </c>
      <c r="B10" s="39" t="s">
        <v>19</v>
      </c>
      <c r="C10" s="64">
        <v>6</v>
      </c>
      <c r="D10" s="71">
        <v>0</v>
      </c>
      <c r="E10" s="177">
        <v>3</v>
      </c>
      <c r="F10" s="71">
        <v>4</v>
      </c>
      <c r="G10" s="64">
        <v>0</v>
      </c>
      <c r="H10" s="71">
        <v>0</v>
      </c>
      <c r="I10" s="64">
        <v>0</v>
      </c>
      <c r="J10" s="39">
        <v>2</v>
      </c>
      <c r="K10" s="64">
        <v>0</v>
      </c>
      <c r="L10" s="71">
        <v>0</v>
      </c>
      <c r="M10" s="64">
        <v>2</v>
      </c>
      <c r="N10" s="39">
        <f t="shared" si="0"/>
        <v>17</v>
      </c>
    </row>
    <row r="11" spans="1:14" x14ac:dyDescent="0.25">
      <c r="A11" s="38">
        <v>8</v>
      </c>
      <c r="B11" s="39" t="s">
        <v>20</v>
      </c>
      <c r="C11" s="64">
        <v>22</v>
      </c>
      <c r="D11" s="71">
        <v>57</v>
      </c>
      <c r="E11" s="177">
        <v>48</v>
      </c>
      <c r="F11" s="71">
        <v>112</v>
      </c>
      <c r="G11" s="64">
        <v>1</v>
      </c>
      <c r="H11" s="71">
        <v>66</v>
      </c>
      <c r="I11" s="64">
        <v>9</v>
      </c>
      <c r="J11" s="39">
        <v>56</v>
      </c>
      <c r="K11" s="64">
        <v>73</v>
      </c>
      <c r="L11" s="71">
        <v>30</v>
      </c>
      <c r="M11" s="64">
        <v>24</v>
      </c>
      <c r="N11" s="39">
        <f t="shared" si="0"/>
        <v>498</v>
      </c>
    </row>
    <row r="12" spans="1:14" x14ac:dyDescent="0.25">
      <c r="A12" s="38">
        <v>9</v>
      </c>
      <c r="B12" s="39" t="s">
        <v>21</v>
      </c>
      <c r="C12" s="64">
        <v>157</v>
      </c>
      <c r="D12" s="67">
        <v>333</v>
      </c>
      <c r="E12" s="64">
        <v>164</v>
      </c>
      <c r="F12" s="71">
        <v>322</v>
      </c>
      <c r="G12" s="64">
        <v>29</v>
      </c>
      <c r="H12" s="71">
        <v>47</v>
      </c>
      <c r="I12" s="64">
        <v>25</v>
      </c>
      <c r="J12" s="39">
        <v>649</v>
      </c>
      <c r="K12" s="64">
        <v>526</v>
      </c>
      <c r="L12" s="71">
        <v>86</v>
      </c>
      <c r="M12" s="64">
        <v>144</v>
      </c>
      <c r="N12" s="73">
        <f t="shared" si="0"/>
        <v>2482</v>
      </c>
    </row>
    <row r="13" spans="1:14" x14ac:dyDescent="0.25">
      <c r="A13" s="38">
        <v>10</v>
      </c>
      <c r="B13" s="39" t="s">
        <v>22</v>
      </c>
      <c r="C13" s="64">
        <v>555</v>
      </c>
      <c r="D13" s="67">
        <v>1156</v>
      </c>
      <c r="E13" s="177">
        <v>1076</v>
      </c>
      <c r="F13" s="67">
        <v>1225</v>
      </c>
      <c r="G13" s="64">
        <v>501</v>
      </c>
      <c r="H13" s="67">
        <v>1028</v>
      </c>
      <c r="I13" s="64">
        <v>863</v>
      </c>
      <c r="J13" s="73">
        <v>1649</v>
      </c>
      <c r="K13" s="177">
        <v>1137</v>
      </c>
      <c r="L13" s="67">
        <v>1243</v>
      </c>
      <c r="M13" s="177">
        <v>725</v>
      </c>
      <c r="N13" s="73">
        <f t="shared" si="0"/>
        <v>11158</v>
      </c>
    </row>
    <row r="14" spans="1:14" x14ac:dyDescent="0.25">
      <c r="A14" s="38">
        <v>11</v>
      </c>
      <c r="B14" s="39" t="s">
        <v>23</v>
      </c>
      <c r="C14" s="64">
        <v>0</v>
      </c>
      <c r="D14" s="71">
        <v>4</v>
      </c>
      <c r="E14" s="64">
        <v>0</v>
      </c>
      <c r="F14" s="71">
        <v>0</v>
      </c>
      <c r="G14" s="64">
        <v>0</v>
      </c>
      <c r="H14" s="40">
        <v>0</v>
      </c>
      <c r="I14" s="64">
        <v>0</v>
      </c>
      <c r="J14" s="39">
        <v>0</v>
      </c>
      <c r="K14" s="64">
        <v>0</v>
      </c>
      <c r="L14" s="71">
        <v>0</v>
      </c>
      <c r="M14" s="64">
        <v>0</v>
      </c>
      <c r="N14" s="39">
        <f t="shared" si="0"/>
        <v>4</v>
      </c>
    </row>
    <row r="15" spans="1:14" x14ac:dyDescent="0.25">
      <c r="A15" s="38">
        <v>12</v>
      </c>
      <c r="B15" s="39" t="s">
        <v>24</v>
      </c>
      <c r="C15" s="64">
        <v>0</v>
      </c>
      <c r="D15" s="71">
        <v>0</v>
      </c>
      <c r="E15" s="64">
        <v>0</v>
      </c>
      <c r="F15" s="71">
        <v>0</v>
      </c>
      <c r="G15" s="64">
        <v>0</v>
      </c>
      <c r="H15" s="40">
        <v>0</v>
      </c>
      <c r="I15" s="64">
        <v>0</v>
      </c>
      <c r="J15" s="39">
        <v>0</v>
      </c>
      <c r="K15" s="64">
        <v>0</v>
      </c>
      <c r="L15" s="71">
        <v>0</v>
      </c>
      <c r="M15" s="64">
        <v>0</v>
      </c>
      <c r="N15" s="39">
        <f t="shared" si="0"/>
        <v>0</v>
      </c>
    </row>
    <row r="16" spans="1:14" x14ac:dyDescent="0.25">
      <c r="A16" s="38">
        <v>13</v>
      </c>
      <c r="B16" s="39" t="s">
        <v>25</v>
      </c>
      <c r="C16" s="64">
        <v>120</v>
      </c>
      <c r="D16" s="71">
        <v>15</v>
      </c>
      <c r="E16" s="64">
        <v>20</v>
      </c>
      <c r="F16" s="71">
        <v>34</v>
      </c>
      <c r="G16" s="64">
        <v>2</v>
      </c>
      <c r="H16" s="40">
        <v>17</v>
      </c>
      <c r="I16" s="64">
        <v>2</v>
      </c>
      <c r="J16" s="39">
        <v>26</v>
      </c>
      <c r="K16" s="64">
        <v>42</v>
      </c>
      <c r="L16" s="71">
        <v>4</v>
      </c>
      <c r="M16" s="64">
        <v>3</v>
      </c>
      <c r="N16" s="39">
        <f t="shared" si="0"/>
        <v>285</v>
      </c>
    </row>
    <row r="17" spans="1:14" x14ac:dyDescent="0.25">
      <c r="A17" s="38">
        <v>14</v>
      </c>
      <c r="B17" s="39" t="s">
        <v>26</v>
      </c>
      <c r="C17" s="64">
        <v>0</v>
      </c>
      <c r="D17" s="71">
        <v>0</v>
      </c>
      <c r="E17" s="64">
        <v>0</v>
      </c>
      <c r="F17" s="71">
        <v>0</v>
      </c>
      <c r="G17" s="64">
        <v>0</v>
      </c>
      <c r="H17" s="40">
        <v>0</v>
      </c>
      <c r="I17" s="64">
        <v>0</v>
      </c>
      <c r="J17" s="39">
        <v>0</v>
      </c>
      <c r="K17" s="64">
        <v>0</v>
      </c>
      <c r="L17" s="71">
        <v>0</v>
      </c>
      <c r="M17" s="64">
        <v>0</v>
      </c>
      <c r="N17" s="39">
        <f t="shared" si="0"/>
        <v>0</v>
      </c>
    </row>
    <row r="18" spans="1:14" x14ac:dyDescent="0.25">
      <c r="A18" s="38">
        <v>15</v>
      </c>
      <c r="B18" s="39" t="s">
        <v>27</v>
      </c>
      <c r="C18" s="64">
        <v>6</v>
      </c>
      <c r="D18" s="71">
        <v>0</v>
      </c>
      <c r="E18" s="64">
        <v>0</v>
      </c>
      <c r="F18" s="71">
        <v>0</v>
      </c>
      <c r="G18" s="64">
        <v>0</v>
      </c>
      <c r="H18" s="40">
        <v>0</v>
      </c>
      <c r="I18" s="64">
        <v>0</v>
      </c>
      <c r="J18" s="39">
        <v>0</v>
      </c>
      <c r="K18" s="64">
        <v>0</v>
      </c>
      <c r="L18" s="71">
        <v>0</v>
      </c>
      <c r="M18" s="64">
        <v>0</v>
      </c>
      <c r="N18" s="39">
        <f t="shared" si="0"/>
        <v>6</v>
      </c>
    </row>
    <row r="19" spans="1:14" x14ac:dyDescent="0.25">
      <c r="A19" s="38">
        <v>16</v>
      </c>
      <c r="B19" s="39" t="s">
        <v>28</v>
      </c>
      <c r="C19" s="64"/>
      <c r="D19" s="71">
        <v>0</v>
      </c>
      <c r="E19" s="64">
        <v>5</v>
      </c>
      <c r="F19" s="71">
        <v>1</v>
      </c>
      <c r="G19" s="64">
        <v>0</v>
      </c>
      <c r="H19" s="40">
        <v>0</v>
      </c>
      <c r="I19" s="64">
        <v>0</v>
      </c>
      <c r="J19" s="39">
        <v>0</v>
      </c>
      <c r="K19" s="64">
        <v>0</v>
      </c>
      <c r="L19" s="71">
        <v>0</v>
      </c>
      <c r="M19" s="64">
        <v>0</v>
      </c>
      <c r="N19" s="39">
        <f t="shared" si="0"/>
        <v>6</v>
      </c>
    </row>
    <row r="20" spans="1:14" x14ac:dyDescent="0.25">
      <c r="A20" s="38">
        <v>17</v>
      </c>
      <c r="B20" s="39" t="s">
        <v>29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40">
        <v>0</v>
      </c>
      <c r="I20" s="64">
        <v>0</v>
      </c>
      <c r="J20" s="39">
        <v>0</v>
      </c>
      <c r="K20" s="64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30</v>
      </c>
      <c r="C21" s="212">
        <v>145</v>
      </c>
      <c r="D21" s="186">
        <v>432</v>
      </c>
      <c r="E21" s="212">
        <v>172</v>
      </c>
      <c r="F21" s="186">
        <v>353</v>
      </c>
      <c r="G21" s="281">
        <v>5</v>
      </c>
      <c r="H21" s="43">
        <v>440</v>
      </c>
      <c r="I21" s="212">
        <v>64</v>
      </c>
      <c r="J21" s="42">
        <v>41</v>
      </c>
      <c r="K21" s="212">
        <v>262</v>
      </c>
      <c r="L21" s="186">
        <v>35</v>
      </c>
      <c r="M21" s="212">
        <v>158</v>
      </c>
      <c r="N21" s="180">
        <f>SUM(C21:M21)</f>
        <v>2107</v>
      </c>
    </row>
    <row r="22" spans="1:14" ht="15.75" thickBot="1" x14ac:dyDescent="0.3">
      <c r="A22" s="44"/>
      <c r="B22" s="45" t="s">
        <v>38</v>
      </c>
      <c r="C22" s="65">
        <f t="shared" ref="C22:M22" si="1">SUM(C4:C21)</f>
        <v>1365</v>
      </c>
      <c r="D22" s="50">
        <f t="shared" si="1"/>
        <v>2676</v>
      </c>
      <c r="E22" s="97">
        <f t="shared" si="1"/>
        <v>1877</v>
      </c>
      <c r="F22" s="50">
        <f t="shared" si="1"/>
        <v>2739</v>
      </c>
      <c r="G22" s="66">
        <f t="shared" si="1"/>
        <v>674</v>
      </c>
      <c r="H22" s="50">
        <f t="shared" si="1"/>
        <v>2355</v>
      </c>
      <c r="I22" s="65">
        <f t="shared" si="1"/>
        <v>1050</v>
      </c>
      <c r="J22" s="50">
        <f t="shared" si="1"/>
        <v>2934</v>
      </c>
      <c r="K22" s="97">
        <f>SUM(K4:K21)</f>
        <v>2562</v>
      </c>
      <c r="L22" s="50">
        <f t="shared" si="1"/>
        <v>1710</v>
      </c>
      <c r="M22" s="65">
        <f t="shared" si="1"/>
        <v>1481</v>
      </c>
      <c r="N22" s="47">
        <f>SUM(C22:M22)</f>
        <v>21423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32" t="s">
        <v>32</v>
      </c>
      <c r="B24" s="333"/>
      <c r="C24" s="56">
        <f>C22/N22</f>
        <v>6.3716566307239889E-2</v>
      </c>
      <c r="D24" s="55">
        <f>D22/N22</f>
        <v>0.12491247724408346</v>
      </c>
      <c r="E24" s="56">
        <f>E22/N22</f>
        <v>8.7616113522849273E-2</v>
      </c>
      <c r="F24" s="55">
        <f>F22/N22</f>
        <v>0.12785324184287916</v>
      </c>
      <c r="G24" s="56">
        <f>G22/N22</f>
        <v>3.14615133267983E-2</v>
      </c>
      <c r="H24" s="55">
        <f>H22/N22</f>
        <v>0.10992858143117211</v>
      </c>
      <c r="I24" s="56">
        <f>I22/N22</f>
        <v>4.9012743313261449E-2</v>
      </c>
      <c r="J24" s="55">
        <f>J22/N22</f>
        <v>0.13695560845819912</v>
      </c>
      <c r="K24" s="56">
        <f>K22/N22</f>
        <v>0.11959109368435793</v>
      </c>
      <c r="L24" s="55">
        <f>L22/N22</f>
        <v>7.9820753395882932E-2</v>
      </c>
      <c r="M24" s="56">
        <f>M22/N22</f>
        <v>6.9131307473276379E-2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1" t="s">
        <v>0</v>
      </c>
      <c r="B26" s="307" t="s">
        <v>1</v>
      </c>
      <c r="C26" s="311" t="s">
        <v>91</v>
      </c>
      <c r="D26" s="312"/>
      <c r="E26" s="312"/>
      <c r="F26" s="313"/>
      <c r="G26" s="314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302"/>
      <c r="B27" s="308"/>
      <c r="C27" s="77" t="s">
        <v>12</v>
      </c>
      <c r="D27" s="192" t="s">
        <v>33</v>
      </c>
      <c r="E27" s="77" t="s">
        <v>7</v>
      </c>
      <c r="F27" s="192" t="s">
        <v>9</v>
      </c>
      <c r="G27" s="315"/>
      <c r="H27" s="1"/>
      <c r="I27" s="1"/>
      <c r="J27" s="112"/>
      <c r="K27" s="320" t="s">
        <v>34</v>
      </c>
      <c r="L27" s="321"/>
      <c r="M27" s="114">
        <f>N22</f>
        <v>21423</v>
      </c>
      <c r="N27" s="170">
        <f>M27/M29</f>
        <v>0.98288676821435128</v>
      </c>
    </row>
    <row r="28" spans="1:14" ht="15.75" thickBot="1" x14ac:dyDescent="0.3">
      <c r="A28" s="26">
        <v>19</v>
      </c>
      <c r="B28" s="193" t="s">
        <v>35</v>
      </c>
      <c r="C28" s="279">
        <f>79+21</f>
        <v>100</v>
      </c>
      <c r="D28" s="288">
        <v>251</v>
      </c>
      <c r="E28" s="278">
        <f>14+3</f>
        <v>17</v>
      </c>
      <c r="F28" s="174">
        <v>5</v>
      </c>
      <c r="G28" s="168">
        <f>SUM(C28:F28)</f>
        <v>373</v>
      </c>
      <c r="H28" s="1"/>
      <c r="I28" s="1"/>
      <c r="J28" s="112"/>
      <c r="K28" s="316" t="s">
        <v>35</v>
      </c>
      <c r="L28" s="317"/>
      <c r="M28" s="168">
        <f>G28</f>
        <v>373</v>
      </c>
      <c r="N28" s="171">
        <f>M28/M29</f>
        <v>1.7113231785648744E-2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2"/>
      <c r="K29" s="318" t="s">
        <v>3</v>
      </c>
      <c r="L29" s="319"/>
      <c r="M29" s="172">
        <f>M27+M28</f>
        <v>21796</v>
      </c>
      <c r="N29" s="173">
        <f>M29/M29</f>
        <v>1</v>
      </c>
    </row>
    <row r="30" spans="1:14" ht="15.75" thickBot="1" x14ac:dyDescent="0.3">
      <c r="A30" s="295" t="s">
        <v>36</v>
      </c>
      <c r="B30" s="296"/>
      <c r="C30" s="27">
        <f>C28/G28</f>
        <v>0.26809651474530832</v>
      </c>
      <c r="D30" s="116">
        <f>D28/G28</f>
        <v>0.67292225201072386</v>
      </c>
      <c r="E30" s="27">
        <f>E28/G28</f>
        <v>4.5576407506702415E-2</v>
      </c>
      <c r="F30" s="116">
        <f>F28/G28</f>
        <v>1.3404825737265416E-2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A30:B30"/>
    <mergeCell ref="A26:A27"/>
    <mergeCell ref="B26:B27"/>
    <mergeCell ref="K27:L27"/>
    <mergeCell ref="C26:F26"/>
    <mergeCell ref="G26:G27"/>
    <mergeCell ref="K29:L29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27.75" customHeight="1" thickBot="1" x14ac:dyDescent="0.3">
      <c r="A1" s="31"/>
      <c r="B1" s="31"/>
      <c r="C1" s="322" t="s">
        <v>100</v>
      </c>
      <c r="D1" s="323"/>
      <c r="E1" s="323"/>
      <c r="F1" s="323"/>
      <c r="G1" s="323"/>
      <c r="H1" s="323"/>
      <c r="I1" s="323"/>
      <c r="J1" s="324"/>
      <c r="K1" s="324"/>
      <c r="L1" s="31"/>
      <c r="M1" s="31"/>
      <c r="N1" s="248" t="s">
        <v>37</v>
      </c>
    </row>
    <row r="2" spans="1:14" ht="15.75" thickBot="1" x14ac:dyDescent="0.3">
      <c r="A2" s="314" t="s">
        <v>0</v>
      </c>
      <c r="B2" s="326" t="s">
        <v>1</v>
      </c>
      <c r="C2" s="340" t="s">
        <v>2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30" t="s">
        <v>3</v>
      </c>
    </row>
    <row r="3" spans="1:14" ht="15.75" thickBot="1" x14ac:dyDescent="0.3">
      <c r="A3" s="325"/>
      <c r="B3" s="327"/>
      <c r="C3" s="91" t="s">
        <v>70</v>
      </c>
      <c r="D3" s="35" t="s">
        <v>4</v>
      </c>
      <c r="E3" s="34" t="s">
        <v>5</v>
      </c>
      <c r="F3" s="35" t="s">
        <v>6</v>
      </c>
      <c r="G3" s="34" t="s">
        <v>7</v>
      </c>
      <c r="H3" s="35" t="s">
        <v>8</v>
      </c>
      <c r="I3" s="34" t="s">
        <v>94</v>
      </c>
      <c r="J3" s="35" t="s">
        <v>9</v>
      </c>
      <c r="K3" s="89" t="s">
        <v>39</v>
      </c>
      <c r="L3" s="35" t="s">
        <v>11</v>
      </c>
      <c r="M3" s="62" t="s">
        <v>12</v>
      </c>
      <c r="N3" s="331"/>
    </row>
    <row r="4" spans="1:14" x14ac:dyDescent="0.25">
      <c r="A4" s="36">
        <v>1</v>
      </c>
      <c r="B4" s="37" t="s">
        <v>13</v>
      </c>
      <c r="C4" s="175">
        <v>7147</v>
      </c>
      <c r="D4" s="93">
        <v>17530</v>
      </c>
      <c r="E4" s="175">
        <v>10016</v>
      </c>
      <c r="F4" s="93">
        <v>4116</v>
      </c>
      <c r="G4" s="175">
        <v>5566</v>
      </c>
      <c r="H4" s="93">
        <v>19332</v>
      </c>
      <c r="I4" s="175">
        <v>1560</v>
      </c>
      <c r="J4" s="93">
        <v>8484</v>
      </c>
      <c r="K4" s="175">
        <v>3440</v>
      </c>
      <c r="L4" s="93">
        <v>2509</v>
      </c>
      <c r="M4" s="214">
        <v>9318</v>
      </c>
      <c r="N4" s="179">
        <f t="shared" ref="N4:N21" si="0">SUM(C4:M4)</f>
        <v>89018</v>
      </c>
    </row>
    <row r="5" spans="1:14" x14ac:dyDescent="0.25">
      <c r="A5" s="38">
        <v>2</v>
      </c>
      <c r="B5" s="39" t="s">
        <v>14</v>
      </c>
      <c r="C5" s="70">
        <v>0</v>
      </c>
      <c r="D5" s="71">
        <v>238</v>
      </c>
      <c r="E5" s="70">
        <v>0</v>
      </c>
      <c r="F5" s="71">
        <v>0</v>
      </c>
      <c r="G5" s="70">
        <v>0</v>
      </c>
      <c r="H5" s="67">
        <v>872</v>
      </c>
      <c r="I5" s="70">
        <v>0</v>
      </c>
      <c r="J5" s="71">
        <v>114</v>
      </c>
      <c r="K5" s="70">
        <v>0</v>
      </c>
      <c r="L5" s="71">
        <v>0</v>
      </c>
      <c r="M5" s="64">
        <v>0</v>
      </c>
      <c r="N5" s="39">
        <f t="shared" si="0"/>
        <v>1224</v>
      </c>
    </row>
    <row r="6" spans="1:14" x14ac:dyDescent="0.25">
      <c r="A6" s="38">
        <v>3</v>
      </c>
      <c r="B6" s="39" t="s">
        <v>15</v>
      </c>
      <c r="C6" s="86">
        <v>9404</v>
      </c>
      <c r="D6" s="67">
        <v>34518</v>
      </c>
      <c r="E6" s="86">
        <v>10364</v>
      </c>
      <c r="F6" s="67">
        <v>37305</v>
      </c>
      <c r="G6" s="86">
        <v>6318</v>
      </c>
      <c r="H6" s="67">
        <v>24958</v>
      </c>
      <c r="I6" s="86">
        <v>2468</v>
      </c>
      <c r="J6" s="67">
        <v>19924</v>
      </c>
      <c r="K6" s="86">
        <v>13491</v>
      </c>
      <c r="L6" s="67">
        <v>8384</v>
      </c>
      <c r="M6" s="177">
        <v>13436</v>
      </c>
      <c r="N6" s="73">
        <f t="shared" si="0"/>
        <v>180570</v>
      </c>
    </row>
    <row r="7" spans="1:14" x14ac:dyDescent="0.25">
      <c r="A7" s="38">
        <v>4</v>
      </c>
      <c r="B7" s="39" t="s">
        <v>16</v>
      </c>
      <c r="C7" s="70">
        <v>0</v>
      </c>
      <c r="D7" s="71">
        <v>0</v>
      </c>
      <c r="E7" s="70">
        <v>0</v>
      </c>
      <c r="F7" s="71">
        <v>0</v>
      </c>
      <c r="G7" s="70">
        <v>0</v>
      </c>
      <c r="H7" s="290">
        <v>0</v>
      </c>
      <c r="I7" s="70">
        <v>0</v>
      </c>
      <c r="J7" s="71">
        <v>0</v>
      </c>
      <c r="K7" s="70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17</v>
      </c>
      <c r="C8" s="70">
        <v>0</v>
      </c>
      <c r="D8" s="71">
        <v>0</v>
      </c>
      <c r="E8" s="70">
        <v>0</v>
      </c>
      <c r="F8" s="71">
        <v>0</v>
      </c>
      <c r="G8" s="86">
        <v>0</v>
      </c>
      <c r="H8" s="290">
        <v>0</v>
      </c>
      <c r="I8" s="70">
        <v>0</v>
      </c>
      <c r="J8" s="71">
        <v>0</v>
      </c>
      <c r="K8" s="70">
        <v>0</v>
      </c>
      <c r="L8" s="71">
        <v>0</v>
      </c>
      <c r="M8" s="64">
        <v>0</v>
      </c>
      <c r="N8" s="73">
        <f t="shared" si="0"/>
        <v>0</v>
      </c>
    </row>
    <row r="9" spans="1:14" x14ac:dyDescent="0.25">
      <c r="A9" s="38">
        <v>6</v>
      </c>
      <c r="B9" s="39" t="s">
        <v>18</v>
      </c>
      <c r="C9" s="70">
        <v>0</v>
      </c>
      <c r="D9" s="67">
        <v>4700</v>
      </c>
      <c r="E9" s="70">
        <v>0</v>
      </c>
      <c r="F9" s="71">
        <v>600</v>
      </c>
      <c r="G9" s="70">
        <v>0</v>
      </c>
      <c r="H9" s="67">
        <v>0</v>
      </c>
      <c r="I9" s="70">
        <v>0</v>
      </c>
      <c r="J9" s="71">
        <v>0</v>
      </c>
      <c r="K9" s="70">
        <v>0</v>
      </c>
      <c r="L9" s="71">
        <v>0</v>
      </c>
      <c r="M9" s="64">
        <v>0</v>
      </c>
      <c r="N9" s="73">
        <f t="shared" si="0"/>
        <v>5300</v>
      </c>
    </row>
    <row r="10" spans="1:14" x14ac:dyDescent="0.25">
      <c r="A10" s="38">
        <v>7</v>
      </c>
      <c r="B10" s="39" t="s">
        <v>19</v>
      </c>
      <c r="C10" s="70">
        <v>473</v>
      </c>
      <c r="D10" s="71">
        <v>0</v>
      </c>
      <c r="E10" s="70">
        <v>21</v>
      </c>
      <c r="F10" s="67">
        <v>1268</v>
      </c>
      <c r="G10" s="86">
        <v>0</v>
      </c>
      <c r="H10" s="67">
        <v>0</v>
      </c>
      <c r="I10" s="70">
        <v>0</v>
      </c>
      <c r="J10" s="71">
        <v>52</v>
      </c>
      <c r="K10" s="70">
        <v>0</v>
      </c>
      <c r="L10" s="71">
        <v>0</v>
      </c>
      <c r="M10" s="64">
        <v>115</v>
      </c>
      <c r="N10" s="73">
        <f t="shared" si="0"/>
        <v>1929</v>
      </c>
    </row>
    <row r="11" spans="1:14" x14ac:dyDescent="0.25">
      <c r="A11" s="38">
        <v>8</v>
      </c>
      <c r="B11" s="39" t="s">
        <v>20</v>
      </c>
      <c r="C11" s="86">
        <v>12304</v>
      </c>
      <c r="D11" s="67">
        <v>22012</v>
      </c>
      <c r="E11" s="86">
        <v>11839</v>
      </c>
      <c r="F11" s="67">
        <v>14100</v>
      </c>
      <c r="G11" s="86">
        <v>1600</v>
      </c>
      <c r="H11" s="67">
        <v>6476</v>
      </c>
      <c r="I11" s="70">
        <v>175</v>
      </c>
      <c r="J11" s="67">
        <v>26896</v>
      </c>
      <c r="K11" s="86">
        <v>8515</v>
      </c>
      <c r="L11" s="67">
        <v>462</v>
      </c>
      <c r="M11" s="177">
        <v>1071</v>
      </c>
      <c r="N11" s="73">
        <f t="shared" si="0"/>
        <v>105450</v>
      </c>
    </row>
    <row r="12" spans="1:14" x14ac:dyDescent="0.25">
      <c r="A12" s="38">
        <v>9</v>
      </c>
      <c r="B12" s="39" t="s">
        <v>21</v>
      </c>
      <c r="C12" s="86">
        <v>108211</v>
      </c>
      <c r="D12" s="67">
        <v>21009</v>
      </c>
      <c r="E12" s="86">
        <v>5153</v>
      </c>
      <c r="F12" s="67">
        <v>206869</v>
      </c>
      <c r="G12" s="86">
        <v>21017</v>
      </c>
      <c r="H12" s="67">
        <v>7396</v>
      </c>
      <c r="I12" s="70">
        <v>606</v>
      </c>
      <c r="J12" s="67">
        <v>9424</v>
      </c>
      <c r="K12" s="86">
        <v>39734</v>
      </c>
      <c r="L12" s="67">
        <v>1598</v>
      </c>
      <c r="M12" s="177">
        <v>4654</v>
      </c>
      <c r="N12" s="73">
        <f t="shared" si="0"/>
        <v>425671</v>
      </c>
    </row>
    <row r="13" spans="1:14" x14ac:dyDescent="0.25">
      <c r="A13" s="38">
        <v>10</v>
      </c>
      <c r="B13" s="39" t="s">
        <v>22</v>
      </c>
      <c r="C13" s="86">
        <v>78418</v>
      </c>
      <c r="D13" s="67">
        <v>271523</v>
      </c>
      <c r="E13" s="86">
        <v>93716</v>
      </c>
      <c r="F13" s="67">
        <v>189790</v>
      </c>
      <c r="G13" s="86">
        <v>150522</v>
      </c>
      <c r="H13" s="67">
        <v>149355</v>
      </c>
      <c r="I13" s="86">
        <v>70637</v>
      </c>
      <c r="J13" s="67">
        <v>146265</v>
      </c>
      <c r="K13" s="86">
        <v>218195</v>
      </c>
      <c r="L13" s="67">
        <v>106250</v>
      </c>
      <c r="M13" s="177">
        <v>71845</v>
      </c>
      <c r="N13" s="73">
        <f t="shared" si="0"/>
        <v>1546516</v>
      </c>
    </row>
    <row r="14" spans="1:14" x14ac:dyDescent="0.25">
      <c r="A14" s="38">
        <v>11</v>
      </c>
      <c r="B14" s="39" t="s">
        <v>23</v>
      </c>
      <c r="C14" s="70">
        <v>0</v>
      </c>
      <c r="D14" s="67">
        <v>13756</v>
      </c>
      <c r="E14" s="86">
        <v>0</v>
      </c>
      <c r="F14" s="71">
        <v>0</v>
      </c>
      <c r="G14" s="70">
        <v>0</v>
      </c>
      <c r="H14" s="40">
        <v>0</v>
      </c>
      <c r="I14" s="70">
        <v>0</v>
      </c>
      <c r="J14" s="67">
        <v>0</v>
      </c>
      <c r="K14" s="70">
        <v>0</v>
      </c>
      <c r="L14" s="71">
        <v>0</v>
      </c>
      <c r="M14" s="64">
        <v>0</v>
      </c>
      <c r="N14" s="73">
        <f t="shared" si="0"/>
        <v>13756</v>
      </c>
    </row>
    <row r="15" spans="1:14" x14ac:dyDescent="0.25">
      <c r="A15" s="38">
        <v>12</v>
      </c>
      <c r="B15" s="39" t="s">
        <v>24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40">
        <v>0</v>
      </c>
      <c r="I15" s="70">
        <v>0</v>
      </c>
      <c r="J15" s="71">
        <v>0</v>
      </c>
      <c r="K15" s="70">
        <v>0</v>
      </c>
      <c r="L15" s="71">
        <v>0</v>
      </c>
      <c r="M15" s="64">
        <v>0</v>
      </c>
      <c r="N15" s="39">
        <f t="shared" si="0"/>
        <v>0</v>
      </c>
    </row>
    <row r="16" spans="1:14" x14ac:dyDescent="0.25">
      <c r="A16" s="38">
        <v>13</v>
      </c>
      <c r="B16" s="39" t="s">
        <v>25</v>
      </c>
      <c r="C16" s="70">
        <v>2142</v>
      </c>
      <c r="D16" s="67">
        <v>4003</v>
      </c>
      <c r="E16" s="86">
        <v>601</v>
      </c>
      <c r="F16" s="67">
        <v>81397</v>
      </c>
      <c r="G16" s="86">
        <v>150</v>
      </c>
      <c r="H16" s="40">
        <v>963</v>
      </c>
      <c r="I16" s="70">
        <v>2</v>
      </c>
      <c r="J16" s="67">
        <v>7604</v>
      </c>
      <c r="K16" s="86">
        <v>5722</v>
      </c>
      <c r="L16" s="71">
        <v>61</v>
      </c>
      <c r="M16" s="64">
        <v>110</v>
      </c>
      <c r="N16" s="73">
        <f t="shared" si="0"/>
        <v>102755</v>
      </c>
    </row>
    <row r="17" spans="1:14" x14ac:dyDescent="0.25">
      <c r="A17" s="38">
        <v>14</v>
      </c>
      <c r="B17" s="39" t="s">
        <v>26</v>
      </c>
      <c r="C17" s="70">
        <v>0</v>
      </c>
      <c r="D17" s="71">
        <v>0</v>
      </c>
      <c r="E17" s="70">
        <v>0</v>
      </c>
      <c r="F17" s="71">
        <v>0</v>
      </c>
      <c r="G17" s="70">
        <v>0</v>
      </c>
      <c r="H17" s="40">
        <v>0</v>
      </c>
      <c r="I17" s="70">
        <v>0</v>
      </c>
      <c r="J17" s="71">
        <v>0</v>
      </c>
      <c r="K17" s="70">
        <v>0</v>
      </c>
      <c r="L17" s="71">
        <v>0</v>
      </c>
      <c r="M17" s="64">
        <v>0</v>
      </c>
      <c r="N17" s="39">
        <f t="shared" si="0"/>
        <v>0</v>
      </c>
    </row>
    <row r="18" spans="1:14" x14ac:dyDescent="0.25">
      <c r="A18" s="38">
        <v>15</v>
      </c>
      <c r="B18" s="39" t="s">
        <v>27</v>
      </c>
      <c r="C18" s="86">
        <v>2371</v>
      </c>
      <c r="D18" s="71">
        <v>0</v>
      </c>
      <c r="E18" s="70">
        <v>0</v>
      </c>
      <c r="F18" s="71">
        <v>0</v>
      </c>
      <c r="G18" s="70">
        <v>0</v>
      </c>
      <c r="H18" s="40">
        <v>0</v>
      </c>
      <c r="I18" s="70">
        <v>0</v>
      </c>
      <c r="J18" s="71">
        <v>0</v>
      </c>
      <c r="K18" s="70">
        <v>0</v>
      </c>
      <c r="L18" s="71">
        <v>0</v>
      </c>
      <c r="M18" s="64">
        <v>0</v>
      </c>
      <c r="N18" s="73">
        <f t="shared" si="0"/>
        <v>2371</v>
      </c>
    </row>
    <row r="19" spans="1:14" x14ac:dyDescent="0.25">
      <c r="A19" s="38">
        <v>16</v>
      </c>
      <c r="B19" s="39" t="s">
        <v>28</v>
      </c>
      <c r="C19" s="86">
        <v>0</v>
      </c>
      <c r="D19" s="67">
        <v>0</v>
      </c>
      <c r="E19" s="70">
        <v>55</v>
      </c>
      <c r="F19" s="71">
        <v>450</v>
      </c>
      <c r="G19" s="70">
        <v>0</v>
      </c>
      <c r="H19" s="40">
        <v>0</v>
      </c>
      <c r="I19" s="70">
        <v>0</v>
      </c>
      <c r="J19" s="71">
        <v>0</v>
      </c>
      <c r="K19" s="70">
        <v>0</v>
      </c>
      <c r="L19" s="71">
        <v>0</v>
      </c>
      <c r="M19" s="64">
        <v>0</v>
      </c>
      <c r="N19" s="73">
        <f t="shared" si="0"/>
        <v>505</v>
      </c>
    </row>
    <row r="20" spans="1:14" x14ac:dyDescent="0.25">
      <c r="A20" s="38">
        <v>17</v>
      </c>
      <c r="B20" s="39" t="s">
        <v>29</v>
      </c>
      <c r="C20" s="70">
        <v>0</v>
      </c>
      <c r="D20" s="71">
        <v>0</v>
      </c>
      <c r="E20" s="70">
        <v>0</v>
      </c>
      <c r="F20" s="71">
        <v>0</v>
      </c>
      <c r="G20" s="70">
        <v>0</v>
      </c>
      <c r="H20" s="40">
        <v>0</v>
      </c>
      <c r="I20" s="70">
        <v>0</v>
      </c>
      <c r="J20" s="71">
        <v>0</v>
      </c>
      <c r="K20" s="70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30</v>
      </c>
      <c r="C21" s="95">
        <v>2491</v>
      </c>
      <c r="D21" s="176">
        <v>6611</v>
      </c>
      <c r="E21" s="87">
        <v>1643</v>
      </c>
      <c r="F21" s="176">
        <v>2773</v>
      </c>
      <c r="G21" s="95">
        <v>51</v>
      </c>
      <c r="H21" s="289">
        <v>5445</v>
      </c>
      <c r="I21" s="87">
        <v>676</v>
      </c>
      <c r="J21" s="176">
        <v>1401</v>
      </c>
      <c r="K21" s="95">
        <v>4122</v>
      </c>
      <c r="L21" s="176">
        <v>212</v>
      </c>
      <c r="M21" s="178">
        <v>2170</v>
      </c>
      <c r="N21" s="180">
        <f t="shared" si="0"/>
        <v>27595</v>
      </c>
    </row>
    <row r="22" spans="1:14" ht="15.75" thickBot="1" x14ac:dyDescent="0.3">
      <c r="A22" s="44"/>
      <c r="B22" s="45" t="s">
        <v>31</v>
      </c>
      <c r="C22" s="49">
        <f t="shared" ref="C22:M22" si="1">SUM(C4:C21)</f>
        <v>222961</v>
      </c>
      <c r="D22" s="50">
        <f>SUM(D4:D21)</f>
        <v>395900</v>
      </c>
      <c r="E22" s="49">
        <f t="shared" si="1"/>
        <v>133408</v>
      </c>
      <c r="F22" s="50">
        <f t="shared" si="1"/>
        <v>538668</v>
      </c>
      <c r="G22" s="101">
        <f t="shared" si="1"/>
        <v>185224</v>
      </c>
      <c r="H22" s="50">
        <f t="shared" si="1"/>
        <v>214797</v>
      </c>
      <c r="I22" s="49">
        <f>SUM(I4:I21)</f>
        <v>76124</v>
      </c>
      <c r="J22" s="50">
        <f t="shared" si="1"/>
        <v>220164</v>
      </c>
      <c r="K22" s="101">
        <f t="shared" si="1"/>
        <v>293219</v>
      </c>
      <c r="L22" s="50">
        <f t="shared" si="1"/>
        <v>119476</v>
      </c>
      <c r="M22" s="65">
        <f t="shared" si="1"/>
        <v>102719</v>
      </c>
      <c r="N22" s="47">
        <f>SUM(N4:N21)</f>
        <v>2502660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81"/>
      <c r="J23" s="1"/>
      <c r="K23" s="1"/>
      <c r="L23" s="1"/>
      <c r="M23" s="1"/>
      <c r="N23" s="1"/>
    </row>
    <row r="24" spans="1:14" ht="15.75" thickBot="1" x14ac:dyDescent="0.3">
      <c r="A24" s="332" t="s">
        <v>32</v>
      </c>
      <c r="B24" s="333"/>
      <c r="C24" s="56">
        <f>C22/N22</f>
        <v>8.9089608656389596E-2</v>
      </c>
      <c r="D24" s="55">
        <f>D22/N22</f>
        <v>0.15819168404817274</v>
      </c>
      <c r="E24" s="56">
        <f>E22/N22</f>
        <v>5.3306481903254939E-2</v>
      </c>
      <c r="F24" s="55">
        <f>F22/N22</f>
        <v>0.21523818656949006</v>
      </c>
      <c r="G24" s="56">
        <f>G22/N22</f>
        <v>7.4010852452990022E-2</v>
      </c>
      <c r="H24" s="55">
        <f>H22/N22</f>
        <v>8.58274795617463E-2</v>
      </c>
      <c r="I24" s="56">
        <f>I22/N22</f>
        <v>3.0417236060831274E-2</v>
      </c>
      <c r="J24" s="55">
        <f>J22/N22</f>
        <v>8.7971997794346821E-2</v>
      </c>
      <c r="K24" s="56">
        <f>K22/N22</f>
        <v>0.11716293863329418</v>
      </c>
      <c r="L24" s="55">
        <f>L22/N22</f>
        <v>4.7739605060215927E-2</v>
      </c>
      <c r="M24" s="56">
        <f>M22/N22</f>
        <v>4.1043929259268142E-2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1" t="s">
        <v>0</v>
      </c>
      <c r="B26" s="307" t="s">
        <v>1</v>
      </c>
      <c r="C26" s="311" t="s">
        <v>91</v>
      </c>
      <c r="D26" s="312"/>
      <c r="E26" s="312"/>
      <c r="F26" s="313"/>
      <c r="G26" s="314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302"/>
      <c r="B27" s="308"/>
      <c r="C27" s="77" t="s">
        <v>12</v>
      </c>
      <c r="D27" s="192" t="s">
        <v>33</v>
      </c>
      <c r="E27" s="77" t="s">
        <v>7</v>
      </c>
      <c r="F27" s="192" t="s">
        <v>9</v>
      </c>
      <c r="G27" s="315"/>
      <c r="H27" s="1"/>
      <c r="I27" s="1"/>
      <c r="J27" s="112"/>
      <c r="K27" s="291" t="s">
        <v>34</v>
      </c>
      <c r="L27" s="292"/>
      <c r="M27" s="169">
        <f>N22</f>
        <v>2502660</v>
      </c>
      <c r="N27" s="170">
        <f>M27/M29</f>
        <v>0.98927970021108558</v>
      </c>
    </row>
    <row r="28" spans="1:14" ht="15.75" thickBot="1" x14ac:dyDescent="0.3">
      <c r="A28" s="26">
        <v>19</v>
      </c>
      <c r="B28" s="193" t="s">
        <v>35</v>
      </c>
      <c r="C28" s="168">
        <v>1741</v>
      </c>
      <c r="D28" s="59">
        <v>20392</v>
      </c>
      <c r="E28" s="168">
        <v>4891</v>
      </c>
      <c r="F28" s="174">
        <v>96</v>
      </c>
      <c r="G28" s="168">
        <f>SUM(C28:F28)</f>
        <v>27120</v>
      </c>
      <c r="H28" s="1"/>
      <c r="I28" s="1"/>
      <c r="J28" s="112"/>
      <c r="K28" s="291" t="s">
        <v>35</v>
      </c>
      <c r="L28" s="292"/>
      <c r="M28" s="249">
        <f>G28</f>
        <v>27120</v>
      </c>
      <c r="N28" s="171">
        <f>M28/M29</f>
        <v>1.072029978891445E-2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2"/>
      <c r="K29" s="291" t="s">
        <v>3</v>
      </c>
      <c r="L29" s="292"/>
      <c r="M29" s="250">
        <f>M27+M28</f>
        <v>2529780</v>
      </c>
      <c r="N29" s="173">
        <f>M29/M29</f>
        <v>1</v>
      </c>
    </row>
    <row r="30" spans="1:14" ht="15.75" thickBot="1" x14ac:dyDescent="0.3">
      <c r="A30" s="295" t="s">
        <v>36</v>
      </c>
      <c r="B30" s="296"/>
      <c r="C30" s="27">
        <f>C28/G28</f>
        <v>6.4196165191740415E-2</v>
      </c>
      <c r="D30" s="116">
        <f>D28/G28</f>
        <v>0.75191740412979347</v>
      </c>
      <c r="E30" s="27">
        <f>E28/G28</f>
        <v>0.18034660766961652</v>
      </c>
      <c r="F30" s="116">
        <f>F28/G28</f>
        <v>3.5398230088495575E-3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N2:N3"/>
    <mergeCell ref="A24:B24"/>
    <mergeCell ref="C1:K1"/>
    <mergeCell ref="A2:A3"/>
    <mergeCell ref="B2:B3"/>
    <mergeCell ref="C2:M2"/>
    <mergeCell ref="K28:L28"/>
    <mergeCell ref="A30:B30"/>
    <mergeCell ref="A26:A27"/>
    <mergeCell ref="B26:B27"/>
    <mergeCell ref="K27:L27"/>
    <mergeCell ref="C26:F26"/>
    <mergeCell ref="G26:G27"/>
    <mergeCell ref="K29:L29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31"/>
      <c r="B1" s="31"/>
      <c r="C1" s="322" t="s">
        <v>101</v>
      </c>
      <c r="D1" s="323"/>
      <c r="E1" s="323"/>
      <c r="F1" s="323"/>
      <c r="G1" s="323"/>
      <c r="H1" s="323"/>
      <c r="I1" s="323"/>
      <c r="J1" s="324"/>
      <c r="K1" s="324"/>
      <c r="L1" s="31"/>
      <c r="M1" s="31"/>
      <c r="N1" s="68"/>
    </row>
    <row r="2" spans="1:14" ht="15.75" thickBot="1" x14ac:dyDescent="0.3">
      <c r="A2" s="314" t="s">
        <v>0</v>
      </c>
      <c r="B2" s="326" t="s">
        <v>1</v>
      </c>
      <c r="C2" s="341" t="s">
        <v>2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26" t="s">
        <v>3</v>
      </c>
    </row>
    <row r="3" spans="1:14" x14ac:dyDescent="0.25">
      <c r="A3" s="342"/>
      <c r="B3" s="344"/>
      <c r="C3" s="352" t="s">
        <v>70</v>
      </c>
      <c r="D3" s="346" t="s">
        <v>4</v>
      </c>
      <c r="E3" s="348" t="s">
        <v>5</v>
      </c>
      <c r="F3" s="346" t="s">
        <v>6</v>
      </c>
      <c r="G3" s="348" t="s">
        <v>7</v>
      </c>
      <c r="H3" s="346" t="s">
        <v>8</v>
      </c>
      <c r="I3" s="348" t="s">
        <v>94</v>
      </c>
      <c r="J3" s="326" t="s">
        <v>9</v>
      </c>
      <c r="K3" s="349" t="s">
        <v>39</v>
      </c>
      <c r="L3" s="326" t="s">
        <v>11</v>
      </c>
      <c r="M3" s="354" t="s">
        <v>12</v>
      </c>
      <c r="N3" s="351"/>
    </row>
    <row r="4" spans="1:14" ht="15.75" thickBot="1" x14ac:dyDescent="0.3">
      <c r="A4" s="343"/>
      <c r="B4" s="345"/>
      <c r="C4" s="353"/>
      <c r="D4" s="347"/>
      <c r="E4" s="343"/>
      <c r="F4" s="347"/>
      <c r="G4" s="343"/>
      <c r="H4" s="347"/>
      <c r="I4" s="343"/>
      <c r="J4" s="343"/>
      <c r="K4" s="350"/>
      <c r="L4" s="343"/>
      <c r="M4" s="355"/>
      <c r="N4" s="345"/>
    </row>
    <row r="5" spans="1:14" x14ac:dyDescent="0.25">
      <c r="A5" s="36">
        <v>1</v>
      </c>
      <c r="B5" s="37" t="s">
        <v>40</v>
      </c>
      <c r="C5" s="175">
        <v>23060</v>
      </c>
      <c r="D5" s="93">
        <v>43551</v>
      </c>
      <c r="E5" s="175">
        <v>30293</v>
      </c>
      <c r="F5" s="93">
        <v>29159</v>
      </c>
      <c r="G5" s="175">
        <v>38911</v>
      </c>
      <c r="H5" s="184">
        <v>33263</v>
      </c>
      <c r="I5" s="175">
        <v>20573</v>
      </c>
      <c r="J5" s="93">
        <v>34503</v>
      </c>
      <c r="K5" s="175">
        <v>34931</v>
      </c>
      <c r="L5" s="93">
        <v>24031</v>
      </c>
      <c r="M5" s="175">
        <v>21750</v>
      </c>
      <c r="N5" s="179">
        <f t="shared" ref="N5:N17" si="0">SUM(C5:M5)</f>
        <v>334025</v>
      </c>
    </row>
    <row r="6" spans="1:14" x14ac:dyDescent="0.25">
      <c r="A6" s="38">
        <v>2</v>
      </c>
      <c r="B6" s="39" t="s">
        <v>41</v>
      </c>
      <c r="C6" s="86">
        <v>2240</v>
      </c>
      <c r="D6" s="67">
        <v>5023</v>
      </c>
      <c r="E6" s="86">
        <v>2114</v>
      </c>
      <c r="F6" s="67">
        <v>4163</v>
      </c>
      <c r="G6" s="86">
        <v>3331</v>
      </c>
      <c r="H6" s="67">
        <v>2974</v>
      </c>
      <c r="I6" s="86">
        <v>1909</v>
      </c>
      <c r="J6" s="67">
        <v>3871</v>
      </c>
      <c r="K6" s="86">
        <v>3701</v>
      </c>
      <c r="L6" s="67">
        <v>2335</v>
      </c>
      <c r="M6" s="86">
        <v>2190</v>
      </c>
      <c r="N6" s="73">
        <f t="shared" si="0"/>
        <v>33851</v>
      </c>
    </row>
    <row r="7" spans="1:14" x14ac:dyDescent="0.25">
      <c r="A7" s="38">
        <v>3</v>
      </c>
      <c r="B7" s="39" t="s">
        <v>42</v>
      </c>
      <c r="C7" s="70">
        <v>181</v>
      </c>
      <c r="D7" s="71">
        <v>348</v>
      </c>
      <c r="E7" s="70">
        <v>191</v>
      </c>
      <c r="F7" s="71">
        <v>277</v>
      </c>
      <c r="G7" s="70">
        <v>217</v>
      </c>
      <c r="H7" s="71">
        <v>600</v>
      </c>
      <c r="I7" s="70">
        <v>113</v>
      </c>
      <c r="J7" s="71">
        <v>220</v>
      </c>
      <c r="K7" s="70">
        <v>536</v>
      </c>
      <c r="L7" s="71">
        <v>218</v>
      </c>
      <c r="M7" s="70">
        <v>119</v>
      </c>
      <c r="N7" s="73">
        <f t="shared" si="0"/>
        <v>3020</v>
      </c>
    </row>
    <row r="8" spans="1:14" x14ac:dyDescent="0.25">
      <c r="A8" s="38">
        <v>4</v>
      </c>
      <c r="B8" s="39" t="s">
        <v>43</v>
      </c>
      <c r="C8" s="70">
        <v>230</v>
      </c>
      <c r="D8" s="71">
        <v>305</v>
      </c>
      <c r="E8" s="70">
        <v>111</v>
      </c>
      <c r="F8" s="67">
        <v>313</v>
      </c>
      <c r="G8" s="86">
        <v>538</v>
      </c>
      <c r="H8" s="71">
        <v>224</v>
      </c>
      <c r="I8" s="70">
        <v>193</v>
      </c>
      <c r="J8" s="71">
        <v>265</v>
      </c>
      <c r="K8" s="86">
        <v>385</v>
      </c>
      <c r="L8" s="71">
        <v>211</v>
      </c>
      <c r="M8" s="70">
        <v>184</v>
      </c>
      <c r="N8" s="73">
        <f t="shared" si="0"/>
        <v>2959</v>
      </c>
    </row>
    <row r="9" spans="1:14" x14ac:dyDescent="0.25">
      <c r="A9" s="38">
        <v>5</v>
      </c>
      <c r="B9" s="39" t="s">
        <v>44</v>
      </c>
      <c r="C9" s="70">
        <v>32</v>
      </c>
      <c r="D9" s="71">
        <v>36</v>
      </c>
      <c r="E9" s="70">
        <v>83</v>
      </c>
      <c r="F9" s="71">
        <v>44</v>
      </c>
      <c r="G9" s="70">
        <v>49</v>
      </c>
      <c r="H9" s="71">
        <v>29</v>
      </c>
      <c r="I9" s="70">
        <v>22</v>
      </c>
      <c r="J9" s="71">
        <v>41</v>
      </c>
      <c r="K9" s="87">
        <v>97</v>
      </c>
      <c r="L9" s="71">
        <v>41</v>
      </c>
      <c r="M9" s="70">
        <v>19</v>
      </c>
      <c r="N9" s="39">
        <f t="shared" si="0"/>
        <v>493</v>
      </c>
    </row>
    <row r="10" spans="1:14" x14ac:dyDescent="0.25">
      <c r="A10" s="38">
        <v>6</v>
      </c>
      <c r="B10" s="39" t="s">
        <v>45</v>
      </c>
      <c r="C10" s="86">
        <v>1229</v>
      </c>
      <c r="D10" s="67">
        <v>2463</v>
      </c>
      <c r="E10" s="86">
        <v>698</v>
      </c>
      <c r="F10" s="67">
        <v>2335</v>
      </c>
      <c r="G10" s="86">
        <v>2197</v>
      </c>
      <c r="H10" s="67">
        <v>1953</v>
      </c>
      <c r="I10" s="70">
        <v>1062</v>
      </c>
      <c r="J10" s="67">
        <v>2218</v>
      </c>
      <c r="K10" s="86">
        <v>2252</v>
      </c>
      <c r="L10" s="67">
        <v>1027</v>
      </c>
      <c r="M10" s="86">
        <v>2002</v>
      </c>
      <c r="N10" s="73">
        <f t="shared" si="0"/>
        <v>19436</v>
      </c>
    </row>
    <row r="11" spans="1:14" x14ac:dyDescent="0.25">
      <c r="A11" s="38">
        <v>7</v>
      </c>
      <c r="B11" s="39" t="s">
        <v>46</v>
      </c>
      <c r="C11" s="70">
        <v>564</v>
      </c>
      <c r="D11" s="67">
        <v>1550</v>
      </c>
      <c r="E11" s="70">
        <v>332</v>
      </c>
      <c r="F11" s="71">
        <v>880</v>
      </c>
      <c r="G11" s="70">
        <v>741</v>
      </c>
      <c r="H11" s="71">
        <v>686</v>
      </c>
      <c r="I11" s="70">
        <v>375</v>
      </c>
      <c r="J11" s="67">
        <v>670</v>
      </c>
      <c r="K11" s="85">
        <v>1094</v>
      </c>
      <c r="L11" s="71">
        <v>414</v>
      </c>
      <c r="M11" s="70">
        <v>519</v>
      </c>
      <c r="N11" s="73">
        <f t="shared" si="0"/>
        <v>7825</v>
      </c>
    </row>
    <row r="12" spans="1:14" x14ac:dyDescent="0.25">
      <c r="A12" s="38">
        <v>8</v>
      </c>
      <c r="B12" s="39" t="s">
        <v>47</v>
      </c>
      <c r="C12" s="70">
        <v>61</v>
      </c>
      <c r="D12" s="71">
        <v>137</v>
      </c>
      <c r="E12" s="70">
        <v>114</v>
      </c>
      <c r="F12" s="71">
        <v>99</v>
      </c>
      <c r="G12" s="70">
        <v>101</v>
      </c>
      <c r="H12" s="71">
        <v>67</v>
      </c>
      <c r="I12" s="70">
        <v>70</v>
      </c>
      <c r="J12" s="71">
        <v>188</v>
      </c>
      <c r="K12" s="70">
        <v>160</v>
      </c>
      <c r="L12" s="71">
        <v>102</v>
      </c>
      <c r="M12" s="70">
        <v>53</v>
      </c>
      <c r="N12" s="73">
        <f t="shared" si="0"/>
        <v>1152</v>
      </c>
    </row>
    <row r="13" spans="1:14" ht="22.5" x14ac:dyDescent="0.25">
      <c r="A13" s="38">
        <v>9</v>
      </c>
      <c r="B13" s="69" t="s">
        <v>48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22.5" x14ac:dyDescent="0.25">
      <c r="A14" s="38">
        <v>10</v>
      </c>
      <c r="B14" s="69" t="s">
        <v>49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50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533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533</v>
      </c>
    </row>
    <row r="16" spans="1:14" ht="55.5" customHeight="1" x14ac:dyDescent="0.25">
      <c r="A16" s="38">
        <v>12</v>
      </c>
      <c r="B16" s="69" t="s">
        <v>51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>SUM(C16:M16)</f>
        <v>0</v>
      </c>
    </row>
    <row r="17" spans="1:14" ht="34.5" thickBot="1" x14ac:dyDescent="0.3">
      <c r="A17" s="38">
        <v>13</v>
      </c>
      <c r="B17" s="69" t="s">
        <v>52</v>
      </c>
      <c r="C17" s="70">
        <v>40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40</v>
      </c>
    </row>
    <row r="18" spans="1:14" ht="15.75" thickBot="1" x14ac:dyDescent="0.3">
      <c r="A18" s="44"/>
      <c r="B18" s="45" t="s">
        <v>38</v>
      </c>
      <c r="C18" s="49">
        <f t="shared" ref="C18:M18" si="1">SUM(C5:C17)</f>
        <v>27637</v>
      </c>
      <c r="D18" s="50">
        <f t="shared" si="1"/>
        <v>53413</v>
      </c>
      <c r="E18" s="49">
        <f t="shared" si="1"/>
        <v>33936</v>
      </c>
      <c r="F18" s="50">
        <f t="shared" si="1"/>
        <v>37270</v>
      </c>
      <c r="G18" s="49">
        <f>SUM(G5:G17)</f>
        <v>46085</v>
      </c>
      <c r="H18" s="50">
        <f t="shared" si="1"/>
        <v>40329</v>
      </c>
      <c r="I18" s="49">
        <f t="shared" si="1"/>
        <v>24317</v>
      </c>
      <c r="J18" s="50">
        <f t="shared" si="1"/>
        <v>41976</v>
      </c>
      <c r="K18" s="49">
        <f t="shared" si="1"/>
        <v>43156</v>
      </c>
      <c r="L18" s="50">
        <f t="shared" si="1"/>
        <v>28379</v>
      </c>
      <c r="M18" s="49">
        <f t="shared" si="1"/>
        <v>26836</v>
      </c>
      <c r="N18" s="47">
        <f>SUM(N5:N17)</f>
        <v>403334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32" t="s">
        <v>54</v>
      </c>
      <c r="B20" s="333"/>
      <c r="C20" s="56">
        <f>C18/N18</f>
        <v>6.8521374344835795E-2</v>
      </c>
      <c r="D20" s="55">
        <f>D18/N18</f>
        <v>0.13242870672941037</v>
      </c>
      <c r="E20" s="56">
        <f>E18/N18</f>
        <v>8.4138703902968751E-2</v>
      </c>
      <c r="F20" s="55">
        <f>F18/N18</f>
        <v>9.2404805942469512E-2</v>
      </c>
      <c r="G20" s="56">
        <f>G18/N18</f>
        <v>0.11426014171877402</v>
      </c>
      <c r="H20" s="55">
        <f>H18/N18</f>
        <v>9.9989090927122437E-2</v>
      </c>
      <c r="I20" s="56">
        <f>I18/N18</f>
        <v>6.0289982991763649E-2</v>
      </c>
      <c r="J20" s="55">
        <f>J18/N18</f>
        <v>0.10407255525197479</v>
      </c>
      <c r="K20" s="56">
        <f>K18/N18</f>
        <v>0.10699817025095826</v>
      </c>
      <c r="L20" s="55">
        <f>L18/N18</f>
        <v>7.0361040725552521E-2</v>
      </c>
      <c r="M20" s="56">
        <f>M18/N18</f>
        <v>6.6535427214169898E-2</v>
      </c>
      <c r="N20" s="55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I18" sqref="I18"/>
    </sheetView>
  </sheetViews>
  <sheetFormatPr defaultRowHeight="15" x14ac:dyDescent="0.25"/>
  <cols>
    <col min="1" max="1" width="4.42578125" customWidth="1"/>
    <col min="2" max="2" width="28.28515625" customWidth="1"/>
  </cols>
  <sheetData>
    <row r="1" spans="1:14" ht="26.25" customHeight="1" thickBot="1" x14ac:dyDescent="0.3">
      <c r="A1" s="31"/>
      <c r="B1" s="31"/>
      <c r="C1" s="322" t="s">
        <v>102</v>
      </c>
      <c r="D1" s="323"/>
      <c r="E1" s="323"/>
      <c r="F1" s="323"/>
      <c r="G1" s="323"/>
      <c r="H1" s="323"/>
      <c r="I1" s="323"/>
      <c r="J1" s="324"/>
      <c r="K1" s="324"/>
      <c r="L1" s="31"/>
      <c r="M1" s="31"/>
      <c r="N1" s="248" t="s">
        <v>53</v>
      </c>
    </row>
    <row r="2" spans="1:14" ht="15.75" thickBot="1" x14ac:dyDescent="0.3">
      <c r="A2" s="314" t="s">
        <v>0</v>
      </c>
      <c r="B2" s="326" t="s">
        <v>1</v>
      </c>
      <c r="C2" s="341" t="s">
        <v>2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26" t="s">
        <v>3</v>
      </c>
    </row>
    <row r="3" spans="1:14" x14ac:dyDescent="0.25">
      <c r="A3" s="342"/>
      <c r="B3" s="344"/>
      <c r="C3" s="363" t="s">
        <v>70</v>
      </c>
      <c r="D3" s="326" t="s">
        <v>4</v>
      </c>
      <c r="E3" s="348" t="s">
        <v>5</v>
      </c>
      <c r="F3" s="326" t="s">
        <v>6</v>
      </c>
      <c r="G3" s="348" t="s">
        <v>7</v>
      </c>
      <c r="H3" s="326" t="s">
        <v>8</v>
      </c>
      <c r="I3" s="348" t="s">
        <v>94</v>
      </c>
      <c r="J3" s="326" t="s">
        <v>9</v>
      </c>
      <c r="K3" s="360" t="s">
        <v>39</v>
      </c>
      <c r="L3" s="326" t="s">
        <v>11</v>
      </c>
      <c r="M3" s="348" t="s">
        <v>12</v>
      </c>
      <c r="N3" s="351"/>
    </row>
    <row r="4" spans="1:14" x14ac:dyDescent="0.25">
      <c r="A4" s="356"/>
      <c r="B4" s="357"/>
      <c r="C4" s="364"/>
      <c r="D4" s="357"/>
      <c r="E4" s="359"/>
      <c r="F4" s="357"/>
      <c r="G4" s="359"/>
      <c r="H4" s="357"/>
      <c r="I4" s="359"/>
      <c r="J4" s="357"/>
      <c r="K4" s="361"/>
      <c r="L4" s="357"/>
      <c r="M4" s="359"/>
      <c r="N4" s="357"/>
    </row>
    <row r="5" spans="1:14" ht="5.25" customHeight="1" thickBot="1" x14ac:dyDescent="0.3">
      <c r="A5" s="343"/>
      <c r="B5" s="345"/>
      <c r="C5" s="365"/>
      <c r="D5" s="343"/>
      <c r="E5" s="343"/>
      <c r="F5" s="343"/>
      <c r="G5" s="343"/>
      <c r="H5" s="343"/>
      <c r="I5" s="343"/>
      <c r="J5" s="343"/>
      <c r="K5" s="362"/>
      <c r="L5" s="343"/>
      <c r="M5" s="343"/>
      <c r="N5" s="345"/>
    </row>
    <row r="6" spans="1:14" x14ac:dyDescent="0.25">
      <c r="A6" s="36">
        <v>1</v>
      </c>
      <c r="B6" s="37" t="s">
        <v>40</v>
      </c>
      <c r="C6" s="85">
        <v>112225</v>
      </c>
      <c r="D6" s="93">
        <v>233591</v>
      </c>
      <c r="E6" s="175">
        <v>160682</v>
      </c>
      <c r="F6" s="191">
        <v>157684</v>
      </c>
      <c r="G6" s="215">
        <v>210678</v>
      </c>
      <c r="H6" s="191">
        <v>175741</v>
      </c>
      <c r="I6" s="215">
        <v>111473</v>
      </c>
      <c r="J6" s="191">
        <v>191773</v>
      </c>
      <c r="K6" s="215">
        <v>176173</v>
      </c>
      <c r="L6" s="191">
        <v>125718</v>
      </c>
      <c r="M6" s="215">
        <v>112561</v>
      </c>
      <c r="N6" s="179">
        <f t="shared" ref="N6:N16" si="0">SUM(C6:M6)</f>
        <v>1768299</v>
      </c>
    </row>
    <row r="7" spans="1:14" x14ac:dyDescent="0.25">
      <c r="A7" s="38">
        <v>2</v>
      </c>
      <c r="B7" s="39" t="s">
        <v>41</v>
      </c>
      <c r="C7" s="86">
        <v>26440</v>
      </c>
      <c r="D7" s="67">
        <v>64505</v>
      </c>
      <c r="E7" s="86">
        <v>23375</v>
      </c>
      <c r="F7" s="73">
        <v>46631</v>
      </c>
      <c r="G7" s="216">
        <v>35822</v>
      </c>
      <c r="H7" s="73">
        <v>33576</v>
      </c>
      <c r="I7" s="216">
        <v>20450</v>
      </c>
      <c r="J7" s="73">
        <v>39136</v>
      </c>
      <c r="K7" s="216">
        <v>44297</v>
      </c>
      <c r="L7" s="73">
        <v>24111</v>
      </c>
      <c r="M7" s="216">
        <v>23552</v>
      </c>
      <c r="N7" s="73">
        <f t="shared" si="0"/>
        <v>381895</v>
      </c>
    </row>
    <row r="8" spans="1:14" x14ac:dyDescent="0.25">
      <c r="A8" s="38">
        <v>3</v>
      </c>
      <c r="B8" s="39" t="s">
        <v>42</v>
      </c>
      <c r="C8" s="86">
        <v>3248</v>
      </c>
      <c r="D8" s="67">
        <v>7655</v>
      </c>
      <c r="E8" s="86">
        <v>3198</v>
      </c>
      <c r="F8" s="73">
        <v>5428</v>
      </c>
      <c r="G8" s="216">
        <v>5390</v>
      </c>
      <c r="H8" s="73">
        <v>5298</v>
      </c>
      <c r="I8" s="216">
        <v>2236</v>
      </c>
      <c r="J8" s="73">
        <v>4244</v>
      </c>
      <c r="K8" s="216">
        <v>12469</v>
      </c>
      <c r="L8" s="73">
        <v>4196</v>
      </c>
      <c r="M8" s="216">
        <v>2057</v>
      </c>
      <c r="N8" s="73">
        <f t="shared" si="0"/>
        <v>55419</v>
      </c>
    </row>
    <row r="9" spans="1:14" x14ac:dyDescent="0.25">
      <c r="A9" s="38">
        <v>4</v>
      </c>
      <c r="B9" s="39" t="s">
        <v>43</v>
      </c>
      <c r="C9" s="70">
        <v>225</v>
      </c>
      <c r="D9" s="71">
        <v>233</v>
      </c>
      <c r="E9" s="70">
        <v>263</v>
      </c>
      <c r="F9" s="39">
        <v>280</v>
      </c>
      <c r="G9" s="216">
        <v>385</v>
      </c>
      <c r="H9" s="39">
        <v>178</v>
      </c>
      <c r="I9" s="60">
        <v>143</v>
      </c>
      <c r="J9" s="39">
        <v>215</v>
      </c>
      <c r="K9" s="216">
        <v>510</v>
      </c>
      <c r="L9" s="39">
        <v>148</v>
      </c>
      <c r="M9" s="60">
        <v>124</v>
      </c>
      <c r="N9" s="73">
        <f t="shared" si="0"/>
        <v>2704</v>
      </c>
    </row>
    <row r="10" spans="1:14" x14ac:dyDescent="0.25">
      <c r="A10" s="38">
        <v>5</v>
      </c>
      <c r="B10" s="39" t="s">
        <v>44</v>
      </c>
      <c r="C10" s="70">
        <v>86</v>
      </c>
      <c r="D10" s="71">
        <v>115</v>
      </c>
      <c r="E10" s="70">
        <v>218</v>
      </c>
      <c r="F10" s="39">
        <v>132</v>
      </c>
      <c r="G10" s="60">
        <v>152</v>
      </c>
      <c r="H10" s="39">
        <v>88</v>
      </c>
      <c r="I10" s="60">
        <v>63</v>
      </c>
      <c r="J10" s="39">
        <v>120</v>
      </c>
      <c r="K10" s="217">
        <v>290</v>
      </c>
      <c r="L10" s="39">
        <v>121</v>
      </c>
      <c r="M10" s="60">
        <v>85</v>
      </c>
      <c r="N10" s="73">
        <f t="shared" si="0"/>
        <v>1470</v>
      </c>
    </row>
    <row r="11" spans="1:14" x14ac:dyDescent="0.25">
      <c r="A11" s="38">
        <v>6</v>
      </c>
      <c r="B11" s="39" t="s">
        <v>45</v>
      </c>
      <c r="C11" s="86">
        <v>1762</v>
      </c>
      <c r="D11" s="67">
        <v>4230</v>
      </c>
      <c r="E11" s="86">
        <v>1114</v>
      </c>
      <c r="F11" s="73">
        <v>4160</v>
      </c>
      <c r="G11" s="216">
        <v>3345</v>
      </c>
      <c r="H11" s="73">
        <v>2989</v>
      </c>
      <c r="I11" s="216">
        <v>1587</v>
      </c>
      <c r="J11" s="73">
        <v>3140</v>
      </c>
      <c r="K11" s="216">
        <v>3283</v>
      </c>
      <c r="L11" s="73">
        <v>1471</v>
      </c>
      <c r="M11" s="216">
        <v>3424</v>
      </c>
      <c r="N11" s="73">
        <f t="shared" si="0"/>
        <v>30505</v>
      </c>
    </row>
    <row r="12" spans="1:14" x14ac:dyDescent="0.25">
      <c r="A12" s="38">
        <v>7</v>
      </c>
      <c r="B12" s="39" t="s">
        <v>46</v>
      </c>
      <c r="C12" s="70">
        <v>186</v>
      </c>
      <c r="D12" s="71">
        <v>486</v>
      </c>
      <c r="E12" s="70">
        <v>103</v>
      </c>
      <c r="F12" s="39">
        <v>270</v>
      </c>
      <c r="G12" s="60">
        <v>226</v>
      </c>
      <c r="H12" s="39">
        <v>218</v>
      </c>
      <c r="I12" s="60">
        <v>124</v>
      </c>
      <c r="J12" s="39">
        <v>202</v>
      </c>
      <c r="K12" s="218">
        <v>376</v>
      </c>
      <c r="L12" s="39">
        <v>129</v>
      </c>
      <c r="M12" s="60">
        <v>150</v>
      </c>
      <c r="N12" s="73">
        <f t="shared" si="0"/>
        <v>2470</v>
      </c>
    </row>
    <row r="13" spans="1:14" x14ac:dyDescent="0.25">
      <c r="A13" s="38">
        <v>8</v>
      </c>
      <c r="B13" s="39" t="s">
        <v>47</v>
      </c>
      <c r="C13" s="70">
        <v>183</v>
      </c>
      <c r="D13" s="71">
        <v>477</v>
      </c>
      <c r="E13" s="70">
        <v>405</v>
      </c>
      <c r="F13" s="39">
        <v>300</v>
      </c>
      <c r="G13" s="60">
        <v>328</v>
      </c>
      <c r="H13" s="39">
        <v>217</v>
      </c>
      <c r="I13" s="60">
        <v>245</v>
      </c>
      <c r="J13" s="39">
        <v>664</v>
      </c>
      <c r="K13" s="216">
        <v>688</v>
      </c>
      <c r="L13" s="39">
        <v>324</v>
      </c>
      <c r="M13" s="60">
        <v>271</v>
      </c>
      <c r="N13" s="73">
        <f t="shared" si="0"/>
        <v>4102</v>
      </c>
    </row>
    <row r="14" spans="1:14" ht="22.5" x14ac:dyDescent="0.25">
      <c r="A14" s="38">
        <v>9</v>
      </c>
      <c r="B14" s="69" t="s">
        <v>48</v>
      </c>
      <c r="C14" s="70">
        <v>0</v>
      </c>
      <c r="D14" s="71">
        <v>0</v>
      </c>
      <c r="E14" s="7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0</v>
      </c>
    </row>
    <row r="15" spans="1:14" ht="22.5" x14ac:dyDescent="0.25">
      <c r="A15" s="38">
        <v>10</v>
      </c>
      <c r="B15" s="69" t="s">
        <v>49</v>
      </c>
      <c r="C15" s="70">
        <v>0</v>
      </c>
      <c r="D15" s="71">
        <v>0</v>
      </c>
      <c r="E15" s="7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11</v>
      </c>
      <c r="B16" s="39" t="s">
        <v>50</v>
      </c>
      <c r="C16" s="70">
        <v>0</v>
      </c>
      <c r="D16" s="71">
        <v>0</v>
      </c>
      <c r="E16" s="70">
        <v>0</v>
      </c>
      <c r="F16" s="39">
        <v>0</v>
      </c>
      <c r="G16" s="60">
        <v>0</v>
      </c>
      <c r="H16" s="39">
        <v>94</v>
      </c>
      <c r="I16" s="60">
        <v>0</v>
      </c>
      <c r="J16" s="39">
        <v>0</v>
      </c>
      <c r="K16" s="60">
        <v>0</v>
      </c>
      <c r="L16" s="39">
        <v>0</v>
      </c>
      <c r="M16" s="60">
        <v>0</v>
      </c>
      <c r="N16" s="39">
        <f t="shared" si="0"/>
        <v>94</v>
      </c>
    </row>
    <row r="17" spans="1:14" ht="45" x14ac:dyDescent="0.25">
      <c r="A17" s="38">
        <v>12</v>
      </c>
      <c r="B17" s="69" t="s">
        <v>51</v>
      </c>
      <c r="C17" s="70">
        <v>0</v>
      </c>
      <c r="D17" s="71">
        <v>0</v>
      </c>
      <c r="E17" s="7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>SUM(C17:M17)</f>
        <v>0</v>
      </c>
    </row>
    <row r="18" spans="1:14" ht="34.5" thickBot="1" x14ac:dyDescent="0.3">
      <c r="A18" s="38">
        <v>13</v>
      </c>
      <c r="B18" s="69" t="s">
        <v>52</v>
      </c>
      <c r="C18" s="70">
        <v>190</v>
      </c>
      <c r="D18" s="71">
        <v>0</v>
      </c>
      <c r="E18" s="70">
        <v>0</v>
      </c>
      <c r="F18" s="39">
        <v>0</v>
      </c>
      <c r="G18" s="60">
        <v>0</v>
      </c>
      <c r="H18" s="72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73">
        <f>SUM(C18:M18)</f>
        <v>190</v>
      </c>
    </row>
    <row r="19" spans="1:14" ht="15.75" thickBot="1" x14ac:dyDescent="0.3">
      <c r="A19" s="44"/>
      <c r="B19" s="45" t="s">
        <v>38</v>
      </c>
      <c r="C19" s="49">
        <f t="shared" ref="C19:N19" si="1">SUM(C6:C18)</f>
        <v>144545</v>
      </c>
      <c r="D19" s="50">
        <f>SUM(D6:D18)</f>
        <v>311292</v>
      </c>
      <c r="E19" s="49">
        <f t="shared" si="1"/>
        <v>189358</v>
      </c>
      <c r="F19" s="47">
        <f>SUM(F6:F18)</f>
        <v>214885</v>
      </c>
      <c r="G19" s="49">
        <f t="shared" si="1"/>
        <v>256326</v>
      </c>
      <c r="H19" s="47">
        <f t="shared" si="1"/>
        <v>218399</v>
      </c>
      <c r="I19" s="48">
        <f t="shared" si="1"/>
        <v>136321</v>
      </c>
      <c r="J19" s="47">
        <f t="shared" si="1"/>
        <v>239494</v>
      </c>
      <c r="K19" s="48">
        <f t="shared" si="1"/>
        <v>238086</v>
      </c>
      <c r="L19" s="47">
        <f t="shared" si="1"/>
        <v>156218</v>
      </c>
      <c r="M19" s="48">
        <f t="shared" si="1"/>
        <v>142224</v>
      </c>
      <c r="N19" s="47">
        <f t="shared" si="1"/>
        <v>2247148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32" t="s">
        <v>54</v>
      </c>
      <c r="B21" s="358"/>
      <c r="C21" s="74">
        <f>C19/N19</f>
        <v>6.4323756156692835E-2</v>
      </c>
      <c r="D21" s="75">
        <f>D19/N19</f>
        <v>0.13852759141809975</v>
      </c>
      <c r="E21" s="56">
        <f>E19/N19</f>
        <v>8.426592284976335E-2</v>
      </c>
      <c r="F21" s="75">
        <f>F19/N19</f>
        <v>9.5625655275041965E-2</v>
      </c>
      <c r="G21" s="56">
        <f>G19/N19</f>
        <v>0.11406725324722715</v>
      </c>
      <c r="H21" s="75">
        <f>H19/N19</f>
        <v>9.7189415205407026E-2</v>
      </c>
      <c r="I21" s="56">
        <f>I19/N19</f>
        <v>6.0664006109076928E-2</v>
      </c>
      <c r="J21" s="75">
        <f>J19/N19</f>
        <v>0.10657686988128953</v>
      </c>
      <c r="K21" s="56">
        <f>K19/N19</f>
        <v>0.10595029788870158</v>
      </c>
      <c r="L21" s="75">
        <f>L19/N19</f>
        <v>6.9518340581038715E-2</v>
      </c>
      <c r="M21" s="76">
        <f>M19/N19</f>
        <v>6.3290891387661155E-2</v>
      </c>
      <c r="N21" s="251">
        <f>N19/N19</f>
        <v>1</v>
      </c>
    </row>
  </sheetData>
  <mergeCells count="17">
    <mergeCell ref="N2:N5"/>
    <mergeCell ref="C3:C5"/>
    <mergeCell ref="D3:D5"/>
    <mergeCell ref="E3:E5"/>
    <mergeCell ref="F3:F5"/>
    <mergeCell ref="G3:G5"/>
    <mergeCell ref="L3:L5"/>
    <mergeCell ref="M3:M5"/>
    <mergeCell ref="C1:K1"/>
    <mergeCell ref="A2:A5"/>
    <mergeCell ref="B2:B5"/>
    <mergeCell ref="C2:M2"/>
    <mergeCell ref="A21:B21"/>
    <mergeCell ref="H3:H5"/>
    <mergeCell ref="I3:I5"/>
    <mergeCell ref="J3:J5"/>
    <mergeCell ref="K3:K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C18" sqref="C18:K18"/>
    </sheetView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31"/>
      <c r="B1" s="31"/>
      <c r="C1" s="322" t="s">
        <v>103</v>
      </c>
      <c r="D1" s="323"/>
      <c r="E1" s="323"/>
      <c r="F1" s="323"/>
      <c r="G1" s="323"/>
      <c r="H1" s="323"/>
      <c r="I1" s="323"/>
      <c r="J1" s="324"/>
      <c r="K1" s="324"/>
      <c r="L1" s="31"/>
      <c r="M1" s="31"/>
      <c r="N1" s="68"/>
    </row>
    <row r="2" spans="1:14" ht="15.75" thickBot="1" x14ac:dyDescent="0.3">
      <c r="A2" s="314" t="s">
        <v>0</v>
      </c>
      <c r="B2" s="326" t="s">
        <v>1</v>
      </c>
      <c r="C2" s="341" t="s">
        <v>2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26" t="s">
        <v>3</v>
      </c>
    </row>
    <row r="3" spans="1:14" x14ac:dyDescent="0.25">
      <c r="A3" s="342"/>
      <c r="B3" s="344"/>
      <c r="C3" s="363" t="s">
        <v>70</v>
      </c>
      <c r="D3" s="326" t="s">
        <v>4</v>
      </c>
      <c r="E3" s="348" t="s">
        <v>5</v>
      </c>
      <c r="F3" s="366" t="s">
        <v>6</v>
      </c>
      <c r="G3" s="348" t="s">
        <v>7</v>
      </c>
      <c r="H3" s="346" t="s">
        <v>8</v>
      </c>
      <c r="I3" s="348" t="s">
        <v>94</v>
      </c>
      <c r="J3" s="346" t="s">
        <v>9</v>
      </c>
      <c r="K3" s="363" t="s">
        <v>10</v>
      </c>
      <c r="L3" s="326" t="s">
        <v>11</v>
      </c>
      <c r="M3" s="348" t="s">
        <v>12</v>
      </c>
      <c r="N3" s="351"/>
    </row>
    <row r="4" spans="1:14" ht="15.75" thickBot="1" x14ac:dyDescent="0.3">
      <c r="A4" s="343"/>
      <c r="B4" s="345"/>
      <c r="C4" s="365"/>
      <c r="D4" s="343"/>
      <c r="E4" s="343"/>
      <c r="F4" s="367"/>
      <c r="G4" s="343"/>
      <c r="H4" s="347"/>
      <c r="I4" s="343"/>
      <c r="J4" s="347"/>
      <c r="K4" s="365"/>
      <c r="L4" s="343"/>
      <c r="M4" s="343"/>
      <c r="N4" s="345"/>
    </row>
    <row r="5" spans="1:14" x14ac:dyDescent="0.25">
      <c r="A5" s="36">
        <v>1</v>
      </c>
      <c r="B5" s="37" t="s">
        <v>40</v>
      </c>
      <c r="C5" s="86">
        <v>8230</v>
      </c>
      <c r="D5" s="179">
        <v>20071</v>
      </c>
      <c r="E5" s="85">
        <v>11430</v>
      </c>
      <c r="F5" s="93">
        <v>14011</v>
      </c>
      <c r="G5" s="85">
        <v>16030</v>
      </c>
      <c r="H5" s="93">
        <v>14877</v>
      </c>
      <c r="I5" s="85">
        <v>7844</v>
      </c>
      <c r="J5" s="93">
        <v>16393</v>
      </c>
      <c r="K5" s="86">
        <v>14341</v>
      </c>
      <c r="L5" s="93">
        <v>9446</v>
      </c>
      <c r="M5" s="85">
        <v>9329</v>
      </c>
      <c r="N5" s="179">
        <f t="shared" ref="N5:N12" si="0">SUM(C5:M5)</f>
        <v>142002</v>
      </c>
    </row>
    <row r="6" spans="1:14" x14ac:dyDescent="0.25">
      <c r="A6" s="38">
        <v>2</v>
      </c>
      <c r="B6" s="39" t="s">
        <v>41</v>
      </c>
      <c r="C6" s="86">
        <v>415</v>
      </c>
      <c r="D6" s="73">
        <v>1520</v>
      </c>
      <c r="E6" s="86">
        <v>307</v>
      </c>
      <c r="F6" s="67">
        <v>868</v>
      </c>
      <c r="G6" s="86">
        <v>467</v>
      </c>
      <c r="H6" s="67">
        <v>580</v>
      </c>
      <c r="I6" s="86">
        <v>198</v>
      </c>
      <c r="J6" s="67">
        <v>503</v>
      </c>
      <c r="K6" s="70">
        <v>939</v>
      </c>
      <c r="L6" s="67">
        <v>300</v>
      </c>
      <c r="M6" s="86">
        <v>416</v>
      </c>
      <c r="N6" s="73">
        <f t="shared" si="0"/>
        <v>6513</v>
      </c>
    </row>
    <row r="7" spans="1:14" x14ac:dyDescent="0.25">
      <c r="A7" s="38">
        <v>3</v>
      </c>
      <c r="B7" s="39" t="s">
        <v>42</v>
      </c>
      <c r="C7" s="70">
        <v>41</v>
      </c>
      <c r="D7" s="73">
        <v>129</v>
      </c>
      <c r="E7" s="86">
        <v>35</v>
      </c>
      <c r="F7" s="67">
        <v>116</v>
      </c>
      <c r="G7" s="86">
        <v>79</v>
      </c>
      <c r="H7" s="71">
        <v>492</v>
      </c>
      <c r="I7" s="70">
        <v>57</v>
      </c>
      <c r="J7" s="67">
        <v>69</v>
      </c>
      <c r="K7" s="70">
        <v>100</v>
      </c>
      <c r="L7" s="67">
        <v>71</v>
      </c>
      <c r="M7" s="70">
        <v>30</v>
      </c>
      <c r="N7" s="73">
        <f t="shared" si="0"/>
        <v>1219</v>
      </c>
    </row>
    <row r="8" spans="1:14" x14ac:dyDescent="0.25">
      <c r="A8" s="38">
        <v>4</v>
      </c>
      <c r="B8" s="39" t="s">
        <v>43</v>
      </c>
      <c r="C8" s="70">
        <v>1</v>
      </c>
      <c r="D8" s="39">
        <v>0</v>
      </c>
      <c r="E8" s="70">
        <v>96</v>
      </c>
      <c r="F8" s="71">
        <v>11</v>
      </c>
      <c r="G8" s="70">
        <v>0</v>
      </c>
      <c r="H8" s="71">
        <v>2</v>
      </c>
      <c r="I8" s="70">
        <v>0</v>
      </c>
      <c r="J8" s="71">
        <v>0</v>
      </c>
      <c r="K8" s="87">
        <v>8</v>
      </c>
      <c r="L8" s="67">
        <v>0</v>
      </c>
      <c r="M8" s="70">
        <v>2</v>
      </c>
      <c r="N8" s="73">
        <f t="shared" si="0"/>
        <v>120</v>
      </c>
    </row>
    <row r="9" spans="1:14" x14ac:dyDescent="0.25">
      <c r="A9" s="38">
        <v>5</v>
      </c>
      <c r="B9" s="39" t="s">
        <v>44</v>
      </c>
      <c r="C9" s="70">
        <v>5</v>
      </c>
      <c r="D9" s="39">
        <v>10</v>
      </c>
      <c r="E9" s="70">
        <v>2</v>
      </c>
      <c r="F9" s="71">
        <v>7</v>
      </c>
      <c r="G9" s="70">
        <v>7</v>
      </c>
      <c r="H9" s="71">
        <v>4</v>
      </c>
      <c r="I9" s="70">
        <v>0</v>
      </c>
      <c r="J9" s="71">
        <v>7</v>
      </c>
      <c r="K9" s="70">
        <v>11</v>
      </c>
      <c r="L9" s="71">
        <v>6</v>
      </c>
      <c r="M9" s="70">
        <v>0</v>
      </c>
      <c r="N9" s="39">
        <f t="shared" si="0"/>
        <v>59</v>
      </c>
    </row>
    <row r="10" spans="1:14" x14ac:dyDescent="0.25">
      <c r="A10" s="38">
        <v>6</v>
      </c>
      <c r="B10" s="39" t="s">
        <v>45</v>
      </c>
      <c r="C10" s="70">
        <v>73</v>
      </c>
      <c r="D10" s="39">
        <v>192</v>
      </c>
      <c r="E10" s="70">
        <v>55</v>
      </c>
      <c r="F10" s="71">
        <v>256</v>
      </c>
      <c r="G10" s="70">
        <v>153</v>
      </c>
      <c r="H10" s="71">
        <v>149</v>
      </c>
      <c r="I10" s="70">
        <v>64</v>
      </c>
      <c r="J10" s="71">
        <v>108</v>
      </c>
      <c r="K10" s="85">
        <v>147</v>
      </c>
      <c r="L10" s="71">
        <v>51</v>
      </c>
      <c r="M10" s="70">
        <v>154</v>
      </c>
      <c r="N10" s="73">
        <f t="shared" si="0"/>
        <v>1402</v>
      </c>
    </row>
    <row r="11" spans="1:14" x14ac:dyDescent="0.25">
      <c r="A11" s="38">
        <v>7</v>
      </c>
      <c r="B11" s="39" t="s">
        <v>46</v>
      </c>
      <c r="C11" s="86">
        <v>366</v>
      </c>
      <c r="D11" s="73">
        <v>1309</v>
      </c>
      <c r="E11" s="86">
        <v>208</v>
      </c>
      <c r="F11" s="67">
        <v>663</v>
      </c>
      <c r="G11" s="86">
        <v>401</v>
      </c>
      <c r="H11" s="67">
        <v>482</v>
      </c>
      <c r="I11" s="70">
        <v>172</v>
      </c>
      <c r="J11" s="67">
        <v>428</v>
      </c>
      <c r="K11" s="85">
        <v>825</v>
      </c>
      <c r="L11" s="71">
        <v>267</v>
      </c>
      <c r="M11" s="86">
        <v>337</v>
      </c>
      <c r="N11" s="73">
        <f t="shared" si="0"/>
        <v>5458</v>
      </c>
    </row>
    <row r="12" spans="1:14" ht="15.75" thickBot="1" x14ac:dyDescent="0.3">
      <c r="A12" s="41">
        <v>8</v>
      </c>
      <c r="B12" s="42" t="s">
        <v>47</v>
      </c>
      <c r="C12" s="87">
        <v>0</v>
      </c>
      <c r="D12" s="39">
        <v>6</v>
      </c>
      <c r="E12" s="87">
        <v>0</v>
      </c>
      <c r="F12" s="186">
        <v>1</v>
      </c>
      <c r="G12" s="87">
        <v>0</v>
      </c>
      <c r="H12" s="186">
        <v>0</v>
      </c>
      <c r="I12" s="87">
        <v>0</v>
      </c>
      <c r="J12" s="186">
        <v>2</v>
      </c>
      <c r="K12" s="87">
        <v>3</v>
      </c>
      <c r="L12" s="186">
        <v>1</v>
      </c>
      <c r="M12" s="87">
        <v>0</v>
      </c>
      <c r="N12" s="42">
        <f t="shared" si="0"/>
        <v>13</v>
      </c>
    </row>
    <row r="13" spans="1:14" ht="15.75" thickBot="1" x14ac:dyDescent="0.3">
      <c r="A13" s="77"/>
      <c r="B13" s="45" t="s">
        <v>3</v>
      </c>
      <c r="C13" s="49">
        <f t="shared" ref="C13:N13" si="1">SUM(C5:C12)</f>
        <v>9131</v>
      </c>
      <c r="D13" s="47">
        <f t="shared" si="1"/>
        <v>23237</v>
      </c>
      <c r="E13" s="49">
        <f t="shared" si="1"/>
        <v>12133</v>
      </c>
      <c r="F13" s="50">
        <f t="shared" si="1"/>
        <v>15933</v>
      </c>
      <c r="G13" s="49">
        <f t="shared" si="1"/>
        <v>17137</v>
      </c>
      <c r="H13" s="50">
        <f t="shared" si="1"/>
        <v>16586</v>
      </c>
      <c r="I13" s="49">
        <f t="shared" si="1"/>
        <v>8335</v>
      </c>
      <c r="J13" s="50">
        <f t="shared" si="1"/>
        <v>17510</v>
      </c>
      <c r="K13" s="49">
        <f t="shared" si="1"/>
        <v>16374</v>
      </c>
      <c r="L13" s="50">
        <f t="shared" si="1"/>
        <v>10142</v>
      </c>
      <c r="M13" s="49">
        <f t="shared" si="1"/>
        <v>10268</v>
      </c>
      <c r="N13" s="47">
        <f t="shared" si="1"/>
        <v>156786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32" t="s">
        <v>54</v>
      </c>
      <c r="B15" s="358"/>
      <c r="C15" s="56">
        <f>C13/N13</f>
        <v>5.8238618243975866E-2</v>
      </c>
      <c r="D15" s="75">
        <f>D13/N13</f>
        <v>0.14820838595282743</v>
      </c>
      <c r="E15" s="56">
        <f>E13/N13</f>
        <v>7.7385735971323977E-2</v>
      </c>
      <c r="F15" s="75">
        <f>F13/N13</f>
        <v>0.1016225938540431</v>
      </c>
      <c r="G15" s="56">
        <f>G13/N13</f>
        <v>0.10930185093056778</v>
      </c>
      <c r="H15" s="75">
        <f>H13/N13</f>
        <v>0.1057875065375735</v>
      </c>
      <c r="I15" s="56">
        <f>I13/N13</f>
        <v>5.3161634329595753E-2</v>
      </c>
      <c r="J15" s="75">
        <f>J13/N13</f>
        <v>0.11168088987537153</v>
      </c>
      <c r="K15" s="56">
        <f>K13/N13</f>
        <v>0.10443534499253759</v>
      </c>
      <c r="L15" s="75">
        <f>L13/N13</f>
        <v>6.4686898064878248E-2</v>
      </c>
      <c r="M15" s="76">
        <f>M13/N13</f>
        <v>6.5490541247305245E-2</v>
      </c>
      <c r="N15" s="251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1"/>
      <c r="B18" s="31"/>
      <c r="C18" s="322" t="s">
        <v>104</v>
      </c>
      <c r="D18" s="323"/>
      <c r="E18" s="323"/>
      <c r="F18" s="323"/>
      <c r="G18" s="323"/>
      <c r="H18" s="323"/>
      <c r="I18" s="323"/>
      <c r="J18" s="324"/>
      <c r="K18" s="324"/>
      <c r="L18" s="31"/>
      <c r="M18" s="31"/>
      <c r="N18" s="248" t="s">
        <v>37</v>
      </c>
    </row>
    <row r="19" spans="1:14" ht="15.75" thickBot="1" x14ac:dyDescent="0.3">
      <c r="A19" s="314" t="s">
        <v>0</v>
      </c>
      <c r="B19" s="326" t="s">
        <v>1</v>
      </c>
      <c r="C19" s="341" t="s">
        <v>2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26" t="s">
        <v>3</v>
      </c>
    </row>
    <row r="20" spans="1:14" x14ac:dyDescent="0.25">
      <c r="A20" s="342"/>
      <c r="B20" s="344"/>
      <c r="C20" s="363" t="s">
        <v>70</v>
      </c>
      <c r="D20" s="326" t="s">
        <v>4</v>
      </c>
      <c r="E20" s="348" t="s">
        <v>5</v>
      </c>
      <c r="F20" s="366" t="s">
        <v>6</v>
      </c>
      <c r="G20" s="348" t="s">
        <v>7</v>
      </c>
      <c r="H20" s="346" t="s">
        <v>8</v>
      </c>
      <c r="I20" s="348" t="s">
        <v>94</v>
      </c>
      <c r="J20" s="346" t="s">
        <v>9</v>
      </c>
      <c r="K20" s="363" t="s">
        <v>10</v>
      </c>
      <c r="L20" s="326" t="s">
        <v>11</v>
      </c>
      <c r="M20" s="348" t="s">
        <v>12</v>
      </c>
      <c r="N20" s="351"/>
    </row>
    <row r="21" spans="1:14" ht="15.75" thickBot="1" x14ac:dyDescent="0.3">
      <c r="A21" s="343"/>
      <c r="B21" s="345"/>
      <c r="C21" s="365"/>
      <c r="D21" s="343"/>
      <c r="E21" s="343"/>
      <c r="F21" s="367"/>
      <c r="G21" s="343"/>
      <c r="H21" s="347"/>
      <c r="I21" s="343"/>
      <c r="J21" s="347"/>
      <c r="K21" s="365"/>
      <c r="L21" s="343"/>
      <c r="M21" s="343"/>
      <c r="N21" s="345"/>
    </row>
    <row r="22" spans="1:14" x14ac:dyDescent="0.25">
      <c r="A22" s="36">
        <v>1</v>
      </c>
      <c r="B22" s="37" t="s">
        <v>40</v>
      </c>
      <c r="C22" s="86">
        <v>34695</v>
      </c>
      <c r="D22" s="179">
        <v>82772</v>
      </c>
      <c r="E22" s="85">
        <v>51516</v>
      </c>
      <c r="F22" s="93">
        <v>58317</v>
      </c>
      <c r="G22" s="85">
        <v>66131</v>
      </c>
      <c r="H22" s="93">
        <v>61036</v>
      </c>
      <c r="I22" s="85">
        <v>32035</v>
      </c>
      <c r="J22" s="93">
        <v>67112</v>
      </c>
      <c r="K22" s="86">
        <v>58842</v>
      </c>
      <c r="L22" s="93">
        <v>38195</v>
      </c>
      <c r="M22" s="85">
        <v>37246</v>
      </c>
      <c r="N22" s="179">
        <f t="shared" ref="N22:N29" si="2">SUM(C22:M22)</f>
        <v>587897</v>
      </c>
    </row>
    <row r="23" spans="1:14" x14ac:dyDescent="0.25">
      <c r="A23" s="38">
        <v>2</v>
      </c>
      <c r="B23" s="39" t="s">
        <v>41</v>
      </c>
      <c r="C23" s="86">
        <v>6961</v>
      </c>
      <c r="D23" s="73">
        <v>24006</v>
      </c>
      <c r="E23" s="86">
        <v>5088</v>
      </c>
      <c r="F23" s="67">
        <v>13380</v>
      </c>
      <c r="G23" s="86">
        <v>7178</v>
      </c>
      <c r="H23" s="67">
        <v>9233</v>
      </c>
      <c r="I23" s="86">
        <v>3034</v>
      </c>
      <c r="J23" s="67">
        <v>7348</v>
      </c>
      <c r="K23" s="86">
        <v>14621</v>
      </c>
      <c r="L23" s="67">
        <v>4612</v>
      </c>
      <c r="M23" s="86">
        <v>6507</v>
      </c>
      <c r="N23" s="73">
        <f t="shared" si="2"/>
        <v>101968</v>
      </c>
    </row>
    <row r="24" spans="1:14" x14ac:dyDescent="0.25">
      <c r="A24" s="38">
        <v>3</v>
      </c>
      <c r="B24" s="39" t="s">
        <v>42</v>
      </c>
      <c r="C24" s="70">
        <v>707</v>
      </c>
      <c r="D24" s="73">
        <v>2052</v>
      </c>
      <c r="E24" s="86">
        <v>594</v>
      </c>
      <c r="F24" s="67">
        <v>1642</v>
      </c>
      <c r="G24" s="86">
        <v>1276</v>
      </c>
      <c r="H24" s="67">
        <v>4684</v>
      </c>
      <c r="I24" s="70">
        <v>913</v>
      </c>
      <c r="J24" s="67">
        <v>1042</v>
      </c>
      <c r="K24" s="86">
        <v>1671</v>
      </c>
      <c r="L24" s="67">
        <v>1172</v>
      </c>
      <c r="M24" s="70">
        <v>403</v>
      </c>
      <c r="N24" s="73">
        <f t="shared" si="2"/>
        <v>16156</v>
      </c>
    </row>
    <row r="25" spans="1:14" x14ac:dyDescent="0.25">
      <c r="A25" s="38">
        <v>4</v>
      </c>
      <c r="B25" s="39" t="s">
        <v>43</v>
      </c>
      <c r="C25" s="70">
        <v>6</v>
      </c>
      <c r="D25" s="39">
        <v>0</v>
      </c>
      <c r="E25" s="70">
        <v>543</v>
      </c>
      <c r="F25" s="71">
        <v>143</v>
      </c>
      <c r="G25" s="70">
        <v>0</v>
      </c>
      <c r="H25" s="71">
        <v>11</v>
      </c>
      <c r="I25" s="70">
        <v>0</v>
      </c>
      <c r="J25" s="71">
        <v>0</v>
      </c>
      <c r="K25" s="87">
        <v>126</v>
      </c>
      <c r="L25" s="67">
        <v>0</v>
      </c>
      <c r="M25" s="70">
        <v>11</v>
      </c>
      <c r="N25" s="73">
        <f t="shared" si="2"/>
        <v>840</v>
      </c>
    </row>
    <row r="26" spans="1:14" x14ac:dyDescent="0.25">
      <c r="A26" s="38">
        <v>5</v>
      </c>
      <c r="B26" s="39" t="s">
        <v>44</v>
      </c>
      <c r="C26" s="70">
        <v>27</v>
      </c>
      <c r="D26" s="39">
        <v>50</v>
      </c>
      <c r="E26" s="70">
        <v>11</v>
      </c>
      <c r="F26" s="71">
        <v>39</v>
      </c>
      <c r="G26" s="70">
        <v>39</v>
      </c>
      <c r="H26" s="71">
        <v>17</v>
      </c>
      <c r="I26" s="70">
        <v>0</v>
      </c>
      <c r="J26" s="71">
        <v>39</v>
      </c>
      <c r="K26" s="70">
        <v>67</v>
      </c>
      <c r="L26" s="71">
        <v>33</v>
      </c>
      <c r="M26" s="70">
        <v>0</v>
      </c>
      <c r="N26" s="39">
        <f t="shared" si="2"/>
        <v>322</v>
      </c>
    </row>
    <row r="27" spans="1:14" x14ac:dyDescent="0.25">
      <c r="A27" s="38">
        <v>6</v>
      </c>
      <c r="B27" s="39" t="s">
        <v>45</v>
      </c>
      <c r="C27" s="70">
        <v>136</v>
      </c>
      <c r="D27" s="39">
        <v>342</v>
      </c>
      <c r="E27" s="70">
        <v>103</v>
      </c>
      <c r="F27" s="71">
        <v>442</v>
      </c>
      <c r="G27" s="70">
        <v>260</v>
      </c>
      <c r="H27" s="71">
        <v>263</v>
      </c>
      <c r="I27" s="70">
        <v>115</v>
      </c>
      <c r="J27" s="71">
        <v>188</v>
      </c>
      <c r="K27" s="85">
        <v>264</v>
      </c>
      <c r="L27" s="71">
        <v>86</v>
      </c>
      <c r="M27" s="70">
        <v>269</v>
      </c>
      <c r="N27" s="73">
        <f t="shared" si="2"/>
        <v>2468</v>
      </c>
    </row>
    <row r="28" spans="1:14" x14ac:dyDescent="0.25">
      <c r="A28" s="38">
        <v>7</v>
      </c>
      <c r="B28" s="39" t="s">
        <v>46</v>
      </c>
      <c r="C28" s="86">
        <v>2030</v>
      </c>
      <c r="D28" s="73">
        <v>6785</v>
      </c>
      <c r="E28" s="86">
        <v>1146</v>
      </c>
      <c r="F28" s="67">
        <v>3374</v>
      </c>
      <c r="G28" s="86">
        <v>2031</v>
      </c>
      <c r="H28" s="67">
        <v>2491</v>
      </c>
      <c r="I28" s="70">
        <v>899</v>
      </c>
      <c r="J28" s="67">
        <v>2113</v>
      </c>
      <c r="K28" s="85">
        <v>4324</v>
      </c>
      <c r="L28" s="67">
        <v>1321</v>
      </c>
      <c r="M28" s="86">
        <v>1695</v>
      </c>
      <c r="N28" s="73">
        <f t="shared" si="2"/>
        <v>28209</v>
      </c>
    </row>
    <row r="29" spans="1:14" ht="15.75" thickBot="1" x14ac:dyDescent="0.3">
      <c r="A29" s="41">
        <v>8</v>
      </c>
      <c r="B29" s="42" t="s">
        <v>47</v>
      </c>
      <c r="C29" s="87">
        <v>0</v>
      </c>
      <c r="D29" s="39">
        <v>33</v>
      </c>
      <c r="E29" s="87">
        <v>0</v>
      </c>
      <c r="F29" s="186">
        <v>6</v>
      </c>
      <c r="G29" s="87">
        <v>0</v>
      </c>
      <c r="H29" s="186">
        <v>0</v>
      </c>
      <c r="I29" s="87">
        <v>0</v>
      </c>
      <c r="J29" s="186">
        <v>11</v>
      </c>
      <c r="K29" s="87">
        <v>17</v>
      </c>
      <c r="L29" s="186">
        <v>6</v>
      </c>
      <c r="M29" s="87">
        <v>0</v>
      </c>
      <c r="N29" s="42">
        <f t="shared" si="2"/>
        <v>73</v>
      </c>
    </row>
    <row r="30" spans="1:14" ht="15.75" thickBot="1" x14ac:dyDescent="0.3">
      <c r="A30" s="77"/>
      <c r="B30" s="45" t="s">
        <v>3</v>
      </c>
      <c r="C30" s="49">
        <f t="shared" ref="C30:N30" si="3">SUM(C22:C29)</f>
        <v>44562</v>
      </c>
      <c r="D30" s="47">
        <f t="shared" si="3"/>
        <v>116040</v>
      </c>
      <c r="E30" s="49">
        <f t="shared" si="3"/>
        <v>59001</v>
      </c>
      <c r="F30" s="50">
        <f>SUM(F22:F29)</f>
        <v>77343</v>
      </c>
      <c r="G30" s="49">
        <f t="shared" si="3"/>
        <v>76915</v>
      </c>
      <c r="H30" s="50">
        <f t="shared" si="3"/>
        <v>77735</v>
      </c>
      <c r="I30" s="49">
        <f t="shared" si="3"/>
        <v>36996</v>
      </c>
      <c r="J30" s="50">
        <f t="shared" si="3"/>
        <v>77853</v>
      </c>
      <c r="K30" s="49">
        <f t="shared" si="3"/>
        <v>79932</v>
      </c>
      <c r="L30" s="50">
        <f t="shared" si="3"/>
        <v>45425</v>
      </c>
      <c r="M30" s="101">
        <f t="shared" si="3"/>
        <v>46131</v>
      </c>
      <c r="N30" s="47">
        <f t="shared" si="3"/>
        <v>737933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32" t="s">
        <v>54</v>
      </c>
      <c r="B32" s="358"/>
      <c r="C32" s="56">
        <f>C30/N30</f>
        <v>6.0387596163879377E-2</v>
      </c>
      <c r="D32" s="75">
        <f>D30/N30</f>
        <v>0.15725004844613263</v>
      </c>
      <c r="E32" s="56">
        <f>E30/N30</f>
        <v>7.9954413205534924E-2</v>
      </c>
      <c r="F32" s="75">
        <f>F30/N30</f>
        <v>0.10481032830893862</v>
      </c>
      <c r="G32" s="56">
        <f>G30/N30</f>
        <v>0.10423032985379431</v>
      </c>
      <c r="H32" s="75">
        <f>H30/N30</f>
        <v>0.10534154184729508</v>
      </c>
      <c r="I32" s="56">
        <f>I30/N30</f>
        <v>5.0134632818968662E-2</v>
      </c>
      <c r="J32" s="75">
        <f>J30/N30</f>
        <v>0.105501447963433</v>
      </c>
      <c r="K32" s="56">
        <f>K30/N30</f>
        <v>0.10831877690793067</v>
      </c>
      <c r="L32" s="75">
        <f>L30/N30</f>
        <v>6.1557079030210057E-2</v>
      </c>
      <c r="M32" s="56">
        <f>M30/N30</f>
        <v>6.2513805453882673E-2</v>
      </c>
      <c r="N32" s="251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2017-11-10T10:28:06Z</cp:lastPrinted>
  <dcterms:created xsi:type="dcterms:W3CDTF">2013-08-27T07:05:34Z</dcterms:created>
  <dcterms:modified xsi:type="dcterms:W3CDTF">2017-11-10T11:54:47Z</dcterms:modified>
</cp:coreProperties>
</file>