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95" windowWidth="20115" windowHeight="247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N30" i="30" l="1"/>
  <c r="M30" i="30"/>
  <c r="G10" i="47" l="1"/>
  <c r="G12" i="47" l="1"/>
  <c r="C28" i="5" l="1"/>
  <c r="G16" i="47" l="1"/>
  <c r="G9" i="47" l="1"/>
  <c r="G13" i="47"/>
  <c r="F30" i="30" l="1"/>
  <c r="G20" i="47" l="1"/>
  <c r="D28" i="5"/>
  <c r="C7" i="47"/>
  <c r="G7" i="47"/>
  <c r="G17" i="47"/>
  <c r="G8" i="47" l="1"/>
  <c r="G21" i="47" l="1"/>
  <c r="E28" i="5"/>
  <c r="G22" i="47"/>
  <c r="G19" i="47"/>
  <c r="J15" i="47" l="1"/>
  <c r="G15" i="47"/>
  <c r="G14" i="47" l="1"/>
  <c r="G11" i="47" l="1"/>
  <c r="L22" i="10" l="1"/>
  <c r="M22" i="10" l="1"/>
  <c r="C30" i="30" l="1"/>
  <c r="D11" i="57" l="1"/>
  <c r="K22" i="47" l="1"/>
  <c r="K21" i="47"/>
  <c r="K20" i="47"/>
  <c r="K19" i="47"/>
  <c r="J18" i="47"/>
  <c r="I18" i="47"/>
  <c r="H18" i="47"/>
  <c r="F18" i="47"/>
  <c r="E18" i="47"/>
  <c r="D18" i="47"/>
  <c r="C18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3" i="47" s="1"/>
  <c r="I6" i="47"/>
  <c r="I23" i="47" s="1"/>
  <c r="H6" i="47"/>
  <c r="H23" i="47" s="1"/>
  <c r="F6" i="47"/>
  <c r="F23" i="47" s="1"/>
  <c r="E6" i="47"/>
  <c r="E23" i="47" s="1"/>
  <c r="D6" i="47"/>
  <c r="D23" i="47" s="1"/>
  <c r="C6" i="47"/>
  <c r="C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G13" i="17"/>
  <c r="M13" i="17" s="1"/>
  <c r="G12" i="17"/>
  <c r="M12" i="17" s="1"/>
  <c r="N7" i="17"/>
  <c r="L13" i="17" s="1"/>
  <c r="N13" i="17" s="1"/>
  <c r="N6" i="17"/>
  <c r="L12" i="17" s="1"/>
  <c r="N12" i="17" s="1"/>
  <c r="G28" i="10"/>
  <c r="G30" i="10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L30" i="30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9" i="53" s="1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G28" i="6"/>
  <c r="G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2" i="6" s="1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28" i="5"/>
  <c r="G30" i="5" s="1"/>
  <c r="M22" i="5"/>
  <c r="L22" i="5"/>
  <c r="K22" i="5"/>
  <c r="J22" i="5"/>
  <c r="I22" i="5"/>
  <c r="H22" i="5"/>
  <c r="G22" i="5"/>
  <c r="F22" i="5"/>
  <c r="N22" i="5" s="1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G28" i="4"/>
  <c r="G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G28" i="3"/>
  <c r="G30" i="3" s="1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G28" i="2"/>
  <c r="G30" i="2" s="1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G28" i="1"/>
  <c r="G30" i="1" s="1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8" i="32" l="1"/>
  <c r="N24" i="6"/>
  <c r="G18" i="47"/>
  <c r="K18" i="47"/>
  <c r="G6" i="47"/>
  <c r="G23" i="47" s="1"/>
  <c r="K6" i="47"/>
  <c r="K23" i="47" s="1"/>
  <c r="N22" i="10"/>
  <c r="D24" i="10" s="1"/>
  <c r="H32" i="30"/>
  <c r="N13" i="30"/>
  <c r="N16" i="30" s="1"/>
  <c r="N18" i="31"/>
  <c r="N20" i="31" s="1"/>
  <c r="N20" i="32"/>
  <c r="N31" i="53"/>
  <c r="N13" i="53"/>
  <c r="N15" i="53" s="1"/>
  <c r="N30" i="12"/>
  <c r="N32" i="12" s="1"/>
  <c r="N13" i="12"/>
  <c r="N15" i="12" s="1"/>
  <c r="N19" i="9"/>
  <c r="N21" i="9" s="1"/>
  <c r="N18" i="8"/>
  <c r="N20" i="8" s="1"/>
  <c r="M27" i="5"/>
  <c r="E30" i="4"/>
  <c r="N22" i="4"/>
  <c r="D24" i="4" s="1"/>
  <c r="E30" i="3"/>
  <c r="N22" i="3"/>
  <c r="D24" i="3" s="1"/>
  <c r="C24" i="2"/>
  <c r="G24" i="2"/>
  <c r="K24" i="2"/>
  <c r="E24" i="2"/>
  <c r="I24" i="2"/>
  <c r="M24" i="2"/>
  <c r="C30" i="1"/>
  <c r="M28" i="1"/>
  <c r="E30" i="1"/>
  <c r="N22" i="1"/>
  <c r="D24" i="1" s="1"/>
  <c r="D30" i="10"/>
  <c r="F30" i="10"/>
  <c r="M28" i="10"/>
  <c r="C30" i="10"/>
  <c r="E30" i="10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7" i="6"/>
  <c r="D30" i="6"/>
  <c r="F30" i="6"/>
  <c r="M28" i="6"/>
  <c r="C30" i="6"/>
  <c r="E30" i="6"/>
  <c r="D30" i="5"/>
  <c r="F30" i="5"/>
  <c r="M28" i="5"/>
  <c r="C30" i="5"/>
  <c r="E30" i="5"/>
  <c r="D30" i="4"/>
  <c r="F30" i="4"/>
  <c r="M28" i="4"/>
  <c r="C30" i="4"/>
  <c r="D30" i="3"/>
  <c r="F30" i="3"/>
  <c r="M28" i="3"/>
  <c r="C30" i="3"/>
  <c r="M27" i="2"/>
  <c r="D30" i="2"/>
  <c r="F30" i="2"/>
  <c r="D24" i="2"/>
  <c r="F24" i="2"/>
  <c r="H24" i="2"/>
  <c r="J24" i="2"/>
  <c r="L24" i="2"/>
  <c r="M28" i="2"/>
  <c r="C30" i="2"/>
  <c r="E30" i="2"/>
  <c r="D30" i="1"/>
  <c r="F30" i="1"/>
  <c r="H24" i="6" l="1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10"/>
  <c r="N29" i="10" s="1"/>
  <c r="M29" i="6"/>
  <c r="N29" i="6" s="1"/>
  <c r="M29" i="5"/>
  <c r="N29" i="5" s="1"/>
  <c r="M29" i="4"/>
  <c r="N29" i="4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<sst xmlns="http://schemas.openxmlformats.org/spreadsheetml/2006/main" count="808" uniqueCount="118">
  <si>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</si>
  <si>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</si>
  <si>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</si>
  <si>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</si>
  <si>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</si>
  <si>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</si>
  <si>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</si>
  <si>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</si>
  <si>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</si>
  <si>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Инсиг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</si>
  <si>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</si>
  <si>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</si>
  <si>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</si>
  <si>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</si>
  <si>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</si>
  <si>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</si>
  <si>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</si>
  <si>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</si>
  <si>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</si>
  <si>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</si>
  <si>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</si>
  <si>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</si>
  <si>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</si>
  <si>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</si>
  <si>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</si>
  <si>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</si>
  <si>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</si>
  <si>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</si>
  <si>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</si>
  <si>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</si>
  <si>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</si>
  <si>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</si>
  <si>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</si>
  <si>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</si>
  <si>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</si>
  <si>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</si>
  <si>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</si>
  <si>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</si>
  <si>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</si>
  <si>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</si>
  <si>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</si>
  <si>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</si>
  <si>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</si>
  <si>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</si>
  <si>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</si>
  <si>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</si>
  <si>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</si>
  <si>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</si>
  <si>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</si>
  <si>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</si>
  <si>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</si>
  <si>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</si>
  <si>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</si>
  <si>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</si>
  <si>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</si>
  <si>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</si>
  <si>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</si>
  <si>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</si>
  <si>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</si>
  <si>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</si>
  <si>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</si>
  <si>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</si>
  <si>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</si>
  <si>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</si>
  <si>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</si>
  <si>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</si>
  <si>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</si>
  <si>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</si>
  <si>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</si>
  <si>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</si>
  <si>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</si>
  <si>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</si>
  <si>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</si>
  <si>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</si>
  <si>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</si>
  <si>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</si>
  <si>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</si>
  <si>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</si>
  <si>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</si>
  <si>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</si>
  <si>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</si>
  <si>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</si>
  <si>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</si>
  <si>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</si>
  <si>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</si>
  <si>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</si>
  <si>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</si>
  <si>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</si>
  <si>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</si>
  <si>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</si>
  <si>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</si>
  <si>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</si>
  <si>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</si>
  <si>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</si>
  <si>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</si>
  <si>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Бруто полисирана премија за период од 01.01.2017 до 30.06.2017</t>
  </si>
  <si>
    <t>Еуросиг</t>
  </si>
  <si>
    <t>Број на договори за период од 01.01.2017 до 30.06.2017</t>
  </si>
  <si>
    <t>Бруто исплатени (ликвидирани) штети за период од 01.01.2017 до 30.06.2017</t>
  </si>
  <si>
    <t>Број исплатени (ликвидирани) штети за период од 01.01.2017 до 30.06.2017</t>
  </si>
  <si>
    <t>Број на резервирани штети за период од 01.01.2017 до 30.06.2017</t>
  </si>
  <si>
    <t>Бруто резерви за настанати и пријавени штети за период од 01.01.2017 до 30.06.2017</t>
  </si>
  <si>
    <t>Договори за ЗАО за период од 01.01.2017 до 30.06.2017</t>
  </si>
  <si>
    <t>Премија за ЗАО за период од 01.01.2017 до 30.06.2017</t>
  </si>
  <si>
    <t>Број на Зелена карта за период од 01.01.2017 до 30.06.2017</t>
  </si>
  <si>
    <t>Премија за Зелена карта за период од 01.01.2017 до 30.06.2017</t>
  </si>
  <si>
    <t>Број на Гранично осигурување за период од 01.01.2017 до 30.06.2017</t>
  </si>
  <si>
    <t>Премија за Гранично осигурување за период од 01.01.2017 до 30.06.2017</t>
  </si>
  <si>
    <t>Број на штети од ЗАО за период од 01.01.2017 до 30.06.2017</t>
  </si>
  <si>
    <t>Ликвидирани штети на ЗАО за период од 01.01.2017  до 30.06.2017</t>
  </si>
  <si>
    <t>Број на штети на Зелена карта за период од 01.01.2017 до 30.06.2017</t>
  </si>
  <si>
    <t>Ликвидирани штети за ЗК за период од 01.01.2017 до 30.06.2017</t>
  </si>
  <si>
    <t>Штети на Гранично осигурување за период од 01.01.2017 до 30.06.2017</t>
  </si>
  <si>
    <t>Техничка премија за период од 01.01.2017  до 30.06.2017</t>
  </si>
  <si>
    <t xml:space="preserve">          Резерви за настанати и пријавени, непријавени штети за период од 01.01.2017 до 30.06.2017</t>
  </si>
  <si>
    <t>Продажба по канали за период од 01.01.2017 до 30.06.2017 година</t>
  </si>
  <si>
    <t>Бруто технички резерви за периодот од  01.01.2017  до 30.06.2017</t>
  </si>
  <si>
    <t>Неосигурени возила, непознати возила и услужни штети за период од 01.01 до 30.06.2017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</si>
</sst>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0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2" xfId="0" applyNumberFormat="1" applyFont="1" applyBorder="1"/>
    <xf numFmtId="0" fontId="5" fillId="2" borderId="0" xfId="0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5" fillId="0" borderId="19" xfId="0" applyNumberFormat="1" applyFont="1" applyBorder="1"/>
    <xf numFmtId="3" fontId="12" fillId="0" borderId="11" xfId="0" applyNumberFormat="1" applyFont="1" applyBorder="1" applyAlignment="1">
      <alignment vertical="center"/>
    </xf>
    <xf numFmtId="3" fontId="34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40"/>
      <c r="B1" s="241"/>
      <c r="C1" s="294" t="s">
        <v>95</v>
      </c>
      <c r="D1" s="295"/>
      <c r="E1" s="295"/>
      <c r="F1" s="295"/>
      <c r="G1" s="295"/>
      <c r="H1" s="295"/>
      <c r="I1" s="295"/>
      <c r="J1" s="2"/>
      <c r="K1" s="2"/>
      <c r="L1" s="2"/>
      <c r="M1" s="2"/>
      <c r="N1" s="240" t="s">
        <v>38</v>
      </c>
    </row>
    <row r="2" spans="1:14" ht="15.75" thickBot="1" x14ac:dyDescent="0.3">
      <c r="A2" s="298" t="s">
        <v>0</v>
      </c>
      <c r="B2" s="300" t="s">
        <v>1</v>
      </c>
      <c r="C2" s="302" t="s">
        <v>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96" t="s">
        <v>3</v>
      </c>
    </row>
    <row r="3" spans="1:14" ht="15.75" thickBot="1" x14ac:dyDescent="0.3">
      <c r="A3" s="299"/>
      <c r="B3" s="301"/>
      <c r="C3" s="91" t="s">
        <v>71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96</v>
      </c>
      <c r="J3" s="24" t="s">
        <v>10</v>
      </c>
      <c r="K3" s="91" t="s">
        <v>11</v>
      </c>
      <c r="L3" s="24" t="s">
        <v>12</v>
      </c>
      <c r="M3" s="25" t="s">
        <v>13</v>
      </c>
      <c r="N3" s="297"/>
    </row>
    <row r="4" spans="1:14" x14ac:dyDescent="0.25">
      <c r="A4" s="5">
        <v>1</v>
      </c>
      <c r="B4" s="9" t="s">
        <v>14</v>
      </c>
      <c r="C4" s="211">
        <v>48748</v>
      </c>
      <c r="D4" s="179">
        <v>65359</v>
      </c>
      <c r="E4" s="233">
        <v>23176</v>
      </c>
      <c r="F4" s="227">
        <v>38612</v>
      </c>
      <c r="G4" s="233">
        <v>49348</v>
      </c>
      <c r="H4" s="227">
        <v>71538</v>
      </c>
      <c r="I4" s="233">
        <v>6342</v>
      </c>
      <c r="J4" s="227">
        <v>16687</v>
      </c>
      <c r="K4" s="211">
        <v>26854</v>
      </c>
      <c r="L4" s="227">
        <v>5354</v>
      </c>
      <c r="M4" s="223">
        <v>37776</v>
      </c>
      <c r="N4" s="220">
        <f t="shared" ref="N4:N21" si="0">SUM(C4:M4)</f>
        <v>389794</v>
      </c>
    </row>
    <row r="5" spans="1:14" x14ac:dyDescent="0.25">
      <c r="A5" s="4">
        <v>2</v>
      </c>
      <c r="B5" s="10" t="s">
        <v>15</v>
      </c>
      <c r="C5" s="230">
        <v>0</v>
      </c>
      <c r="D5" s="73">
        <v>26182</v>
      </c>
      <c r="E5" s="21">
        <v>0</v>
      </c>
      <c r="F5" s="228">
        <v>808</v>
      </c>
      <c r="G5" s="231">
        <v>279</v>
      </c>
      <c r="H5" s="228">
        <v>12389</v>
      </c>
      <c r="I5" s="230">
        <v>0</v>
      </c>
      <c r="J5" s="228">
        <v>1370</v>
      </c>
      <c r="K5" s="230">
        <v>156</v>
      </c>
      <c r="L5" s="22">
        <v>0</v>
      </c>
      <c r="M5" s="224">
        <v>0</v>
      </c>
      <c r="N5" s="221">
        <f t="shared" si="0"/>
        <v>41184</v>
      </c>
    </row>
    <row r="6" spans="1:14" x14ac:dyDescent="0.25">
      <c r="A6" s="4">
        <v>3</v>
      </c>
      <c r="B6" s="10" t="s">
        <v>16</v>
      </c>
      <c r="C6" s="231">
        <v>35777</v>
      </c>
      <c r="D6" s="73">
        <v>88139</v>
      </c>
      <c r="E6" s="231">
        <v>25962</v>
      </c>
      <c r="F6" s="228">
        <v>63687</v>
      </c>
      <c r="G6" s="231">
        <v>22111</v>
      </c>
      <c r="H6" s="228">
        <v>48639</v>
      </c>
      <c r="I6" s="231">
        <v>3851</v>
      </c>
      <c r="J6" s="228">
        <v>24386</v>
      </c>
      <c r="K6" s="231">
        <v>36663</v>
      </c>
      <c r="L6" s="228">
        <v>14156</v>
      </c>
      <c r="M6" s="225">
        <v>24611</v>
      </c>
      <c r="N6" s="221">
        <f t="shared" si="0"/>
        <v>387982</v>
      </c>
    </row>
    <row r="7" spans="1:14" x14ac:dyDescent="0.25">
      <c r="A7" s="4">
        <v>4</v>
      </c>
      <c r="B7" s="10" t="s">
        <v>17</v>
      </c>
      <c r="C7" s="230">
        <v>0</v>
      </c>
      <c r="D7" s="39">
        <v>0</v>
      </c>
      <c r="E7" s="230">
        <v>0</v>
      </c>
      <c r="F7" s="22">
        <v>0</v>
      </c>
      <c r="G7" s="230">
        <v>0</v>
      </c>
      <c r="H7" s="22">
        <v>0</v>
      </c>
      <c r="I7" s="230">
        <v>0</v>
      </c>
      <c r="J7" s="22">
        <v>0</v>
      </c>
      <c r="K7" s="230">
        <v>0</v>
      </c>
      <c r="L7" s="22">
        <v>0</v>
      </c>
      <c r="M7" s="224">
        <v>0</v>
      </c>
      <c r="N7" s="10">
        <f t="shared" si="0"/>
        <v>0</v>
      </c>
    </row>
    <row r="8" spans="1:14" x14ac:dyDescent="0.25">
      <c r="A8" s="4">
        <v>5</v>
      </c>
      <c r="B8" s="10" t="s">
        <v>18</v>
      </c>
      <c r="C8" s="230">
        <v>0</v>
      </c>
      <c r="D8" s="73">
        <v>18235</v>
      </c>
      <c r="E8" s="21">
        <v>0</v>
      </c>
      <c r="F8" s="22">
        <v>0</v>
      </c>
      <c r="G8" s="231">
        <v>6600</v>
      </c>
      <c r="H8" s="228">
        <v>5307</v>
      </c>
      <c r="I8" s="230">
        <v>0</v>
      </c>
      <c r="J8" s="22">
        <v>0</v>
      </c>
      <c r="K8" s="230">
        <v>0</v>
      </c>
      <c r="L8" s="22">
        <v>0</v>
      </c>
      <c r="M8" s="224">
        <v>0</v>
      </c>
      <c r="N8" s="221">
        <f t="shared" si="0"/>
        <v>30142</v>
      </c>
    </row>
    <row r="9" spans="1:14" x14ac:dyDescent="0.25">
      <c r="A9" s="4">
        <v>6</v>
      </c>
      <c r="B9" s="10" t="s">
        <v>19</v>
      </c>
      <c r="C9" s="230">
        <v>0</v>
      </c>
      <c r="D9" s="39">
        <v>31</v>
      </c>
      <c r="E9" s="230">
        <v>24</v>
      </c>
      <c r="F9" s="22">
        <v>35</v>
      </c>
      <c r="G9" s="230">
        <v>103</v>
      </c>
      <c r="H9" s="22">
        <v>170</v>
      </c>
      <c r="I9" s="230">
        <v>0</v>
      </c>
      <c r="J9" s="22">
        <v>50</v>
      </c>
      <c r="K9" s="230">
        <v>4</v>
      </c>
      <c r="L9" s="22">
        <v>0</v>
      </c>
      <c r="M9" s="224">
        <v>0</v>
      </c>
      <c r="N9" s="10">
        <f t="shared" si="0"/>
        <v>417</v>
      </c>
    </row>
    <row r="10" spans="1:14" x14ac:dyDescent="0.25">
      <c r="A10" s="4">
        <v>7</v>
      </c>
      <c r="B10" s="10" t="s">
        <v>20</v>
      </c>
      <c r="C10" s="231">
        <v>11448</v>
      </c>
      <c r="D10" s="73">
        <v>14595</v>
      </c>
      <c r="E10" s="231">
        <v>4905</v>
      </c>
      <c r="F10" s="228">
        <v>1479</v>
      </c>
      <c r="G10" s="231">
        <v>2677</v>
      </c>
      <c r="H10" s="228">
        <v>1572</v>
      </c>
      <c r="I10" s="230">
        <v>25</v>
      </c>
      <c r="J10" s="228">
        <v>3056</v>
      </c>
      <c r="K10" s="231">
        <v>194</v>
      </c>
      <c r="L10" s="22">
        <v>0</v>
      </c>
      <c r="M10" s="225">
        <v>394</v>
      </c>
      <c r="N10" s="221">
        <f t="shared" si="0"/>
        <v>40345</v>
      </c>
    </row>
    <row r="11" spans="1:14" x14ac:dyDescent="0.25">
      <c r="A11" s="4">
        <v>8</v>
      </c>
      <c r="B11" s="10" t="s">
        <v>21</v>
      </c>
      <c r="C11" s="231">
        <v>84668</v>
      </c>
      <c r="D11" s="73">
        <v>41975</v>
      </c>
      <c r="E11" s="231">
        <v>10594</v>
      </c>
      <c r="F11" s="228">
        <v>26229</v>
      </c>
      <c r="G11" s="231">
        <v>4534</v>
      </c>
      <c r="H11" s="228">
        <v>58271</v>
      </c>
      <c r="I11" s="231">
        <v>2862</v>
      </c>
      <c r="J11" s="228">
        <v>13788</v>
      </c>
      <c r="K11" s="231">
        <v>20813</v>
      </c>
      <c r="L11" s="228">
        <v>2783</v>
      </c>
      <c r="M11" s="225">
        <v>11350</v>
      </c>
      <c r="N11" s="221">
        <f t="shared" si="0"/>
        <v>277867</v>
      </c>
    </row>
    <row r="12" spans="1:14" x14ac:dyDescent="0.25">
      <c r="A12" s="4">
        <v>9</v>
      </c>
      <c r="B12" s="10" t="s">
        <v>22</v>
      </c>
      <c r="C12" s="231">
        <v>169865</v>
      </c>
      <c r="D12" s="73">
        <v>135645</v>
      </c>
      <c r="E12" s="231">
        <v>17492</v>
      </c>
      <c r="F12" s="228">
        <v>41071</v>
      </c>
      <c r="G12" s="231">
        <v>111449</v>
      </c>
      <c r="H12" s="228">
        <v>27635</v>
      </c>
      <c r="I12" s="231">
        <v>944</v>
      </c>
      <c r="J12" s="228">
        <v>95284</v>
      </c>
      <c r="K12" s="231">
        <v>43095</v>
      </c>
      <c r="L12" s="228">
        <v>5478</v>
      </c>
      <c r="M12" s="225">
        <v>8325</v>
      </c>
      <c r="N12" s="221">
        <f t="shared" si="0"/>
        <v>656283</v>
      </c>
    </row>
    <row r="13" spans="1:14" x14ac:dyDescent="0.25">
      <c r="A13" s="4">
        <v>10</v>
      </c>
      <c r="B13" s="10" t="s">
        <v>23</v>
      </c>
      <c r="C13" s="231">
        <v>131040</v>
      </c>
      <c r="D13" s="73">
        <v>275932</v>
      </c>
      <c r="E13" s="231">
        <v>168483</v>
      </c>
      <c r="F13" s="228">
        <v>192922</v>
      </c>
      <c r="G13" s="231">
        <v>207577</v>
      </c>
      <c r="H13" s="228">
        <v>192113</v>
      </c>
      <c r="I13" s="231">
        <v>106371</v>
      </c>
      <c r="J13" s="228">
        <v>193281</v>
      </c>
      <c r="K13" s="231">
        <v>203942</v>
      </c>
      <c r="L13" s="228">
        <v>119626</v>
      </c>
      <c r="M13" s="225">
        <v>120174</v>
      </c>
      <c r="N13" s="221">
        <f t="shared" si="0"/>
        <v>1911461</v>
      </c>
    </row>
    <row r="14" spans="1:14" x14ac:dyDescent="0.25">
      <c r="A14" s="4">
        <v>11</v>
      </c>
      <c r="B14" s="10" t="s">
        <v>24</v>
      </c>
      <c r="C14" s="230">
        <v>0</v>
      </c>
      <c r="D14" s="73">
        <v>2581</v>
      </c>
      <c r="E14" s="230">
        <v>0</v>
      </c>
      <c r="F14" s="228">
        <v>0</v>
      </c>
      <c r="G14" s="231">
        <v>1973</v>
      </c>
      <c r="H14" s="228">
        <v>1714</v>
      </c>
      <c r="I14" s="230">
        <v>0</v>
      </c>
      <c r="J14" s="22">
        <v>0</v>
      </c>
      <c r="K14" s="230">
        <v>153</v>
      </c>
      <c r="L14" s="22">
        <v>0</v>
      </c>
      <c r="M14" s="224">
        <v>0</v>
      </c>
      <c r="N14" s="221">
        <f t="shared" si="0"/>
        <v>6421</v>
      </c>
    </row>
    <row r="15" spans="1:14" x14ac:dyDescent="0.25">
      <c r="A15" s="4">
        <v>12</v>
      </c>
      <c r="B15" s="10" t="s">
        <v>25</v>
      </c>
      <c r="C15" s="230">
        <v>81</v>
      </c>
      <c r="D15" s="39">
        <v>205</v>
      </c>
      <c r="E15" s="230">
        <v>34</v>
      </c>
      <c r="F15" s="22">
        <v>361</v>
      </c>
      <c r="G15" s="230">
        <v>95</v>
      </c>
      <c r="H15" s="22">
        <v>102</v>
      </c>
      <c r="I15" s="230">
        <v>0</v>
      </c>
      <c r="J15" s="22">
        <v>28</v>
      </c>
      <c r="K15" s="230">
        <v>120</v>
      </c>
      <c r="L15" s="22">
        <v>0</v>
      </c>
      <c r="M15" s="224">
        <v>2</v>
      </c>
      <c r="N15" s="221">
        <f t="shared" si="0"/>
        <v>1028</v>
      </c>
    </row>
    <row r="16" spans="1:14" x14ac:dyDescent="0.25">
      <c r="A16" s="4">
        <v>13</v>
      </c>
      <c r="B16" s="10" t="s">
        <v>26</v>
      </c>
      <c r="C16" s="231">
        <v>26107</v>
      </c>
      <c r="D16" s="73">
        <v>22444</v>
      </c>
      <c r="E16" s="231">
        <v>4677</v>
      </c>
      <c r="F16" s="228">
        <v>9837</v>
      </c>
      <c r="G16" s="231">
        <v>8651</v>
      </c>
      <c r="H16" s="228">
        <v>29158</v>
      </c>
      <c r="I16" s="230">
        <v>432</v>
      </c>
      <c r="J16" s="228">
        <v>15222</v>
      </c>
      <c r="K16" s="231">
        <v>6685</v>
      </c>
      <c r="L16" s="228">
        <v>1119</v>
      </c>
      <c r="M16" s="225">
        <v>1139</v>
      </c>
      <c r="N16" s="221">
        <f t="shared" si="0"/>
        <v>125471</v>
      </c>
    </row>
    <row r="17" spans="1:14" x14ac:dyDescent="0.25">
      <c r="A17" s="4">
        <v>14</v>
      </c>
      <c r="B17" s="10" t="s">
        <v>27</v>
      </c>
      <c r="C17" s="230">
        <v>0</v>
      </c>
      <c r="D17" s="39">
        <v>0</v>
      </c>
      <c r="E17" s="230">
        <v>0</v>
      </c>
      <c r="F17" s="22">
        <v>0</v>
      </c>
      <c r="G17" s="230">
        <v>0</v>
      </c>
      <c r="H17" s="22">
        <v>0</v>
      </c>
      <c r="I17" s="230">
        <v>0</v>
      </c>
      <c r="J17" s="22">
        <v>0</v>
      </c>
      <c r="K17" s="230">
        <v>0</v>
      </c>
      <c r="L17" s="22">
        <v>0</v>
      </c>
      <c r="M17" s="224">
        <v>0</v>
      </c>
      <c r="N17" s="10">
        <f t="shared" si="0"/>
        <v>0</v>
      </c>
    </row>
    <row r="18" spans="1:14" x14ac:dyDescent="0.25">
      <c r="A18" s="4">
        <v>15</v>
      </c>
      <c r="B18" s="10" t="s">
        <v>28</v>
      </c>
      <c r="C18" s="230">
        <v>25</v>
      </c>
      <c r="D18" s="39">
        <v>54</v>
      </c>
      <c r="E18" s="230">
        <v>15</v>
      </c>
      <c r="F18" s="22">
        <v>1391</v>
      </c>
      <c r="G18" s="230">
        <v>4</v>
      </c>
      <c r="H18" s="22">
        <v>0</v>
      </c>
      <c r="I18" s="230">
        <v>0</v>
      </c>
      <c r="J18" s="22">
        <v>0</v>
      </c>
      <c r="K18" s="230">
        <v>185</v>
      </c>
      <c r="L18" s="22">
        <v>0</v>
      </c>
      <c r="M18" s="224">
        <v>0</v>
      </c>
      <c r="N18" s="221">
        <f>SUM(C18:M18)</f>
        <v>1674</v>
      </c>
    </row>
    <row r="19" spans="1:14" x14ac:dyDescent="0.25">
      <c r="A19" s="4">
        <v>16</v>
      </c>
      <c r="B19" s="10" t="s">
        <v>29</v>
      </c>
      <c r="C19" s="231">
        <v>1120</v>
      </c>
      <c r="D19" s="73">
        <v>15022</v>
      </c>
      <c r="E19" s="231">
        <v>406</v>
      </c>
      <c r="F19" s="228">
        <v>2115</v>
      </c>
      <c r="G19" s="230">
        <v>0</v>
      </c>
      <c r="H19" s="22">
        <v>242</v>
      </c>
      <c r="I19" s="230">
        <v>0</v>
      </c>
      <c r="J19" s="228">
        <v>1189</v>
      </c>
      <c r="K19" s="231">
        <v>0</v>
      </c>
      <c r="L19" s="22">
        <v>0</v>
      </c>
      <c r="M19" s="225">
        <v>0</v>
      </c>
      <c r="N19" s="221">
        <f>SUM(C19:M19)</f>
        <v>20094</v>
      </c>
    </row>
    <row r="20" spans="1:14" x14ac:dyDescent="0.25">
      <c r="A20" s="4">
        <v>17</v>
      </c>
      <c r="B20" s="10" t="s">
        <v>30</v>
      </c>
      <c r="C20" s="230">
        <v>0</v>
      </c>
      <c r="D20" s="39">
        <v>0</v>
      </c>
      <c r="E20" s="230">
        <v>0</v>
      </c>
      <c r="F20" s="22">
        <v>0</v>
      </c>
      <c r="G20" s="230">
        <v>0</v>
      </c>
      <c r="H20" s="22">
        <v>0</v>
      </c>
      <c r="I20" s="230">
        <v>0</v>
      </c>
      <c r="J20" s="22">
        <v>0</v>
      </c>
      <c r="K20" s="230">
        <v>0</v>
      </c>
      <c r="L20" s="22">
        <v>0</v>
      </c>
      <c r="M20" s="224">
        <v>4</v>
      </c>
      <c r="N20" s="10">
        <f>SUM(C20:M20)</f>
        <v>4</v>
      </c>
    </row>
    <row r="21" spans="1:14" ht="15.75" thickBot="1" x14ac:dyDescent="0.3">
      <c r="A21" s="6">
        <v>18</v>
      </c>
      <c r="B21" s="11" t="s">
        <v>31</v>
      </c>
      <c r="C21" s="232">
        <v>6927</v>
      </c>
      <c r="D21" s="180">
        <v>15301</v>
      </c>
      <c r="E21" s="232">
        <v>6832</v>
      </c>
      <c r="F21" s="229">
        <v>14059</v>
      </c>
      <c r="G21" s="232">
        <v>7020</v>
      </c>
      <c r="H21" s="229">
        <v>13691</v>
      </c>
      <c r="I21" s="232">
        <v>2555</v>
      </c>
      <c r="J21" s="229">
        <v>7220</v>
      </c>
      <c r="K21" s="232">
        <v>7540</v>
      </c>
      <c r="L21" s="229">
        <v>2467</v>
      </c>
      <c r="M21" s="226">
        <v>4953</v>
      </c>
      <c r="N21" s="222">
        <f t="shared" si="0"/>
        <v>88565</v>
      </c>
    </row>
    <row r="22" spans="1:14" ht="15.75" thickBot="1" x14ac:dyDescent="0.3">
      <c r="A22" s="7"/>
      <c r="B22" s="19" t="s">
        <v>32</v>
      </c>
      <c r="C22" s="242">
        <f t="shared" ref="C22:N22" si="1">SUM(C4:C21)</f>
        <v>515806</v>
      </c>
      <c r="D22" s="243">
        <f>SUM(D4:D21)</f>
        <v>721700</v>
      </c>
      <c r="E22" s="242">
        <f>SUM(E4:E21)</f>
        <v>262600</v>
      </c>
      <c r="F22" s="244">
        <f>SUM(F4:F21)</f>
        <v>392606</v>
      </c>
      <c r="G22" s="245">
        <f t="shared" si="1"/>
        <v>422421</v>
      </c>
      <c r="H22" s="244">
        <f t="shared" si="1"/>
        <v>462541</v>
      </c>
      <c r="I22" s="245">
        <f t="shared" si="1"/>
        <v>123382</v>
      </c>
      <c r="J22" s="244">
        <f t="shared" si="1"/>
        <v>371561</v>
      </c>
      <c r="K22" s="245">
        <f t="shared" si="1"/>
        <v>346404</v>
      </c>
      <c r="L22" s="244">
        <f t="shared" si="1"/>
        <v>150983</v>
      </c>
      <c r="M22" s="246">
        <f t="shared" si="1"/>
        <v>208728</v>
      </c>
      <c r="N22" s="247">
        <f t="shared" si="1"/>
        <v>3978732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2" t="s">
        <v>33</v>
      </c>
      <c r="B24" s="293"/>
      <c r="C24" s="27">
        <f>C22/N22</f>
        <v>0.12964080013431414</v>
      </c>
      <c r="D24" s="28">
        <f>D22/N22</f>
        <v>0.18138944769338572</v>
      </c>
      <c r="E24" s="29">
        <f>E22/N22</f>
        <v>6.6000926928478726E-2</v>
      </c>
      <c r="F24" s="28">
        <f>F22/N22</f>
        <v>9.8676161148828323E-2</v>
      </c>
      <c r="G24" s="29">
        <f>G22/N22</f>
        <v>0.10616975458512913</v>
      </c>
      <c r="H24" s="28">
        <f>H22/N22</f>
        <v>0.11625336916384416</v>
      </c>
      <c r="I24" s="29">
        <f>I22/N22</f>
        <v>3.1010382202168934E-2</v>
      </c>
      <c r="J24" s="28">
        <f>J22/N22</f>
        <v>9.3386787549400163E-2</v>
      </c>
      <c r="K24" s="29">
        <f>K22/N22</f>
        <v>8.7063918856560327E-2</v>
      </c>
      <c r="L24" s="28">
        <f>L22/N22</f>
        <v>3.7947516947610442E-2</v>
      </c>
      <c r="M24" s="30">
        <f>M22/N22</f>
        <v>5.2460934790279919E-2</v>
      </c>
      <c r="N24" s="109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113" t="s">
        <v>13</v>
      </c>
      <c r="D27" s="115" t="s">
        <v>34</v>
      </c>
      <c r="E27" s="113" t="s">
        <v>7</v>
      </c>
      <c r="F27" s="115" t="s">
        <v>10</v>
      </c>
      <c r="G27" s="312"/>
      <c r="H27" s="1"/>
      <c r="I27" s="1"/>
      <c r="J27" s="112"/>
      <c r="K27" s="306" t="s">
        <v>35</v>
      </c>
      <c r="L27" s="307"/>
      <c r="M27" s="169">
        <f>N22</f>
        <v>3978732</v>
      </c>
      <c r="N27" s="170">
        <f>M27/M29</f>
        <v>0.86027567865598542</v>
      </c>
    </row>
    <row r="28" spans="1:14" ht="15.75" thickBot="1" x14ac:dyDescent="0.3">
      <c r="A28" s="26">
        <v>19</v>
      </c>
      <c r="B28" s="193" t="s">
        <v>36</v>
      </c>
      <c r="C28" s="168">
        <v>268357</v>
      </c>
      <c r="D28" s="59">
        <v>232323</v>
      </c>
      <c r="E28" s="168">
        <v>106095</v>
      </c>
      <c r="F28" s="59">
        <v>39443</v>
      </c>
      <c r="G28" s="168">
        <f>SUM(C28:F28)</f>
        <v>646218</v>
      </c>
      <c r="H28" s="1"/>
      <c r="I28" s="1"/>
      <c r="J28" s="112"/>
      <c r="K28" s="288" t="s">
        <v>36</v>
      </c>
      <c r="L28" s="289"/>
      <c r="M28" s="168">
        <f>G28</f>
        <v>646218</v>
      </c>
      <c r="N28" s="171">
        <f>M28/M29</f>
        <v>0.13972432134401452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90" t="s">
        <v>3</v>
      </c>
      <c r="L29" s="291"/>
      <c r="M29" s="172">
        <f>M27+M28</f>
        <v>4624950</v>
      </c>
      <c r="N29" s="173">
        <f>M29/M29</f>
        <v>1</v>
      </c>
    </row>
    <row r="30" spans="1:14" ht="15.75" thickBot="1" x14ac:dyDescent="0.3">
      <c r="A30" s="292" t="s">
        <v>37</v>
      </c>
      <c r="B30" s="293"/>
      <c r="C30" s="27">
        <f>C28/G28</f>
        <v>0.4152731740681937</v>
      </c>
      <c r="D30" s="116">
        <f>D28/G28</f>
        <v>0.35951180561358553</v>
      </c>
      <c r="E30" s="27">
        <f>E28/G28</f>
        <v>0.16417834229315803</v>
      </c>
      <c r="F30" s="116">
        <f>F28/G28</f>
        <v>6.1036678025062747E-2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19" t="s">
        <v>106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68"/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60" t="s">
        <v>71</v>
      </c>
      <c r="D3" s="323" t="s">
        <v>4</v>
      </c>
      <c r="E3" s="345" t="s">
        <v>5</v>
      </c>
      <c r="F3" s="363" t="s">
        <v>6</v>
      </c>
      <c r="G3" s="345" t="s">
        <v>7</v>
      </c>
      <c r="H3" s="343" t="s">
        <v>8</v>
      </c>
      <c r="I3" s="345" t="s">
        <v>96</v>
      </c>
      <c r="J3" s="343" t="s">
        <v>10</v>
      </c>
      <c r="K3" s="360" t="s">
        <v>11</v>
      </c>
      <c r="L3" s="323" t="s">
        <v>12</v>
      </c>
      <c r="M3" s="345" t="s">
        <v>13</v>
      </c>
      <c r="N3" s="348"/>
    </row>
    <row r="4" spans="1:14" ht="15.75" thickBot="1" x14ac:dyDescent="0.3">
      <c r="A4" s="340"/>
      <c r="B4" s="342"/>
      <c r="C4" s="362"/>
      <c r="D4" s="340"/>
      <c r="E4" s="340"/>
      <c r="F4" s="364"/>
      <c r="G4" s="340"/>
      <c r="H4" s="344"/>
      <c r="I4" s="340"/>
      <c r="J4" s="344"/>
      <c r="K4" s="362"/>
      <c r="L4" s="340"/>
      <c r="M4" s="340"/>
      <c r="N4" s="342"/>
    </row>
    <row r="5" spans="1:14" x14ac:dyDescent="0.25">
      <c r="A5" s="36">
        <v>1</v>
      </c>
      <c r="B5" s="37" t="s">
        <v>41</v>
      </c>
      <c r="C5" s="86">
        <v>50</v>
      </c>
      <c r="D5" s="179">
        <v>76</v>
      </c>
      <c r="E5" s="86">
        <v>3254</v>
      </c>
      <c r="F5" s="179">
        <v>281</v>
      </c>
      <c r="G5" s="86">
        <v>99</v>
      </c>
      <c r="H5" s="179">
        <v>734</v>
      </c>
      <c r="I5" s="86">
        <v>200</v>
      </c>
      <c r="J5" s="179">
        <v>163</v>
      </c>
      <c r="K5" s="86">
        <v>33</v>
      </c>
      <c r="L5" s="179">
        <v>126</v>
      </c>
      <c r="M5" s="86">
        <v>66</v>
      </c>
      <c r="N5" s="179">
        <f t="shared" ref="N5:N13" si="0">SUM(C5:M5)</f>
        <v>5082</v>
      </c>
    </row>
    <row r="6" spans="1:14" x14ac:dyDescent="0.25">
      <c r="A6" s="38">
        <v>2</v>
      </c>
      <c r="B6" s="39" t="s">
        <v>42</v>
      </c>
      <c r="C6" s="86">
        <v>1</v>
      </c>
      <c r="D6" s="73">
        <v>0</v>
      </c>
      <c r="E6" s="86">
        <v>88</v>
      </c>
      <c r="F6" s="73">
        <v>1</v>
      </c>
      <c r="G6" s="86">
        <v>1</v>
      </c>
      <c r="H6" s="73">
        <v>44</v>
      </c>
      <c r="I6" s="86">
        <v>2</v>
      </c>
      <c r="J6" s="73">
        <v>0</v>
      </c>
      <c r="K6" s="86">
        <v>2</v>
      </c>
      <c r="L6" s="73">
        <v>2</v>
      </c>
      <c r="M6" s="86">
        <v>0</v>
      </c>
      <c r="N6" s="73">
        <f t="shared" si="0"/>
        <v>141</v>
      </c>
    </row>
    <row r="7" spans="1:14" x14ac:dyDescent="0.25">
      <c r="A7" s="38">
        <v>3</v>
      </c>
      <c r="B7" s="39" t="s">
        <v>43</v>
      </c>
      <c r="C7" s="70">
        <v>0</v>
      </c>
      <c r="D7" s="39">
        <v>0</v>
      </c>
      <c r="E7" s="70">
        <v>11</v>
      </c>
      <c r="F7" s="39">
        <v>1</v>
      </c>
      <c r="G7" s="70">
        <v>0</v>
      </c>
      <c r="H7" s="39">
        <v>16</v>
      </c>
      <c r="I7" s="70">
        <v>1</v>
      </c>
      <c r="J7" s="39">
        <v>0</v>
      </c>
      <c r="K7" s="70">
        <v>0</v>
      </c>
      <c r="L7" s="39">
        <v>0</v>
      </c>
      <c r="M7" s="70">
        <v>0</v>
      </c>
      <c r="N7" s="39">
        <f t="shared" si="0"/>
        <v>29</v>
      </c>
    </row>
    <row r="8" spans="1:14" x14ac:dyDescent="0.25">
      <c r="A8" s="38">
        <v>4</v>
      </c>
      <c r="B8" s="39" t="s">
        <v>44</v>
      </c>
      <c r="C8" s="70">
        <v>8</v>
      </c>
      <c r="D8" s="39">
        <v>0</v>
      </c>
      <c r="E8" s="70">
        <v>1</v>
      </c>
      <c r="F8" s="39">
        <v>0</v>
      </c>
      <c r="G8" s="70">
        <v>0</v>
      </c>
      <c r="H8" s="39">
        <v>12</v>
      </c>
      <c r="I8" s="70">
        <v>0</v>
      </c>
      <c r="J8" s="39">
        <v>0</v>
      </c>
      <c r="K8" s="70">
        <v>0</v>
      </c>
      <c r="L8" s="39">
        <v>5</v>
      </c>
      <c r="M8" s="70">
        <v>0</v>
      </c>
      <c r="N8" s="39">
        <f t="shared" si="0"/>
        <v>26</v>
      </c>
    </row>
    <row r="9" spans="1:14" x14ac:dyDescent="0.25">
      <c r="A9" s="38">
        <v>5</v>
      </c>
      <c r="B9" s="39" t="s">
        <v>45</v>
      </c>
      <c r="C9" s="70">
        <v>0</v>
      </c>
      <c r="D9" s="39">
        <v>0</v>
      </c>
      <c r="E9" s="70">
        <v>0</v>
      </c>
      <c r="F9" s="39">
        <v>0</v>
      </c>
      <c r="G9" s="70">
        <v>0</v>
      </c>
      <c r="H9" s="39">
        <v>17</v>
      </c>
      <c r="I9" s="70">
        <v>0</v>
      </c>
      <c r="J9" s="39">
        <v>0</v>
      </c>
      <c r="K9" s="70">
        <v>0</v>
      </c>
      <c r="L9" s="39">
        <v>1</v>
      </c>
      <c r="M9" s="70">
        <v>0</v>
      </c>
      <c r="N9" s="39">
        <f t="shared" si="0"/>
        <v>18</v>
      </c>
    </row>
    <row r="10" spans="1:14" x14ac:dyDescent="0.25">
      <c r="A10" s="38">
        <v>6</v>
      </c>
      <c r="B10" s="39" t="s">
        <v>46</v>
      </c>
      <c r="C10" s="70">
        <v>0</v>
      </c>
      <c r="D10" s="39">
        <v>0</v>
      </c>
      <c r="E10" s="70">
        <v>0</v>
      </c>
      <c r="F10" s="39">
        <v>47</v>
      </c>
      <c r="G10" s="70">
        <v>1</v>
      </c>
      <c r="H10" s="39">
        <v>3</v>
      </c>
      <c r="I10" s="70">
        <v>1</v>
      </c>
      <c r="J10" s="39">
        <v>0</v>
      </c>
      <c r="K10" s="70">
        <v>1</v>
      </c>
      <c r="L10" s="39">
        <v>13</v>
      </c>
      <c r="M10" s="70">
        <v>0</v>
      </c>
      <c r="N10" s="39">
        <f t="shared" si="0"/>
        <v>66</v>
      </c>
    </row>
    <row r="11" spans="1:14" x14ac:dyDescent="0.25">
      <c r="A11" s="38">
        <v>7</v>
      </c>
      <c r="B11" s="39" t="s">
        <v>47</v>
      </c>
      <c r="C11" s="70">
        <v>0</v>
      </c>
      <c r="D11" s="73">
        <v>2</v>
      </c>
      <c r="E11" s="70">
        <v>174</v>
      </c>
      <c r="F11" s="73">
        <v>63</v>
      </c>
      <c r="G11" s="70">
        <v>0</v>
      </c>
      <c r="H11" s="73">
        <v>95</v>
      </c>
      <c r="I11" s="70">
        <v>1</v>
      </c>
      <c r="J11" s="73">
        <v>0</v>
      </c>
      <c r="K11" s="70">
        <v>14</v>
      </c>
      <c r="L11" s="73">
        <v>1</v>
      </c>
      <c r="M11" s="70">
        <v>0</v>
      </c>
      <c r="N11" s="73">
        <f t="shared" si="0"/>
        <v>350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0</v>
      </c>
      <c r="E12" s="87">
        <v>0</v>
      </c>
      <c r="F12" s="39">
        <v>0</v>
      </c>
      <c r="G12" s="87">
        <v>0</v>
      </c>
      <c r="H12" s="39">
        <v>0</v>
      </c>
      <c r="I12" s="87">
        <v>4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4</v>
      </c>
    </row>
    <row r="13" spans="1:14" ht="15.75" thickBot="1" x14ac:dyDescent="0.3">
      <c r="A13" s="44"/>
      <c r="B13" s="45" t="s">
        <v>39</v>
      </c>
      <c r="C13" s="49">
        <f t="shared" ref="C13:M13" si="1">SUM(C5:C12)</f>
        <v>59</v>
      </c>
      <c r="D13" s="47">
        <f t="shared" si="1"/>
        <v>78</v>
      </c>
      <c r="E13" s="49">
        <f t="shared" si="1"/>
        <v>3528</v>
      </c>
      <c r="F13" s="47">
        <f t="shared" si="1"/>
        <v>393</v>
      </c>
      <c r="G13" s="49">
        <f t="shared" si="1"/>
        <v>101</v>
      </c>
      <c r="H13" s="47">
        <f t="shared" si="1"/>
        <v>921</v>
      </c>
      <c r="I13" s="49">
        <f t="shared" si="1"/>
        <v>209</v>
      </c>
      <c r="J13" s="47">
        <f t="shared" si="1"/>
        <v>163</v>
      </c>
      <c r="K13" s="49">
        <f t="shared" si="1"/>
        <v>50</v>
      </c>
      <c r="L13" s="47">
        <f t="shared" si="1"/>
        <v>148</v>
      </c>
      <c r="M13" s="49">
        <f t="shared" si="1"/>
        <v>66</v>
      </c>
      <c r="N13" s="47">
        <f t="shared" si="0"/>
        <v>5716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9" t="s">
        <v>55</v>
      </c>
      <c r="B15" s="355"/>
      <c r="C15" s="74">
        <f>C13/N13</f>
        <v>1.0321903428971308E-2</v>
      </c>
      <c r="D15" s="75">
        <f>D13/N13</f>
        <v>1.364590622813156E-2</v>
      </c>
      <c r="E15" s="56">
        <f>E13/N13</f>
        <v>0.61721483554933521</v>
      </c>
      <c r="F15" s="75">
        <f>F13/N13</f>
        <v>6.8754373687893638E-2</v>
      </c>
      <c r="G15" s="56">
        <f>G13/N13</f>
        <v>1.7669699090272918E-2</v>
      </c>
      <c r="H15" s="75">
        <f>H13/N13</f>
        <v>0.16112666200139958</v>
      </c>
      <c r="I15" s="56">
        <f>I13/N13</f>
        <v>3.6564030790762772E-2</v>
      </c>
      <c r="J15" s="75">
        <f>J13/N13</f>
        <v>2.8516445066480055E-2</v>
      </c>
      <c r="K15" s="56">
        <f>K13/N13</f>
        <v>8.74737578726382E-3</v>
      </c>
      <c r="L15" s="75">
        <f>L13/N13</f>
        <v>2.5892232330300909E-2</v>
      </c>
      <c r="M15" s="76">
        <f>M13/N13</f>
        <v>1.1546536039188244E-2</v>
      </c>
      <c r="N15" s="25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19" t="s">
        <v>107</v>
      </c>
      <c r="D17" s="320"/>
      <c r="E17" s="320"/>
      <c r="F17" s="320"/>
      <c r="G17" s="320"/>
      <c r="H17" s="320"/>
      <c r="I17" s="320"/>
      <c r="J17" s="321"/>
      <c r="K17" s="321"/>
      <c r="L17" s="31"/>
      <c r="M17" s="31"/>
      <c r="N17" s="249" t="s">
        <v>38</v>
      </c>
    </row>
    <row r="18" spans="1:14" ht="15.75" thickBot="1" x14ac:dyDescent="0.3">
      <c r="A18" s="311" t="s">
        <v>0</v>
      </c>
      <c r="B18" s="323" t="s">
        <v>1</v>
      </c>
      <c r="C18" s="338" t="s">
        <v>2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23" t="s">
        <v>3</v>
      </c>
    </row>
    <row r="19" spans="1:14" x14ac:dyDescent="0.25">
      <c r="A19" s="339"/>
      <c r="B19" s="341"/>
      <c r="C19" s="360" t="s">
        <v>71</v>
      </c>
      <c r="D19" s="323" t="s">
        <v>4</v>
      </c>
      <c r="E19" s="345" t="s">
        <v>5</v>
      </c>
      <c r="F19" s="363" t="s">
        <v>6</v>
      </c>
      <c r="G19" s="345" t="s">
        <v>7</v>
      </c>
      <c r="H19" s="343" t="s">
        <v>8</v>
      </c>
      <c r="I19" s="345" t="s">
        <v>96</v>
      </c>
      <c r="J19" s="343" t="s">
        <v>10</v>
      </c>
      <c r="K19" s="360" t="s">
        <v>11</v>
      </c>
      <c r="L19" s="323" t="s">
        <v>12</v>
      </c>
      <c r="M19" s="345" t="s">
        <v>13</v>
      </c>
      <c r="N19" s="348"/>
    </row>
    <row r="20" spans="1:14" ht="15.75" thickBot="1" x14ac:dyDescent="0.3">
      <c r="A20" s="340"/>
      <c r="B20" s="342"/>
      <c r="C20" s="362"/>
      <c r="D20" s="340"/>
      <c r="E20" s="340"/>
      <c r="F20" s="364"/>
      <c r="G20" s="340"/>
      <c r="H20" s="344"/>
      <c r="I20" s="340"/>
      <c r="J20" s="344"/>
      <c r="K20" s="362"/>
      <c r="L20" s="340"/>
      <c r="M20" s="340"/>
      <c r="N20" s="342"/>
    </row>
    <row r="21" spans="1:14" x14ac:dyDescent="0.25">
      <c r="A21" s="36">
        <v>1</v>
      </c>
      <c r="B21" s="37" t="s">
        <v>41</v>
      </c>
      <c r="C21" s="86">
        <v>265</v>
      </c>
      <c r="D21" s="179">
        <v>647</v>
      </c>
      <c r="E21" s="86">
        <v>10337</v>
      </c>
      <c r="F21" s="179">
        <v>1135</v>
      </c>
      <c r="G21" s="86">
        <v>688</v>
      </c>
      <c r="H21" s="179">
        <v>2408</v>
      </c>
      <c r="I21" s="86">
        <v>966</v>
      </c>
      <c r="J21" s="179">
        <v>964</v>
      </c>
      <c r="K21" s="86">
        <v>243</v>
      </c>
      <c r="L21" s="179">
        <v>587</v>
      </c>
      <c r="M21" s="86">
        <v>269</v>
      </c>
      <c r="N21" s="179">
        <f t="shared" ref="N21:N28" si="2">SUM(C21:M21)</f>
        <v>18509</v>
      </c>
    </row>
    <row r="22" spans="1:14" x14ac:dyDescent="0.25">
      <c r="A22" s="38">
        <v>2</v>
      </c>
      <c r="B22" s="39" t="s">
        <v>42</v>
      </c>
      <c r="C22" s="86">
        <v>14</v>
      </c>
      <c r="D22" s="73">
        <v>0</v>
      </c>
      <c r="E22" s="86">
        <v>1041</v>
      </c>
      <c r="F22" s="73">
        <v>14</v>
      </c>
      <c r="G22" s="86">
        <v>14</v>
      </c>
      <c r="H22" s="73">
        <v>612</v>
      </c>
      <c r="I22" s="86">
        <v>93</v>
      </c>
      <c r="J22" s="73">
        <v>0</v>
      </c>
      <c r="K22" s="86">
        <v>28</v>
      </c>
      <c r="L22" s="73">
        <v>22</v>
      </c>
      <c r="M22" s="86">
        <v>0</v>
      </c>
      <c r="N22" s="73">
        <f t="shared" si="2"/>
        <v>1838</v>
      </c>
    </row>
    <row r="23" spans="1:14" x14ac:dyDescent="0.25">
      <c r="A23" s="38">
        <v>3</v>
      </c>
      <c r="B23" s="39" t="s">
        <v>43</v>
      </c>
      <c r="C23" s="70">
        <v>0</v>
      </c>
      <c r="D23" s="39">
        <v>0</v>
      </c>
      <c r="E23" s="70">
        <v>183</v>
      </c>
      <c r="F23" s="39">
        <v>18</v>
      </c>
      <c r="G23" s="70">
        <v>0</v>
      </c>
      <c r="H23" s="39">
        <v>274</v>
      </c>
      <c r="I23" s="70">
        <v>18</v>
      </c>
      <c r="J23" s="39">
        <v>0</v>
      </c>
      <c r="K23" s="70">
        <v>0</v>
      </c>
      <c r="L23" s="39">
        <v>0</v>
      </c>
      <c r="M23" s="70">
        <v>0</v>
      </c>
      <c r="N23" s="73">
        <f t="shared" si="2"/>
        <v>493</v>
      </c>
    </row>
    <row r="24" spans="1:14" x14ac:dyDescent="0.25">
      <c r="A24" s="38">
        <v>4</v>
      </c>
      <c r="B24" s="39" t="s">
        <v>44</v>
      </c>
      <c r="C24" s="70">
        <v>6</v>
      </c>
      <c r="D24" s="39">
        <v>0</v>
      </c>
      <c r="E24" s="70">
        <v>1</v>
      </c>
      <c r="F24" s="39">
        <v>0</v>
      </c>
      <c r="G24" s="70">
        <v>0</v>
      </c>
      <c r="H24" s="39">
        <v>129</v>
      </c>
      <c r="I24" s="70">
        <v>0</v>
      </c>
      <c r="J24" s="39">
        <v>0</v>
      </c>
      <c r="K24" s="70">
        <v>0</v>
      </c>
      <c r="L24" s="39">
        <v>3</v>
      </c>
      <c r="M24" s="70">
        <v>0</v>
      </c>
      <c r="N24" s="39">
        <f t="shared" si="2"/>
        <v>139</v>
      </c>
    </row>
    <row r="25" spans="1:14" x14ac:dyDescent="0.25">
      <c r="A25" s="38">
        <v>5</v>
      </c>
      <c r="B25" s="39" t="s">
        <v>45</v>
      </c>
      <c r="C25" s="70">
        <v>0</v>
      </c>
      <c r="D25" s="39">
        <v>0</v>
      </c>
      <c r="E25" s="70">
        <v>0</v>
      </c>
      <c r="F25" s="39">
        <v>0</v>
      </c>
      <c r="G25" s="70">
        <v>0</v>
      </c>
      <c r="H25" s="39">
        <v>121</v>
      </c>
      <c r="I25" s="70">
        <v>0</v>
      </c>
      <c r="J25" s="39">
        <v>0</v>
      </c>
      <c r="K25" s="70">
        <v>0</v>
      </c>
      <c r="L25" s="39">
        <v>2</v>
      </c>
      <c r="M25" s="70">
        <v>0</v>
      </c>
      <c r="N25" s="39">
        <f t="shared" si="2"/>
        <v>123</v>
      </c>
    </row>
    <row r="26" spans="1:14" x14ac:dyDescent="0.25">
      <c r="A26" s="38">
        <v>6</v>
      </c>
      <c r="B26" s="39" t="s">
        <v>46</v>
      </c>
      <c r="C26" s="70">
        <v>0</v>
      </c>
      <c r="D26" s="39">
        <v>0</v>
      </c>
      <c r="E26" s="70">
        <v>0</v>
      </c>
      <c r="F26" s="39">
        <v>145</v>
      </c>
      <c r="G26" s="70">
        <v>6</v>
      </c>
      <c r="H26" s="39">
        <v>5</v>
      </c>
      <c r="I26" s="70">
        <v>3</v>
      </c>
      <c r="J26" s="39">
        <v>0</v>
      </c>
      <c r="K26" s="70">
        <v>4</v>
      </c>
      <c r="L26" s="39">
        <v>41</v>
      </c>
      <c r="M26" s="70">
        <v>0</v>
      </c>
      <c r="N26" s="39">
        <f t="shared" si="2"/>
        <v>204</v>
      </c>
    </row>
    <row r="27" spans="1:14" x14ac:dyDescent="0.25">
      <c r="A27" s="38">
        <v>7</v>
      </c>
      <c r="B27" s="39" t="s">
        <v>47</v>
      </c>
      <c r="C27" s="70">
        <v>0</v>
      </c>
      <c r="D27" s="73">
        <v>2</v>
      </c>
      <c r="E27" s="70">
        <v>108</v>
      </c>
      <c r="F27" s="73">
        <v>104</v>
      </c>
      <c r="G27" s="70">
        <v>0</v>
      </c>
      <c r="H27" s="73">
        <v>197</v>
      </c>
      <c r="I27" s="70">
        <v>1</v>
      </c>
      <c r="J27" s="73">
        <v>0</v>
      </c>
      <c r="K27" s="70">
        <v>18</v>
      </c>
      <c r="L27" s="73">
        <v>1</v>
      </c>
      <c r="M27" s="70">
        <v>0</v>
      </c>
      <c r="N27" s="73">
        <f t="shared" si="2"/>
        <v>431</v>
      </c>
    </row>
    <row r="28" spans="1:14" ht="15.75" thickBot="1" x14ac:dyDescent="0.3">
      <c r="A28" s="41">
        <v>8</v>
      </c>
      <c r="B28" s="42" t="s">
        <v>48</v>
      </c>
      <c r="C28" s="87">
        <v>0</v>
      </c>
      <c r="D28" s="39">
        <v>0</v>
      </c>
      <c r="E28" s="87">
        <v>0</v>
      </c>
      <c r="F28" s="39">
        <v>0</v>
      </c>
      <c r="G28" s="87">
        <v>0</v>
      </c>
      <c r="H28" s="39">
        <v>0</v>
      </c>
      <c r="I28" s="87">
        <v>81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81</v>
      </c>
    </row>
    <row r="29" spans="1:14" ht="15.75" thickBot="1" x14ac:dyDescent="0.3">
      <c r="A29" s="44"/>
      <c r="B29" s="45" t="s">
        <v>39</v>
      </c>
      <c r="C29" s="49">
        <f t="shared" ref="C29:M29" si="3">SUM(C21:C28)</f>
        <v>285</v>
      </c>
      <c r="D29" s="47">
        <f>SUM(D21:D28)</f>
        <v>649</v>
      </c>
      <c r="E29" s="49">
        <f t="shared" si="3"/>
        <v>11670</v>
      </c>
      <c r="F29" s="47">
        <f t="shared" si="3"/>
        <v>1416</v>
      </c>
      <c r="G29" s="49">
        <f t="shared" si="3"/>
        <v>708</v>
      </c>
      <c r="H29" s="47">
        <f t="shared" si="3"/>
        <v>3746</v>
      </c>
      <c r="I29" s="49">
        <f>SUM(I21:I28)</f>
        <v>1162</v>
      </c>
      <c r="J29" s="47">
        <f t="shared" si="3"/>
        <v>964</v>
      </c>
      <c r="K29" s="49">
        <f t="shared" si="3"/>
        <v>293</v>
      </c>
      <c r="L29" s="47">
        <f t="shared" si="3"/>
        <v>656</v>
      </c>
      <c r="M29" s="49">
        <f t="shared" si="3"/>
        <v>269</v>
      </c>
      <c r="N29" s="47">
        <f>SUM(C29:M29)</f>
        <v>21818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9" t="s">
        <v>55</v>
      </c>
      <c r="B31" s="355"/>
      <c r="C31" s="74">
        <f>C29/N29</f>
        <v>1.3062608855073793E-2</v>
      </c>
      <c r="D31" s="75">
        <f>D29/N29</f>
        <v>2.9746081217343477E-2</v>
      </c>
      <c r="E31" s="56">
        <f>E29/N29</f>
        <v>0.53487945732881104</v>
      </c>
      <c r="F31" s="75">
        <f>F29/N29</f>
        <v>6.4900540837840318E-2</v>
      </c>
      <c r="G31" s="56">
        <f>G29/N29</f>
        <v>3.2450270418920159E-2</v>
      </c>
      <c r="H31" s="75">
        <f>H29/N29</f>
        <v>0.17169309744247868</v>
      </c>
      <c r="I31" s="56">
        <f>I29/N29</f>
        <v>5.3258777156476304E-2</v>
      </c>
      <c r="J31" s="75">
        <f>J29/N29</f>
        <v>4.4183701530846088E-2</v>
      </c>
      <c r="K31" s="56">
        <f>K29/N29</f>
        <v>1.3429278577321478E-2</v>
      </c>
      <c r="L31" s="75">
        <f>L29/N29</f>
        <v>3.0066917224310201E-2</v>
      </c>
      <c r="M31" s="76">
        <f>M29/N29</f>
        <v>1.2329269410578422E-2</v>
      </c>
      <c r="N31" s="252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82"/>
      <c r="B1" s="182"/>
      <c r="C1" s="367" t="s">
        <v>108</v>
      </c>
      <c r="D1" s="368"/>
      <c r="E1" s="368"/>
      <c r="F1" s="368"/>
      <c r="G1" s="368"/>
      <c r="H1" s="368"/>
      <c r="I1" s="368"/>
      <c r="J1" s="369"/>
      <c r="K1" s="369"/>
      <c r="L1" s="182"/>
      <c r="M1" s="182"/>
      <c r="N1" s="183"/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49" t="s">
        <v>71</v>
      </c>
      <c r="D3" s="343" t="s">
        <v>4</v>
      </c>
      <c r="E3" s="345" t="s">
        <v>5</v>
      </c>
      <c r="F3" s="343" t="s">
        <v>6</v>
      </c>
      <c r="G3" s="345" t="s">
        <v>7</v>
      </c>
      <c r="H3" s="343" t="s">
        <v>8</v>
      </c>
      <c r="I3" s="345" t="s">
        <v>96</v>
      </c>
      <c r="J3" s="323" t="s">
        <v>10</v>
      </c>
      <c r="K3" s="370" t="s">
        <v>40</v>
      </c>
      <c r="L3" s="323" t="s">
        <v>12</v>
      </c>
      <c r="M3" s="351" t="s">
        <v>13</v>
      </c>
      <c r="N3" s="348"/>
    </row>
    <row r="4" spans="1:14" ht="15.75" thickBot="1" x14ac:dyDescent="0.3">
      <c r="A4" s="340"/>
      <c r="B4" s="342"/>
      <c r="C4" s="350"/>
      <c r="D4" s="344"/>
      <c r="E4" s="340"/>
      <c r="F4" s="344"/>
      <c r="G4" s="340"/>
      <c r="H4" s="344"/>
      <c r="I4" s="340"/>
      <c r="J4" s="340"/>
      <c r="K4" s="371"/>
      <c r="L4" s="340"/>
      <c r="M4" s="352"/>
      <c r="N4" s="342"/>
    </row>
    <row r="5" spans="1:14" x14ac:dyDescent="0.25">
      <c r="A5" s="36">
        <v>1</v>
      </c>
      <c r="B5" s="37" t="s">
        <v>41</v>
      </c>
      <c r="C5" s="175">
        <v>712</v>
      </c>
      <c r="D5" s="93">
        <v>1478</v>
      </c>
      <c r="E5" s="175">
        <v>998</v>
      </c>
      <c r="F5" s="93">
        <v>950</v>
      </c>
      <c r="G5" s="175">
        <v>1205</v>
      </c>
      <c r="H5" s="184">
        <v>1093</v>
      </c>
      <c r="I5" s="175">
        <v>680</v>
      </c>
      <c r="J5" s="93">
        <v>1466</v>
      </c>
      <c r="K5" s="175">
        <v>924</v>
      </c>
      <c r="L5" s="93">
        <v>710</v>
      </c>
      <c r="M5" s="175">
        <v>710</v>
      </c>
      <c r="N5" s="179">
        <f t="shared" ref="N5:N17" si="0">SUM(C5:M5)</f>
        <v>10926</v>
      </c>
    </row>
    <row r="6" spans="1:14" x14ac:dyDescent="0.25">
      <c r="A6" s="38">
        <v>2</v>
      </c>
      <c r="B6" s="39" t="s">
        <v>42</v>
      </c>
      <c r="C6" s="86">
        <v>100</v>
      </c>
      <c r="D6" s="67">
        <v>210</v>
      </c>
      <c r="E6" s="86">
        <v>107</v>
      </c>
      <c r="F6" s="67">
        <v>190</v>
      </c>
      <c r="G6" s="86">
        <v>135</v>
      </c>
      <c r="H6" s="67">
        <v>144</v>
      </c>
      <c r="I6" s="86">
        <v>16</v>
      </c>
      <c r="J6" s="67">
        <v>171</v>
      </c>
      <c r="K6" s="86">
        <v>149</v>
      </c>
      <c r="L6" s="67">
        <v>77</v>
      </c>
      <c r="M6" s="86">
        <v>81</v>
      </c>
      <c r="N6" s="73">
        <f t="shared" si="0"/>
        <v>1380</v>
      </c>
    </row>
    <row r="7" spans="1:14" x14ac:dyDescent="0.25">
      <c r="A7" s="38">
        <v>3</v>
      </c>
      <c r="B7" s="39" t="s">
        <v>43</v>
      </c>
      <c r="C7" s="86">
        <v>11</v>
      </c>
      <c r="D7" s="67">
        <v>15</v>
      </c>
      <c r="E7" s="86">
        <v>21</v>
      </c>
      <c r="F7" s="67">
        <v>15</v>
      </c>
      <c r="G7" s="86">
        <v>17</v>
      </c>
      <c r="H7" s="71">
        <v>1</v>
      </c>
      <c r="I7" s="70">
        <v>3</v>
      </c>
      <c r="J7" s="67">
        <v>18</v>
      </c>
      <c r="K7" s="86">
        <v>66</v>
      </c>
      <c r="L7" s="67">
        <v>10</v>
      </c>
      <c r="M7" s="70">
        <v>9</v>
      </c>
      <c r="N7" s="73">
        <f t="shared" si="0"/>
        <v>186</v>
      </c>
    </row>
    <row r="8" spans="1:14" x14ac:dyDescent="0.25">
      <c r="A8" s="38">
        <v>4</v>
      </c>
      <c r="B8" s="39" t="s">
        <v>44</v>
      </c>
      <c r="C8" s="70">
        <v>2</v>
      </c>
      <c r="D8" s="71">
        <v>6</v>
      </c>
      <c r="E8" s="70">
        <v>2</v>
      </c>
      <c r="F8" s="71">
        <v>1</v>
      </c>
      <c r="G8" s="70">
        <v>5</v>
      </c>
      <c r="H8" s="71">
        <v>0</v>
      </c>
      <c r="I8" s="70">
        <v>1</v>
      </c>
      <c r="J8" s="71">
        <v>0</v>
      </c>
      <c r="K8" s="86">
        <v>9</v>
      </c>
      <c r="L8" s="67">
        <v>0</v>
      </c>
      <c r="M8" s="70">
        <v>4</v>
      </c>
      <c r="N8" s="73">
        <f t="shared" si="0"/>
        <v>30</v>
      </c>
    </row>
    <row r="9" spans="1:14" x14ac:dyDescent="0.25">
      <c r="A9" s="38">
        <v>5</v>
      </c>
      <c r="B9" s="39" t="s">
        <v>45</v>
      </c>
      <c r="C9" s="70">
        <v>0</v>
      </c>
      <c r="D9" s="71">
        <v>0</v>
      </c>
      <c r="E9" s="70">
        <v>4</v>
      </c>
      <c r="F9" s="71">
        <v>5</v>
      </c>
      <c r="G9" s="70">
        <v>4</v>
      </c>
      <c r="H9" s="71">
        <v>0</v>
      </c>
      <c r="I9" s="70">
        <v>1</v>
      </c>
      <c r="J9" s="71">
        <v>1</v>
      </c>
      <c r="K9" s="87">
        <v>13</v>
      </c>
      <c r="L9" s="71">
        <v>1</v>
      </c>
      <c r="M9" s="70">
        <v>0</v>
      </c>
      <c r="N9" s="39">
        <f t="shared" si="0"/>
        <v>29</v>
      </c>
    </row>
    <row r="10" spans="1:14" x14ac:dyDescent="0.25">
      <c r="A10" s="38">
        <v>6</v>
      </c>
      <c r="B10" s="39" t="s">
        <v>46</v>
      </c>
      <c r="C10" s="86">
        <v>3</v>
      </c>
      <c r="D10" s="67">
        <v>7</v>
      </c>
      <c r="E10" s="86">
        <v>8</v>
      </c>
      <c r="F10" s="67">
        <v>6</v>
      </c>
      <c r="G10" s="86">
        <v>10</v>
      </c>
      <c r="H10" s="67">
        <v>5</v>
      </c>
      <c r="I10" s="86">
        <v>7</v>
      </c>
      <c r="J10" s="67">
        <v>6</v>
      </c>
      <c r="K10" s="86">
        <v>5</v>
      </c>
      <c r="L10" s="67">
        <v>4</v>
      </c>
      <c r="M10" s="86">
        <v>6</v>
      </c>
      <c r="N10" s="73">
        <f t="shared" si="0"/>
        <v>67</v>
      </c>
    </row>
    <row r="11" spans="1:14" x14ac:dyDescent="0.25">
      <c r="A11" s="38">
        <v>7</v>
      </c>
      <c r="B11" s="39" t="s">
        <v>47</v>
      </c>
      <c r="C11" s="70">
        <v>2</v>
      </c>
      <c r="D11" s="67">
        <v>2</v>
      </c>
      <c r="E11" s="70">
        <v>2</v>
      </c>
      <c r="F11" s="71">
        <v>0</v>
      </c>
      <c r="G11" s="70">
        <v>1</v>
      </c>
      <c r="H11" s="71">
        <v>0</v>
      </c>
      <c r="I11" s="70">
        <v>0</v>
      </c>
      <c r="J11" s="71">
        <v>0</v>
      </c>
      <c r="K11" s="85">
        <v>0</v>
      </c>
      <c r="L11" s="71">
        <v>0</v>
      </c>
      <c r="M11" s="70">
        <v>0</v>
      </c>
      <c r="N11" s="73">
        <f t="shared" si="0"/>
        <v>7</v>
      </c>
    </row>
    <row r="12" spans="1:14" x14ac:dyDescent="0.25">
      <c r="A12" s="38">
        <v>8</v>
      </c>
      <c r="B12" s="39" t="s">
        <v>48</v>
      </c>
      <c r="C12" s="70">
        <v>4</v>
      </c>
      <c r="D12" s="71">
        <v>5</v>
      </c>
      <c r="E12" s="70">
        <v>8</v>
      </c>
      <c r="F12" s="71">
        <v>3</v>
      </c>
      <c r="G12" s="70">
        <v>6</v>
      </c>
      <c r="H12" s="71">
        <v>3</v>
      </c>
      <c r="I12" s="70">
        <v>0</v>
      </c>
      <c r="J12" s="71">
        <v>14</v>
      </c>
      <c r="K12" s="86">
        <v>8</v>
      </c>
      <c r="L12" s="71">
        <v>1</v>
      </c>
      <c r="M12" s="70">
        <v>1</v>
      </c>
      <c r="N12" s="73">
        <f t="shared" si="0"/>
        <v>53</v>
      </c>
    </row>
    <row r="13" spans="1:14" ht="22.5" x14ac:dyDescent="0.25">
      <c r="A13" s="38">
        <v>9</v>
      </c>
      <c r="B13" s="69" t="s">
        <v>49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50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51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52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53</v>
      </c>
      <c r="C17" s="86">
        <v>2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2</v>
      </c>
    </row>
    <row r="18" spans="1:14" ht="15.75" thickBot="1" x14ac:dyDescent="0.3">
      <c r="A18" s="44"/>
      <c r="B18" s="45" t="s">
        <v>39</v>
      </c>
      <c r="C18" s="49">
        <f t="shared" ref="C18:M18" si="1">SUM(C5:C17)</f>
        <v>836</v>
      </c>
      <c r="D18" s="50">
        <f t="shared" si="1"/>
        <v>1723</v>
      </c>
      <c r="E18" s="49">
        <f t="shared" si="1"/>
        <v>1150</v>
      </c>
      <c r="F18" s="50">
        <f t="shared" si="1"/>
        <v>1170</v>
      </c>
      <c r="G18" s="49">
        <f t="shared" si="1"/>
        <v>1383</v>
      </c>
      <c r="H18" s="50">
        <f t="shared" si="1"/>
        <v>1246</v>
      </c>
      <c r="I18" s="49">
        <f t="shared" si="1"/>
        <v>708</v>
      </c>
      <c r="J18" s="50">
        <f t="shared" si="1"/>
        <v>1676</v>
      </c>
      <c r="K18" s="49">
        <f t="shared" si="1"/>
        <v>1174</v>
      </c>
      <c r="L18" s="50">
        <f>SUM(L5:L17)</f>
        <v>803</v>
      </c>
      <c r="M18" s="49">
        <f t="shared" si="1"/>
        <v>811</v>
      </c>
      <c r="N18" s="47">
        <f>SUM(C18:M18)</f>
        <v>12680</v>
      </c>
    </row>
    <row r="19" spans="1:14" ht="15.75" thickBot="1" x14ac:dyDescent="0.3">
      <c r="A19" s="148"/>
      <c r="B19" s="149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65" t="s">
        <v>55</v>
      </c>
      <c r="B20" s="366"/>
      <c r="C20" s="74">
        <f>C18/N18</f>
        <v>6.5930599369085172E-2</v>
      </c>
      <c r="D20" s="75">
        <f>D18/N18</f>
        <v>0.1358832807570978</v>
      </c>
      <c r="E20" s="56">
        <f>E18/N18</f>
        <v>9.069400630914827E-2</v>
      </c>
      <c r="F20" s="75">
        <f>F18/N18</f>
        <v>9.2271293375394317E-2</v>
      </c>
      <c r="G20" s="56">
        <f>G18/N18</f>
        <v>0.10906940063091483</v>
      </c>
      <c r="H20" s="75">
        <f>H18/N18</f>
        <v>9.8264984227129343E-2</v>
      </c>
      <c r="I20" s="56">
        <f>I18/N18</f>
        <v>5.5835962145110413E-2</v>
      </c>
      <c r="J20" s="75">
        <f>J18/N18</f>
        <v>0.13217665615141955</v>
      </c>
      <c r="K20" s="56">
        <f>K18/N18</f>
        <v>9.2586750788643535E-2</v>
      </c>
      <c r="L20" s="75">
        <f>L18/N18</f>
        <v>6.3328075709779177E-2</v>
      </c>
      <c r="M20" s="76">
        <f>M18/N18</f>
        <v>6.3958990536277599E-2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82" t="s">
        <v>69</v>
      </c>
      <c r="B1" s="31"/>
      <c r="C1" s="319" t="s">
        <v>109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249" t="s">
        <v>38</v>
      </c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49" t="s">
        <v>71</v>
      </c>
      <c r="D3" s="343" t="s">
        <v>4</v>
      </c>
      <c r="E3" s="345" t="s">
        <v>5</v>
      </c>
      <c r="F3" s="343" t="s">
        <v>6</v>
      </c>
      <c r="G3" s="345" t="s">
        <v>7</v>
      </c>
      <c r="H3" s="343" t="s">
        <v>8</v>
      </c>
      <c r="I3" s="345" t="s">
        <v>96</v>
      </c>
      <c r="J3" s="323" t="s">
        <v>10</v>
      </c>
      <c r="K3" s="370" t="s">
        <v>40</v>
      </c>
      <c r="L3" s="323" t="s">
        <v>12</v>
      </c>
      <c r="M3" s="351" t="s">
        <v>13</v>
      </c>
      <c r="N3" s="348"/>
    </row>
    <row r="4" spans="1:14" ht="15.75" thickBot="1" x14ac:dyDescent="0.3">
      <c r="A4" s="340"/>
      <c r="B4" s="342"/>
      <c r="C4" s="350"/>
      <c r="D4" s="344"/>
      <c r="E4" s="340"/>
      <c r="F4" s="344"/>
      <c r="G4" s="340"/>
      <c r="H4" s="344"/>
      <c r="I4" s="340"/>
      <c r="J4" s="340"/>
      <c r="K4" s="371"/>
      <c r="L4" s="340"/>
      <c r="M4" s="352"/>
      <c r="N4" s="342"/>
    </row>
    <row r="5" spans="1:14" x14ac:dyDescent="0.25">
      <c r="A5" s="36">
        <v>1</v>
      </c>
      <c r="B5" s="37" t="s">
        <v>41</v>
      </c>
      <c r="C5" s="175">
        <v>37628</v>
      </c>
      <c r="D5" s="93">
        <v>84132</v>
      </c>
      <c r="E5" s="175">
        <v>65904</v>
      </c>
      <c r="F5" s="93">
        <v>62042</v>
      </c>
      <c r="G5" s="175">
        <v>65456</v>
      </c>
      <c r="H5" s="184">
        <v>56466</v>
      </c>
      <c r="I5" s="175">
        <v>46400</v>
      </c>
      <c r="J5" s="93">
        <v>79793</v>
      </c>
      <c r="K5" s="175">
        <v>51285</v>
      </c>
      <c r="L5" s="93">
        <v>52230</v>
      </c>
      <c r="M5" s="175">
        <v>42979</v>
      </c>
      <c r="N5" s="179">
        <f t="shared" ref="N5:N17" si="0">SUM(C5:M5)</f>
        <v>644315</v>
      </c>
    </row>
    <row r="6" spans="1:14" x14ac:dyDescent="0.25">
      <c r="A6" s="38">
        <v>2</v>
      </c>
      <c r="B6" s="39" t="s">
        <v>42</v>
      </c>
      <c r="C6" s="86">
        <v>5744</v>
      </c>
      <c r="D6" s="67">
        <v>8153</v>
      </c>
      <c r="E6" s="86">
        <v>3749</v>
      </c>
      <c r="F6" s="67">
        <v>7813</v>
      </c>
      <c r="G6" s="86">
        <v>7317</v>
      </c>
      <c r="H6" s="67">
        <v>5286</v>
      </c>
      <c r="I6" s="86">
        <v>258</v>
      </c>
      <c r="J6" s="67">
        <v>8743</v>
      </c>
      <c r="K6" s="86">
        <v>9372</v>
      </c>
      <c r="L6" s="67">
        <v>4054</v>
      </c>
      <c r="M6" s="86">
        <v>3655</v>
      </c>
      <c r="N6" s="73">
        <f t="shared" si="0"/>
        <v>64144</v>
      </c>
    </row>
    <row r="7" spans="1:14" x14ac:dyDescent="0.25">
      <c r="A7" s="38">
        <v>3</v>
      </c>
      <c r="B7" s="39" t="s">
        <v>43</v>
      </c>
      <c r="C7" s="86">
        <v>334</v>
      </c>
      <c r="D7" s="67">
        <v>948</v>
      </c>
      <c r="E7" s="86">
        <v>804</v>
      </c>
      <c r="F7" s="67">
        <v>334</v>
      </c>
      <c r="G7" s="86">
        <v>2677</v>
      </c>
      <c r="H7" s="67">
        <v>19</v>
      </c>
      <c r="I7" s="70">
        <v>96</v>
      </c>
      <c r="J7" s="67">
        <v>537</v>
      </c>
      <c r="K7" s="86">
        <v>3401</v>
      </c>
      <c r="L7" s="67">
        <v>755</v>
      </c>
      <c r="M7" s="86">
        <v>790</v>
      </c>
      <c r="N7" s="73">
        <f t="shared" si="0"/>
        <v>10695</v>
      </c>
    </row>
    <row r="8" spans="1:14" x14ac:dyDescent="0.25">
      <c r="A8" s="38">
        <v>4</v>
      </c>
      <c r="B8" s="39" t="s">
        <v>44</v>
      </c>
      <c r="C8" s="70">
        <v>132</v>
      </c>
      <c r="D8" s="71">
        <v>329</v>
      </c>
      <c r="E8" s="70">
        <v>39</v>
      </c>
      <c r="F8" s="71">
        <v>51</v>
      </c>
      <c r="G8" s="70">
        <v>127</v>
      </c>
      <c r="H8" s="71">
        <v>0</v>
      </c>
      <c r="I8" s="70">
        <v>407</v>
      </c>
      <c r="J8" s="71">
        <v>0</v>
      </c>
      <c r="K8" s="70">
        <v>266</v>
      </c>
      <c r="L8" s="67">
        <v>0</v>
      </c>
      <c r="M8" s="70">
        <v>850</v>
      </c>
      <c r="N8" s="73">
        <f t="shared" si="0"/>
        <v>2201</v>
      </c>
    </row>
    <row r="9" spans="1:14" x14ac:dyDescent="0.25">
      <c r="A9" s="38">
        <v>5</v>
      </c>
      <c r="B9" s="39" t="s">
        <v>45</v>
      </c>
      <c r="C9" s="70">
        <v>0</v>
      </c>
      <c r="D9" s="71">
        <v>0</v>
      </c>
      <c r="E9" s="70">
        <v>239</v>
      </c>
      <c r="F9" s="71">
        <v>289</v>
      </c>
      <c r="G9" s="70">
        <v>77</v>
      </c>
      <c r="H9" s="71">
        <v>0</v>
      </c>
      <c r="I9" s="70">
        <v>427</v>
      </c>
      <c r="J9" s="71">
        <v>21</v>
      </c>
      <c r="K9" s="87">
        <v>659</v>
      </c>
      <c r="L9" s="71">
        <v>14</v>
      </c>
      <c r="M9" s="70">
        <v>0</v>
      </c>
      <c r="N9" s="73">
        <f t="shared" si="0"/>
        <v>1726</v>
      </c>
    </row>
    <row r="10" spans="1:14" x14ac:dyDescent="0.25">
      <c r="A10" s="38">
        <v>6</v>
      </c>
      <c r="B10" s="39" t="s">
        <v>46</v>
      </c>
      <c r="C10" s="70">
        <v>761</v>
      </c>
      <c r="D10" s="67">
        <v>1086</v>
      </c>
      <c r="E10" s="86">
        <v>245</v>
      </c>
      <c r="F10" s="67">
        <v>359</v>
      </c>
      <c r="G10" s="86">
        <v>3849</v>
      </c>
      <c r="H10" s="67">
        <v>158</v>
      </c>
      <c r="I10" s="86">
        <v>158</v>
      </c>
      <c r="J10" s="67">
        <v>755</v>
      </c>
      <c r="K10" s="86">
        <v>248</v>
      </c>
      <c r="L10" s="67">
        <v>305</v>
      </c>
      <c r="M10" s="86">
        <v>77</v>
      </c>
      <c r="N10" s="73">
        <f t="shared" si="0"/>
        <v>8001</v>
      </c>
    </row>
    <row r="11" spans="1:14" x14ac:dyDescent="0.25">
      <c r="A11" s="38">
        <v>7</v>
      </c>
      <c r="B11" s="39" t="s">
        <v>47</v>
      </c>
      <c r="C11" s="70">
        <v>126</v>
      </c>
      <c r="D11" s="67">
        <v>754</v>
      </c>
      <c r="E11" s="70">
        <v>132</v>
      </c>
      <c r="F11" s="71">
        <v>0</v>
      </c>
      <c r="G11" s="70">
        <v>21</v>
      </c>
      <c r="H11" s="71">
        <v>0</v>
      </c>
      <c r="I11" s="70">
        <v>0</v>
      </c>
      <c r="J11" s="71">
        <v>0</v>
      </c>
      <c r="K11" s="85">
        <v>286</v>
      </c>
      <c r="L11" s="71">
        <v>0</v>
      </c>
      <c r="M11" s="70">
        <v>0</v>
      </c>
      <c r="N11" s="73">
        <f t="shared" si="0"/>
        <v>1319</v>
      </c>
    </row>
    <row r="12" spans="1:14" x14ac:dyDescent="0.25">
      <c r="A12" s="38">
        <v>8</v>
      </c>
      <c r="B12" s="39" t="s">
        <v>48</v>
      </c>
      <c r="C12" s="70">
        <v>55</v>
      </c>
      <c r="D12" s="67">
        <v>250</v>
      </c>
      <c r="E12" s="70">
        <v>119</v>
      </c>
      <c r="F12" s="71">
        <v>189</v>
      </c>
      <c r="G12" s="70">
        <v>178</v>
      </c>
      <c r="H12" s="71">
        <v>17</v>
      </c>
      <c r="I12" s="70">
        <v>0</v>
      </c>
      <c r="J12" s="71">
        <v>402</v>
      </c>
      <c r="K12" s="86">
        <v>187</v>
      </c>
      <c r="L12" s="71">
        <v>19</v>
      </c>
      <c r="M12" s="70">
        <v>8</v>
      </c>
      <c r="N12" s="73">
        <f t="shared" si="0"/>
        <v>1424</v>
      </c>
    </row>
    <row r="13" spans="1:14" ht="22.5" x14ac:dyDescent="0.25">
      <c r="A13" s="38">
        <v>9</v>
      </c>
      <c r="B13" s="69" t="s">
        <v>49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53" t="s">
        <v>50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51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52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53</v>
      </c>
      <c r="C17" s="70">
        <v>16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16</v>
      </c>
    </row>
    <row r="18" spans="1:14" ht="15.75" thickBot="1" x14ac:dyDescent="0.3">
      <c r="A18" s="44"/>
      <c r="B18" s="45" t="s">
        <v>39</v>
      </c>
      <c r="C18" s="49">
        <f t="shared" ref="C18:M18" si="1">SUM(C5:C17)</f>
        <v>44796</v>
      </c>
      <c r="D18" s="50">
        <f>SUM(D5:D17)</f>
        <v>95652</v>
      </c>
      <c r="E18" s="49">
        <f t="shared" si="1"/>
        <v>71231</v>
      </c>
      <c r="F18" s="50">
        <f>SUM(F5:F17)</f>
        <v>71077</v>
      </c>
      <c r="G18" s="49">
        <f t="shared" si="1"/>
        <v>79702</v>
      </c>
      <c r="H18" s="50">
        <f t="shared" si="1"/>
        <v>61946</v>
      </c>
      <c r="I18" s="49">
        <f>SUM(I5:I17)</f>
        <v>47746</v>
      </c>
      <c r="J18" s="50">
        <f t="shared" si="1"/>
        <v>90251</v>
      </c>
      <c r="K18" s="101">
        <f t="shared" si="1"/>
        <v>65704</v>
      </c>
      <c r="L18" s="50">
        <f t="shared" si="1"/>
        <v>57377</v>
      </c>
      <c r="M18" s="49">
        <f t="shared" si="1"/>
        <v>48359</v>
      </c>
      <c r="N18" s="47">
        <f>SUM(N5:N17)</f>
        <v>733841</v>
      </c>
    </row>
    <row r="19" spans="1:14" ht="15.75" thickBot="1" x14ac:dyDescent="0.3"/>
    <row r="20" spans="1:14" ht="15.75" thickBot="1" x14ac:dyDescent="0.3">
      <c r="A20" s="365" t="s">
        <v>55</v>
      </c>
      <c r="B20" s="366"/>
      <c r="C20" s="74">
        <f>C18/N18</f>
        <v>6.1043196005674254E-2</v>
      </c>
      <c r="D20" s="75">
        <f>D18/N18</f>
        <v>0.13034431164244026</v>
      </c>
      <c r="E20" s="56">
        <f>E18/N18</f>
        <v>9.7065985683547254E-2</v>
      </c>
      <c r="F20" s="75">
        <f>F18/N18</f>
        <v>9.6856130960248879E-2</v>
      </c>
      <c r="G20" s="56">
        <f>G18/N18</f>
        <v>0.1086093581579661</v>
      </c>
      <c r="H20" s="75">
        <f>H18/N18</f>
        <v>8.4413381100265583E-2</v>
      </c>
      <c r="I20" s="56">
        <f>I18/N18</f>
        <v>6.5063140380545656E-2</v>
      </c>
      <c r="J20" s="75">
        <f>J18/N18</f>
        <v>0.12298440670390452</v>
      </c>
      <c r="K20" s="56">
        <f>K18/N18</f>
        <v>8.9534381425949217E-2</v>
      </c>
      <c r="L20" s="75">
        <f>L18/N18</f>
        <v>7.818723674474444E-2</v>
      </c>
      <c r="M20" s="76">
        <f>M18/N18</f>
        <v>6.5898471194713842E-2</v>
      </c>
      <c r="N20" s="252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82"/>
      <c r="B1" s="31"/>
      <c r="C1" s="319" t="s">
        <v>110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68"/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60" t="s">
        <v>71</v>
      </c>
      <c r="D3" s="323" t="s">
        <v>4</v>
      </c>
      <c r="E3" s="345" t="s">
        <v>5</v>
      </c>
      <c r="F3" s="363" t="s">
        <v>6</v>
      </c>
      <c r="G3" s="345" t="s">
        <v>7</v>
      </c>
      <c r="H3" s="343" t="s">
        <v>8</v>
      </c>
      <c r="I3" s="345" t="s">
        <v>96</v>
      </c>
      <c r="J3" s="343" t="s">
        <v>10</v>
      </c>
      <c r="K3" s="360" t="s">
        <v>11</v>
      </c>
      <c r="L3" s="323" t="s">
        <v>12</v>
      </c>
      <c r="M3" s="345" t="s">
        <v>13</v>
      </c>
      <c r="N3" s="348"/>
    </row>
    <row r="4" spans="1:14" ht="15.75" thickBot="1" x14ac:dyDescent="0.3">
      <c r="A4" s="340"/>
      <c r="B4" s="342"/>
      <c r="C4" s="362"/>
      <c r="D4" s="340"/>
      <c r="E4" s="340"/>
      <c r="F4" s="364"/>
      <c r="G4" s="340"/>
      <c r="H4" s="344"/>
      <c r="I4" s="340"/>
      <c r="J4" s="344"/>
      <c r="K4" s="362"/>
      <c r="L4" s="340"/>
      <c r="M4" s="340"/>
      <c r="N4" s="342"/>
    </row>
    <row r="5" spans="1:14" x14ac:dyDescent="0.25">
      <c r="A5" s="36">
        <v>1</v>
      </c>
      <c r="B5" s="37" t="s">
        <v>41</v>
      </c>
      <c r="C5" s="86">
        <v>10</v>
      </c>
      <c r="D5" s="179">
        <v>57</v>
      </c>
      <c r="E5" s="85">
        <v>20</v>
      </c>
      <c r="F5" s="93">
        <v>31</v>
      </c>
      <c r="G5" s="85">
        <v>22</v>
      </c>
      <c r="H5" s="93">
        <v>18</v>
      </c>
      <c r="I5" s="85">
        <v>32</v>
      </c>
      <c r="J5" s="93">
        <v>52</v>
      </c>
      <c r="K5" s="85">
        <v>13</v>
      </c>
      <c r="L5" s="93">
        <v>36</v>
      </c>
      <c r="M5" s="85">
        <v>18</v>
      </c>
      <c r="N5" s="287">
        <f t="shared" ref="N5:N12" si="0">SUM(C5:M5)</f>
        <v>309</v>
      </c>
    </row>
    <row r="6" spans="1:14" x14ac:dyDescent="0.25">
      <c r="A6" s="38">
        <v>2</v>
      </c>
      <c r="B6" s="39" t="s">
        <v>42</v>
      </c>
      <c r="C6" s="86">
        <v>27</v>
      </c>
      <c r="D6" s="73">
        <v>112</v>
      </c>
      <c r="E6" s="86">
        <v>26</v>
      </c>
      <c r="F6" s="67">
        <v>37</v>
      </c>
      <c r="G6" s="86">
        <v>18</v>
      </c>
      <c r="H6" s="67">
        <v>16</v>
      </c>
      <c r="I6" s="70">
        <v>0</v>
      </c>
      <c r="J6" s="67">
        <v>42</v>
      </c>
      <c r="K6" s="86">
        <v>27</v>
      </c>
      <c r="L6" s="71">
        <v>21</v>
      </c>
      <c r="M6" s="70">
        <v>35</v>
      </c>
      <c r="N6" s="73">
        <f t="shared" si="0"/>
        <v>361</v>
      </c>
    </row>
    <row r="7" spans="1:14" x14ac:dyDescent="0.25">
      <c r="A7" s="38">
        <v>3</v>
      </c>
      <c r="B7" s="39" t="s">
        <v>43</v>
      </c>
      <c r="C7" s="70">
        <v>0</v>
      </c>
      <c r="D7" s="39">
        <v>7</v>
      </c>
      <c r="E7" s="70">
        <v>3</v>
      </c>
      <c r="F7" s="67">
        <v>17</v>
      </c>
      <c r="G7" s="70">
        <v>5</v>
      </c>
      <c r="H7" s="71">
        <v>3</v>
      </c>
      <c r="I7" s="70">
        <v>0</v>
      </c>
      <c r="J7" s="71">
        <v>4</v>
      </c>
      <c r="K7" s="70">
        <v>1</v>
      </c>
      <c r="L7" s="71">
        <v>7</v>
      </c>
      <c r="M7" s="70">
        <v>1</v>
      </c>
      <c r="N7" s="39">
        <f t="shared" si="0"/>
        <v>48</v>
      </c>
    </row>
    <row r="8" spans="1:14" x14ac:dyDescent="0.25">
      <c r="A8" s="38">
        <v>4</v>
      </c>
      <c r="B8" s="39" t="s">
        <v>44</v>
      </c>
      <c r="C8" s="70">
        <v>1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2</v>
      </c>
      <c r="L8" s="71">
        <v>0</v>
      </c>
      <c r="M8" s="70">
        <v>0</v>
      </c>
      <c r="N8" s="39">
        <f t="shared" si="0"/>
        <v>3</v>
      </c>
    </row>
    <row r="9" spans="1:14" x14ac:dyDescent="0.25">
      <c r="A9" s="38">
        <v>5</v>
      </c>
      <c r="B9" s="39" t="s">
        <v>45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46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47</v>
      </c>
      <c r="C11" s="70">
        <v>0</v>
      </c>
      <c r="D11" s="73">
        <v>5</v>
      </c>
      <c r="E11" s="70">
        <v>3</v>
      </c>
      <c r="F11" s="71">
        <v>0</v>
      </c>
      <c r="G11" s="70">
        <v>0</v>
      </c>
      <c r="H11" s="71">
        <v>0</v>
      </c>
      <c r="I11" s="70">
        <v>0</v>
      </c>
      <c r="J11" s="71">
        <v>6</v>
      </c>
      <c r="K11" s="187">
        <v>4</v>
      </c>
      <c r="L11" s="71"/>
      <c r="M11" s="70">
        <v>1</v>
      </c>
      <c r="N11" s="286">
        <f t="shared" si="0"/>
        <v>19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0</v>
      </c>
      <c r="E12" s="87">
        <v>0</v>
      </c>
      <c r="F12" s="186">
        <v>0</v>
      </c>
      <c r="G12" s="87">
        <v>0</v>
      </c>
      <c r="H12" s="186">
        <v>0</v>
      </c>
      <c r="I12" s="87">
        <v>0</v>
      </c>
      <c r="J12" s="186">
        <v>0</v>
      </c>
      <c r="K12" s="87">
        <v>0</v>
      </c>
      <c r="L12" s="186">
        <v>0</v>
      </c>
      <c r="M12" s="87">
        <v>0</v>
      </c>
      <c r="N12" s="285">
        <f t="shared" si="0"/>
        <v>0</v>
      </c>
    </row>
    <row r="13" spans="1:14" ht="15.75" thickBot="1" x14ac:dyDescent="0.3">
      <c r="A13" s="44"/>
      <c r="B13" s="45" t="s">
        <v>56</v>
      </c>
      <c r="C13" s="49">
        <f t="shared" ref="C13:N13" si="1">SUM(C5:C12)</f>
        <v>38</v>
      </c>
      <c r="D13" s="47">
        <f t="shared" si="1"/>
        <v>181</v>
      </c>
      <c r="E13" s="49">
        <f t="shared" si="1"/>
        <v>52</v>
      </c>
      <c r="F13" s="50">
        <f t="shared" si="1"/>
        <v>85</v>
      </c>
      <c r="G13" s="49">
        <f t="shared" si="1"/>
        <v>45</v>
      </c>
      <c r="H13" s="50">
        <f t="shared" si="1"/>
        <v>37</v>
      </c>
      <c r="I13" s="49">
        <f t="shared" si="1"/>
        <v>32</v>
      </c>
      <c r="J13" s="50">
        <f t="shared" si="1"/>
        <v>104</v>
      </c>
      <c r="K13" s="49">
        <f t="shared" si="1"/>
        <v>47</v>
      </c>
      <c r="L13" s="50">
        <f t="shared" si="1"/>
        <v>64</v>
      </c>
      <c r="M13" s="49">
        <f t="shared" si="1"/>
        <v>55</v>
      </c>
      <c r="N13" s="47">
        <f t="shared" si="1"/>
        <v>740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74" t="s">
        <v>55</v>
      </c>
      <c r="B16" s="375"/>
      <c r="C16" s="74">
        <f>C13/N13</f>
        <v>5.1351351351351354E-2</v>
      </c>
      <c r="D16" s="75">
        <f>D13/N13</f>
        <v>0.24459459459459459</v>
      </c>
      <c r="E16" s="56">
        <f>E13/N13</f>
        <v>7.0270270270270274E-2</v>
      </c>
      <c r="F16" s="75">
        <f>F13/N13</f>
        <v>0.11486486486486487</v>
      </c>
      <c r="G16" s="56">
        <f>G13/N13</f>
        <v>6.0810810810810814E-2</v>
      </c>
      <c r="H16" s="75">
        <f>H13/N13</f>
        <v>0.05</v>
      </c>
      <c r="I16" s="56">
        <f>I13/N13</f>
        <v>4.3243243243243246E-2</v>
      </c>
      <c r="J16" s="75">
        <f>J13/N13</f>
        <v>0.14054054054054055</v>
      </c>
      <c r="K16" s="56">
        <f>K13/N13</f>
        <v>6.3513513513513517E-2</v>
      </c>
      <c r="L16" s="75">
        <f>L13/N13</f>
        <v>8.6486486486486491E-2</v>
      </c>
      <c r="M16" s="76">
        <f>M13/N13</f>
        <v>7.4324324324324328E-2</v>
      </c>
      <c r="N16" s="252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19" t="s">
        <v>111</v>
      </c>
      <c r="D18" s="320"/>
      <c r="E18" s="320"/>
      <c r="F18" s="320"/>
      <c r="G18" s="320"/>
      <c r="H18" s="320"/>
      <c r="I18" s="320"/>
      <c r="J18" s="321"/>
      <c r="K18" s="321"/>
      <c r="L18" s="31"/>
      <c r="M18" s="31"/>
      <c r="N18" s="249" t="s">
        <v>38</v>
      </c>
    </row>
    <row r="19" spans="1:14" ht="15.75" thickBot="1" x14ac:dyDescent="0.3">
      <c r="A19" s="311" t="s">
        <v>0</v>
      </c>
      <c r="B19" s="323" t="s">
        <v>1</v>
      </c>
      <c r="C19" s="338" t="s">
        <v>2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23" t="s">
        <v>3</v>
      </c>
    </row>
    <row r="20" spans="1:14" x14ac:dyDescent="0.25">
      <c r="A20" s="339"/>
      <c r="B20" s="341"/>
      <c r="C20" s="360" t="s">
        <v>71</v>
      </c>
      <c r="D20" s="323" t="s">
        <v>4</v>
      </c>
      <c r="E20" s="345" t="s">
        <v>5</v>
      </c>
      <c r="F20" s="363" t="s">
        <v>6</v>
      </c>
      <c r="G20" s="345" t="s">
        <v>7</v>
      </c>
      <c r="H20" s="343" t="s">
        <v>8</v>
      </c>
      <c r="I20" s="345" t="s">
        <v>96</v>
      </c>
      <c r="J20" s="343" t="s">
        <v>10</v>
      </c>
      <c r="K20" s="360" t="s">
        <v>11</v>
      </c>
      <c r="L20" s="323" t="s">
        <v>12</v>
      </c>
      <c r="M20" s="345" t="s">
        <v>13</v>
      </c>
      <c r="N20" s="348"/>
    </row>
    <row r="21" spans="1:14" ht="15.75" thickBot="1" x14ac:dyDescent="0.3">
      <c r="A21" s="340"/>
      <c r="B21" s="342"/>
      <c r="C21" s="362"/>
      <c r="D21" s="340"/>
      <c r="E21" s="340"/>
      <c r="F21" s="364"/>
      <c r="G21" s="340"/>
      <c r="H21" s="344"/>
      <c r="I21" s="340"/>
      <c r="J21" s="344"/>
      <c r="K21" s="362"/>
      <c r="L21" s="340"/>
      <c r="M21" s="340"/>
      <c r="N21" s="342"/>
    </row>
    <row r="22" spans="1:14" x14ac:dyDescent="0.25">
      <c r="A22" s="36">
        <v>1</v>
      </c>
      <c r="B22" s="37" t="s">
        <v>41</v>
      </c>
      <c r="C22" s="86">
        <v>4394</v>
      </c>
      <c r="D22" s="179">
        <v>8703</v>
      </c>
      <c r="E22" s="85">
        <v>4077</v>
      </c>
      <c r="F22" s="93">
        <v>5724</v>
      </c>
      <c r="G22" s="85">
        <v>3104</v>
      </c>
      <c r="H22" s="93">
        <v>6458</v>
      </c>
      <c r="I22" s="85">
        <v>4086</v>
      </c>
      <c r="J22" s="93">
        <v>6807</v>
      </c>
      <c r="K22" s="85">
        <v>1723</v>
      </c>
      <c r="L22" s="93">
        <v>3127</v>
      </c>
      <c r="M22" s="85">
        <v>2919</v>
      </c>
      <c r="N22" s="179">
        <f t="shared" ref="N22:N29" si="2">SUM(C22:M22)</f>
        <v>51122</v>
      </c>
    </row>
    <row r="23" spans="1:14" x14ac:dyDescent="0.25">
      <c r="A23" s="38">
        <v>2</v>
      </c>
      <c r="B23" s="39" t="s">
        <v>42</v>
      </c>
      <c r="C23" s="86">
        <v>4185</v>
      </c>
      <c r="D23" s="73">
        <v>17228</v>
      </c>
      <c r="E23" s="86">
        <v>15436</v>
      </c>
      <c r="F23" s="67">
        <v>8614</v>
      </c>
      <c r="G23" s="86">
        <v>2660</v>
      </c>
      <c r="H23" s="67">
        <v>5187</v>
      </c>
      <c r="I23" s="70">
        <v>0</v>
      </c>
      <c r="J23" s="67">
        <v>8850</v>
      </c>
      <c r="K23" s="86">
        <v>3021</v>
      </c>
      <c r="L23" s="67">
        <v>1295</v>
      </c>
      <c r="M23" s="86">
        <v>3997</v>
      </c>
      <c r="N23" s="73">
        <f t="shared" si="2"/>
        <v>70473</v>
      </c>
    </row>
    <row r="24" spans="1:14" x14ac:dyDescent="0.25">
      <c r="A24" s="38">
        <v>3</v>
      </c>
      <c r="B24" s="39" t="s">
        <v>43</v>
      </c>
      <c r="C24" s="70">
        <v>55</v>
      </c>
      <c r="D24" s="73">
        <v>963</v>
      </c>
      <c r="E24" s="86">
        <v>1084</v>
      </c>
      <c r="F24" s="67">
        <v>4559</v>
      </c>
      <c r="G24" s="86">
        <v>3132</v>
      </c>
      <c r="H24" s="71">
        <v>223</v>
      </c>
      <c r="I24" s="70">
        <v>0</v>
      </c>
      <c r="J24" s="67">
        <v>1382</v>
      </c>
      <c r="K24" s="70">
        <v>52</v>
      </c>
      <c r="L24" s="255">
        <v>1414</v>
      </c>
      <c r="M24" s="70">
        <v>12</v>
      </c>
      <c r="N24" s="286">
        <f t="shared" si="2"/>
        <v>12876</v>
      </c>
    </row>
    <row r="25" spans="1:14" x14ac:dyDescent="0.25">
      <c r="A25" s="38">
        <v>4</v>
      </c>
      <c r="B25" s="39" t="s">
        <v>44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750</v>
      </c>
      <c r="L25" s="71">
        <v>0</v>
      </c>
      <c r="M25" s="70">
        <v>0</v>
      </c>
      <c r="N25" s="286">
        <f t="shared" si="2"/>
        <v>750</v>
      </c>
    </row>
    <row r="26" spans="1:14" x14ac:dyDescent="0.25">
      <c r="A26" s="38">
        <v>5</v>
      </c>
      <c r="B26" s="39" t="s">
        <v>45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46</v>
      </c>
      <c r="C27" s="70">
        <v>0</v>
      </c>
      <c r="D27" s="39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0</v>
      </c>
    </row>
    <row r="28" spans="1:14" x14ac:dyDescent="0.25">
      <c r="A28" s="38">
        <v>7</v>
      </c>
      <c r="B28" s="39" t="s">
        <v>47</v>
      </c>
      <c r="C28" s="70">
        <v>0</v>
      </c>
      <c r="D28" s="73">
        <v>485</v>
      </c>
      <c r="E28" s="70">
        <v>135</v>
      </c>
      <c r="F28" s="71">
        <v>0</v>
      </c>
      <c r="G28" s="70">
        <v>0</v>
      </c>
      <c r="H28" s="71">
        <v>0</v>
      </c>
      <c r="I28" s="70">
        <v>0</v>
      </c>
      <c r="J28" s="67">
        <v>860</v>
      </c>
      <c r="K28" s="85">
        <v>1001</v>
      </c>
      <c r="L28" s="71">
        <v>0</v>
      </c>
      <c r="M28" s="86">
        <v>86</v>
      </c>
      <c r="N28" s="73">
        <f t="shared" si="2"/>
        <v>2567</v>
      </c>
    </row>
    <row r="29" spans="1:14" ht="15.75" thickBot="1" x14ac:dyDescent="0.3">
      <c r="A29" s="41">
        <v>8</v>
      </c>
      <c r="B29" s="42" t="s">
        <v>48</v>
      </c>
      <c r="C29" s="87">
        <v>0</v>
      </c>
      <c r="D29" s="39">
        <v>0</v>
      </c>
      <c r="E29" s="87">
        <v>0</v>
      </c>
      <c r="F29" s="186">
        <v>0</v>
      </c>
      <c r="G29" s="87">
        <v>0</v>
      </c>
      <c r="H29" s="186">
        <v>0</v>
      </c>
      <c r="I29" s="87">
        <v>0</v>
      </c>
      <c r="J29" s="186">
        <v>0</v>
      </c>
      <c r="K29" s="87">
        <v>0</v>
      </c>
      <c r="L29" s="186">
        <v>0</v>
      </c>
      <c r="M29" s="87">
        <v>86</v>
      </c>
      <c r="N29" s="42">
        <f t="shared" si="2"/>
        <v>86</v>
      </c>
    </row>
    <row r="30" spans="1:14" ht="15.75" thickBot="1" x14ac:dyDescent="0.3">
      <c r="A30" s="77"/>
      <c r="B30" s="45" t="s">
        <v>3</v>
      </c>
      <c r="C30" s="185">
        <f>SUM(C22:C29)</f>
        <v>8634</v>
      </c>
      <c r="D30" s="61">
        <f t="shared" ref="D30:L30" si="3">SUM(D22:D29)</f>
        <v>27379</v>
      </c>
      <c r="E30" s="49">
        <f t="shared" si="3"/>
        <v>20732</v>
      </c>
      <c r="F30" s="150">
        <f>SUM(F22:F29)</f>
        <v>18897</v>
      </c>
      <c r="G30" s="49">
        <f t="shared" si="3"/>
        <v>8896</v>
      </c>
      <c r="H30" s="50">
        <f t="shared" si="3"/>
        <v>11868</v>
      </c>
      <c r="I30" s="49">
        <f>SUM(I22:I29)</f>
        <v>4086</v>
      </c>
      <c r="J30" s="50">
        <f t="shared" si="3"/>
        <v>17899</v>
      </c>
      <c r="K30" s="49">
        <f t="shared" si="3"/>
        <v>6547</v>
      </c>
      <c r="L30" s="50">
        <f t="shared" si="3"/>
        <v>5836</v>
      </c>
      <c r="M30" s="49">
        <f>SUM(M22:M28)</f>
        <v>7014</v>
      </c>
      <c r="N30" s="47">
        <f>SUM(C30:M30)</f>
        <v>137788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72" t="s">
        <v>55</v>
      </c>
      <c r="B32" s="373"/>
      <c r="C32" s="100">
        <f>C30/N30</f>
        <v>6.2661479954713037E-2</v>
      </c>
      <c r="D32" s="99">
        <f>D30/N30</f>
        <v>0.198703805846663</v>
      </c>
      <c r="E32" s="100">
        <f>E30/N30</f>
        <v>0.15046303016227827</v>
      </c>
      <c r="F32" s="55">
        <f>F30/N30</f>
        <v>0.13714546985223677</v>
      </c>
      <c r="G32" s="100">
        <f>G30/N30</f>
        <v>6.4562951780996899E-2</v>
      </c>
      <c r="H32" s="55">
        <f>H30/N30</f>
        <v>8.6132319215025982E-2</v>
      </c>
      <c r="I32" s="100">
        <f>I30/N30</f>
        <v>2.9654251458762736E-2</v>
      </c>
      <c r="J32" s="55">
        <f>J30/N30</f>
        <v>0.12990245884982726</v>
      </c>
      <c r="K32" s="100">
        <f>K30/N30</f>
        <v>4.7515023078932857E-2</v>
      </c>
      <c r="L32" s="55">
        <f>L30/N30</f>
        <v>4.2354922054170172E-2</v>
      </c>
      <c r="M32" s="100">
        <f>M30/N30</f>
        <v>5.0904287746393009E-2</v>
      </c>
      <c r="N32" s="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19" t="s">
        <v>106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68"/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60" t="s">
        <v>71</v>
      </c>
      <c r="D3" s="323" t="s">
        <v>4</v>
      </c>
      <c r="E3" s="345" t="s">
        <v>5</v>
      </c>
      <c r="F3" s="363" t="s">
        <v>6</v>
      </c>
      <c r="G3" s="345" t="s">
        <v>7</v>
      </c>
      <c r="H3" s="343" t="s">
        <v>8</v>
      </c>
      <c r="I3" s="345" t="s">
        <v>96</v>
      </c>
      <c r="J3" s="343" t="s">
        <v>10</v>
      </c>
      <c r="K3" s="360" t="s">
        <v>11</v>
      </c>
      <c r="L3" s="323" t="s">
        <v>12</v>
      </c>
      <c r="M3" s="345" t="s">
        <v>13</v>
      </c>
      <c r="N3" s="348"/>
    </row>
    <row r="4" spans="1:14" ht="15.75" thickBot="1" x14ac:dyDescent="0.3">
      <c r="A4" s="340"/>
      <c r="B4" s="342"/>
      <c r="C4" s="362"/>
      <c r="D4" s="340"/>
      <c r="E4" s="340"/>
      <c r="F4" s="364"/>
      <c r="G4" s="340"/>
      <c r="H4" s="344"/>
      <c r="I4" s="340"/>
      <c r="J4" s="344"/>
      <c r="K4" s="362"/>
      <c r="L4" s="340"/>
      <c r="M4" s="340"/>
      <c r="N4" s="342"/>
    </row>
    <row r="5" spans="1:14" x14ac:dyDescent="0.25">
      <c r="A5" s="36">
        <v>1</v>
      </c>
      <c r="B5" s="37" t="s">
        <v>41</v>
      </c>
      <c r="C5" s="86">
        <v>0</v>
      </c>
      <c r="D5" s="179">
        <v>0</v>
      </c>
      <c r="E5" s="85">
        <v>8</v>
      </c>
      <c r="F5" s="93">
        <v>1</v>
      </c>
      <c r="G5" s="85">
        <v>0</v>
      </c>
      <c r="H5" s="93">
        <v>0</v>
      </c>
      <c r="I5" s="85">
        <v>1</v>
      </c>
      <c r="J5" s="93">
        <v>2</v>
      </c>
      <c r="K5" s="85">
        <v>0</v>
      </c>
      <c r="L5" s="93">
        <v>0</v>
      </c>
      <c r="M5" s="85">
        <v>2</v>
      </c>
      <c r="N5" s="179">
        <f t="shared" ref="N5:N12" si="0">SUM(C5:M5)</f>
        <v>14</v>
      </c>
    </row>
    <row r="6" spans="1:14" x14ac:dyDescent="0.25">
      <c r="A6" s="38">
        <v>2</v>
      </c>
      <c r="B6" s="39" t="s">
        <v>42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0</v>
      </c>
    </row>
    <row r="7" spans="1:14" x14ac:dyDescent="0.25">
      <c r="A7" s="38">
        <v>3</v>
      </c>
      <c r="B7" s="39" t="s">
        <v>43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44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45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46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47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87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0</v>
      </c>
      <c r="E12" s="87">
        <v>0</v>
      </c>
      <c r="F12" s="186">
        <v>0</v>
      </c>
      <c r="G12" s="87">
        <v>0</v>
      </c>
      <c r="H12" s="186">
        <v>0</v>
      </c>
      <c r="I12" s="87">
        <v>0</v>
      </c>
      <c r="J12" s="186">
        <v>0</v>
      </c>
      <c r="K12" s="87">
        <v>0</v>
      </c>
      <c r="L12" s="186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32</v>
      </c>
      <c r="C13" s="185">
        <f t="shared" ref="C13:N13" si="1">SUM(C5:C12)</f>
        <v>0</v>
      </c>
      <c r="D13" s="47">
        <f t="shared" si="1"/>
        <v>0</v>
      </c>
      <c r="E13" s="49">
        <f t="shared" si="1"/>
        <v>8</v>
      </c>
      <c r="F13" s="50">
        <f t="shared" si="1"/>
        <v>1</v>
      </c>
      <c r="G13" s="49">
        <f t="shared" si="1"/>
        <v>0</v>
      </c>
      <c r="H13" s="50">
        <f t="shared" si="1"/>
        <v>0</v>
      </c>
      <c r="I13" s="49">
        <f t="shared" si="1"/>
        <v>1</v>
      </c>
      <c r="J13" s="50">
        <f t="shared" si="1"/>
        <v>2</v>
      </c>
      <c r="K13" s="49">
        <f t="shared" si="1"/>
        <v>0</v>
      </c>
      <c r="L13" s="50">
        <f t="shared" si="1"/>
        <v>0</v>
      </c>
      <c r="M13" s="49">
        <f t="shared" si="1"/>
        <v>2</v>
      </c>
      <c r="N13" s="47">
        <f t="shared" si="1"/>
        <v>14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6" t="s">
        <v>55</v>
      </c>
      <c r="B15" s="377"/>
      <c r="C15" s="100">
        <f>C13/N13</f>
        <v>0</v>
      </c>
      <c r="D15" s="99">
        <f>D13/N13</f>
        <v>0</v>
      </c>
      <c r="E15" s="98">
        <f>E13/N13</f>
        <v>0.5714285714285714</v>
      </c>
      <c r="F15" s="55">
        <f>F13/N13</f>
        <v>7.1428571428571425E-2</v>
      </c>
      <c r="G15" s="98">
        <f>G13/N13</f>
        <v>0</v>
      </c>
      <c r="H15" s="55">
        <f>H13/N13</f>
        <v>0</v>
      </c>
      <c r="I15" s="98">
        <f>I13/N13</f>
        <v>7.1428571428571425E-2</v>
      </c>
      <c r="J15" s="55">
        <f>J13/N13</f>
        <v>0.14285714285714285</v>
      </c>
      <c r="K15" s="98">
        <f>K13/N13</f>
        <v>0</v>
      </c>
      <c r="L15" s="55">
        <f>L13/N13</f>
        <v>0</v>
      </c>
      <c r="M15" s="98">
        <f>M13/N13</f>
        <v>0.14285714285714285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19" t="s">
        <v>112</v>
      </c>
      <c r="D17" s="320"/>
      <c r="E17" s="320"/>
      <c r="F17" s="320"/>
      <c r="G17" s="320"/>
      <c r="H17" s="320"/>
      <c r="I17" s="320"/>
      <c r="J17" s="321"/>
      <c r="K17" s="321"/>
      <c r="L17" s="31"/>
      <c r="M17" s="31"/>
      <c r="N17" s="249" t="s">
        <v>38</v>
      </c>
    </row>
    <row r="18" spans="1:14" ht="15.75" thickBot="1" x14ac:dyDescent="0.3">
      <c r="A18" s="311" t="s">
        <v>0</v>
      </c>
      <c r="B18" s="323" t="s">
        <v>1</v>
      </c>
      <c r="C18" s="338" t="s">
        <v>2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23" t="s">
        <v>3</v>
      </c>
    </row>
    <row r="19" spans="1:14" x14ac:dyDescent="0.25">
      <c r="A19" s="339"/>
      <c r="B19" s="341"/>
      <c r="C19" s="360" t="s">
        <v>71</v>
      </c>
      <c r="D19" s="323" t="s">
        <v>4</v>
      </c>
      <c r="E19" s="345" t="s">
        <v>5</v>
      </c>
      <c r="F19" s="363" t="s">
        <v>6</v>
      </c>
      <c r="G19" s="345" t="s">
        <v>7</v>
      </c>
      <c r="H19" s="343" t="s">
        <v>8</v>
      </c>
      <c r="I19" s="345" t="s">
        <v>96</v>
      </c>
      <c r="J19" s="343" t="s">
        <v>10</v>
      </c>
      <c r="K19" s="360" t="s">
        <v>11</v>
      </c>
      <c r="L19" s="323" t="s">
        <v>12</v>
      </c>
      <c r="M19" s="345" t="s">
        <v>13</v>
      </c>
      <c r="N19" s="348"/>
    </row>
    <row r="20" spans="1:14" ht="15.75" thickBot="1" x14ac:dyDescent="0.3">
      <c r="A20" s="340"/>
      <c r="B20" s="342"/>
      <c r="C20" s="362"/>
      <c r="D20" s="340"/>
      <c r="E20" s="340"/>
      <c r="F20" s="364"/>
      <c r="G20" s="340"/>
      <c r="H20" s="344"/>
      <c r="I20" s="340"/>
      <c r="J20" s="344"/>
      <c r="K20" s="362"/>
      <c r="L20" s="340"/>
      <c r="M20" s="340"/>
      <c r="N20" s="342"/>
    </row>
    <row r="21" spans="1:14" x14ac:dyDescent="0.25">
      <c r="A21" s="36">
        <v>1</v>
      </c>
      <c r="B21" s="37" t="s">
        <v>41</v>
      </c>
      <c r="C21" s="86">
        <v>0</v>
      </c>
      <c r="D21" s="179">
        <v>0</v>
      </c>
      <c r="E21" s="85">
        <v>1309</v>
      </c>
      <c r="F21" s="93">
        <v>1386</v>
      </c>
      <c r="G21" s="85">
        <v>0</v>
      </c>
      <c r="H21" s="93">
        <v>0</v>
      </c>
      <c r="I21" s="85">
        <v>15</v>
      </c>
      <c r="J21" s="93">
        <v>176</v>
      </c>
      <c r="K21" s="85">
        <v>0</v>
      </c>
      <c r="L21" s="93">
        <v>0</v>
      </c>
      <c r="M21" s="85">
        <v>215</v>
      </c>
      <c r="N21" s="179">
        <f t="shared" ref="N21:N28" si="2">SUM(C21:M21)</f>
        <v>3101</v>
      </c>
    </row>
    <row r="22" spans="1:14" x14ac:dyDescent="0.25">
      <c r="A22" s="38">
        <v>2</v>
      </c>
      <c r="B22" s="39" t="s">
        <v>42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0</v>
      </c>
    </row>
    <row r="23" spans="1:14" x14ac:dyDescent="0.25">
      <c r="A23" s="38">
        <v>3</v>
      </c>
      <c r="B23" s="39" t="s">
        <v>43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44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45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46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47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87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48</v>
      </c>
      <c r="C28" s="87">
        <v>0</v>
      </c>
      <c r="D28" s="39">
        <v>0</v>
      </c>
      <c r="E28" s="87">
        <v>0</v>
      </c>
      <c r="F28" s="186">
        <v>0</v>
      </c>
      <c r="G28" s="87">
        <v>0</v>
      </c>
      <c r="H28" s="186">
        <v>0</v>
      </c>
      <c r="I28" s="87">
        <v>0</v>
      </c>
      <c r="J28" s="186">
        <v>0</v>
      </c>
      <c r="K28" s="87">
        <v>0</v>
      </c>
      <c r="L28" s="186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39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1309</v>
      </c>
      <c r="F29" s="47">
        <f t="shared" si="3"/>
        <v>1386</v>
      </c>
      <c r="G29" s="101">
        <f t="shared" si="3"/>
        <v>0</v>
      </c>
      <c r="H29" s="47">
        <f t="shared" si="3"/>
        <v>0</v>
      </c>
      <c r="I29" s="101">
        <f t="shared" si="3"/>
        <v>15</v>
      </c>
      <c r="J29" s="47">
        <f t="shared" si="3"/>
        <v>176</v>
      </c>
      <c r="K29" s="101">
        <f t="shared" si="3"/>
        <v>0</v>
      </c>
      <c r="L29" s="47">
        <f t="shared" si="3"/>
        <v>0</v>
      </c>
      <c r="M29" s="101">
        <f t="shared" si="3"/>
        <v>215</v>
      </c>
      <c r="N29" s="47">
        <f t="shared" si="3"/>
        <v>3101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6" t="s">
        <v>55</v>
      </c>
      <c r="B31" s="377"/>
      <c r="C31" s="98">
        <f>C29/N29</f>
        <v>0</v>
      </c>
      <c r="D31" s="99">
        <f>D29/N29</f>
        <v>0</v>
      </c>
      <c r="E31" s="98">
        <f>E29/N29</f>
        <v>0.42212189616252821</v>
      </c>
      <c r="F31" s="99">
        <f>F29/N29</f>
        <v>0.44695259593679459</v>
      </c>
      <c r="G31" s="98">
        <f>G29/N29</f>
        <v>0</v>
      </c>
      <c r="H31" s="99">
        <f>H29/N29</f>
        <v>0</v>
      </c>
      <c r="I31" s="98">
        <f>I29/N29</f>
        <v>4.8371493066752657E-3</v>
      </c>
      <c r="J31" s="99">
        <f>J29/N29</f>
        <v>5.6755885198323121E-2</v>
      </c>
      <c r="K31" s="98">
        <f>K29/N29</f>
        <v>0</v>
      </c>
      <c r="L31" s="99">
        <f>L29/N29</f>
        <v>0</v>
      </c>
      <c r="M31" s="98">
        <f>M29/N29</f>
        <v>6.9332473395678815E-2</v>
      </c>
      <c r="N31" s="99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33" t="s">
        <v>113</v>
      </c>
      <c r="D1" s="334"/>
      <c r="E1" s="334"/>
      <c r="F1" s="334"/>
      <c r="G1" s="334"/>
      <c r="H1" s="334"/>
      <c r="I1" s="334"/>
      <c r="J1" s="31"/>
      <c r="K1" s="31"/>
      <c r="L1" s="31"/>
      <c r="M1" s="31"/>
      <c r="N1" s="254" t="s">
        <v>38</v>
      </c>
    </row>
    <row r="2" spans="1:14" ht="15.75" thickBot="1" x14ac:dyDescent="0.3">
      <c r="A2" s="311" t="s">
        <v>0</v>
      </c>
      <c r="B2" s="323" t="s">
        <v>1</v>
      </c>
      <c r="C2" s="335" t="s">
        <v>2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27" t="s">
        <v>3</v>
      </c>
    </row>
    <row r="3" spans="1:14" ht="15.75" thickBot="1" x14ac:dyDescent="0.3">
      <c r="A3" s="322"/>
      <c r="B3" s="324"/>
      <c r="C3" s="91" t="s">
        <v>71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96</v>
      </c>
      <c r="J3" s="32" t="s">
        <v>10</v>
      </c>
      <c r="K3" s="88" t="s">
        <v>11</v>
      </c>
      <c r="L3" s="32" t="s">
        <v>12</v>
      </c>
      <c r="M3" s="267" t="s">
        <v>13</v>
      </c>
      <c r="N3" s="328"/>
    </row>
    <row r="4" spans="1:14" x14ac:dyDescent="0.25">
      <c r="A4" s="36">
        <v>1</v>
      </c>
      <c r="B4" s="37" t="s">
        <v>14</v>
      </c>
      <c r="C4" s="215">
        <v>34125</v>
      </c>
      <c r="D4" s="93">
        <v>46758</v>
      </c>
      <c r="E4" s="215">
        <v>16223</v>
      </c>
      <c r="F4" s="93">
        <v>32177</v>
      </c>
      <c r="G4" s="215">
        <v>37011</v>
      </c>
      <c r="H4" s="93">
        <v>52214</v>
      </c>
      <c r="I4" s="215">
        <v>5074</v>
      </c>
      <c r="J4" s="93">
        <v>11681</v>
      </c>
      <c r="K4" s="215">
        <v>19262</v>
      </c>
      <c r="L4" s="93">
        <v>4016</v>
      </c>
      <c r="M4" s="215">
        <v>13234</v>
      </c>
      <c r="N4" s="179">
        <f t="shared" ref="N4:N20" si="0">SUM(C4:M4)</f>
        <v>271775</v>
      </c>
    </row>
    <row r="5" spans="1:14" x14ac:dyDescent="0.25">
      <c r="A5" s="38">
        <v>2</v>
      </c>
      <c r="B5" s="39" t="s">
        <v>15</v>
      </c>
      <c r="C5" s="64">
        <v>0</v>
      </c>
      <c r="D5" s="67">
        <v>18731</v>
      </c>
      <c r="E5" s="64">
        <v>0</v>
      </c>
      <c r="F5" s="255">
        <v>673</v>
      </c>
      <c r="G5" s="177">
        <v>210</v>
      </c>
      <c r="H5" s="67">
        <v>10407</v>
      </c>
      <c r="I5" s="64">
        <v>0</v>
      </c>
      <c r="J5" s="67">
        <v>959</v>
      </c>
      <c r="K5" s="64">
        <v>101</v>
      </c>
      <c r="L5" s="71">
        <v>0</v>
      </c>
      <c r="M5" s="64">
        <v>0</v>
      </c>
      <c r="N5" s="73">
        <f t="shared" si="0"/>
        <v>31081</v>
      </c>
    </row>
    <row r="6" spans="1:14" x14ac:dyDescent="0.25">
      <c r="A6" s="38">
        <v>3</v>
      </c>
      <c r="B6" s="39" t="s">
        <v>16</v>
      </c>
      <c r="C6" s="177">
        <v>25044</v>
      </c>
      <c r="D6" s="67">
        <v>60710</v>
      </c>
      <c r="E6" s="177">
        <v>16875</v>
      </c>
      <c r="F6" s="67">
        <v>50950</v>
      </c>
      <c r="G6" s="177">
        <v>16583</v>
      </c>
      <c r="H6" s="67">
        <v>41343</v>
      </c>
      <c r="I6" s="177">
        <v>3081</v>
      </c>
      <c r="J6" s="67">
        <v>17070</v>
      </c>
      <c r="K6" s="177">
        <v>25743</v>
      </c>
      <c r="L6" s="67">
        <v>10617</v>
      </c>
      <c r="M6" s="177">
        <v>8582</v>
      </c>
      <c r="N6" s="73">
        <f>SUM(C6:M6)</f>
        <v>276598</v>
      </c>
    </row>
    <row r="7" spans="1:14" x14ac:dyDescent="0.25">
      <c r="A7" s="38">
        <v>4</v>
      </c>
      <c r="B7" s="39" t="s">
        <v>17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4">
        <v>0</v>
      </c>
      <c r="D8" s="71">
        <v>15210</v>
      </c>
      <c r="E8" s="64">
        <v>0</v>
      </c>
      <c r="F8" s="71">
        <v>0</v>
      </c>
      <c r="G8" s="177">
        <v>4950</v>
      </c>
      <c r="H8" s="67">
        <v>3980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24140</v>
      </c>
    </row>
    <row r="9" spans="1:14" x14ac:dyDescent="0.25">
      <c r="A9" s="38">
        <v>6</v>
      </c>
      <c r="B9" s="39" t="s">
        <v>19</v>
      </c>
      <c r="C9" s="64">
        <v>0</v>
      </c>
      <c r="D9" s="71">
        <v>26</v>
      </c>
      <c r="E9" s="64">
        <v>16</v>
      </c>
      <c r="F9" s="71">
        <v>28</v>
      </c>
      <c r="G9" s="64">
        <v>77</v>
      </c>
      <c r="H9" s="71">
        <v>145</v>
      </c>
      <c r="I9" s="64">
        <v>0</v>
      </c>
      <c r="J9" s="71">
        <v>35</v>
      </c>
      <c r="K9" s="64">
        <v>3</v>
      </c>
      <c r="L9" s="71">
        <v>0</v>
      </c>
      <c r="M9" s="64">
        <v>0</v>
      </c>
      <c r="N9" s="39">
        <f t="shared" si="0"/>
        <v>330</v>
      </c>
    </row>
    <row r="10" spans="1:14" x14ac:dyDescent="0.25">
      <c r="A10" s="38">
        <v>7</v>
      </c>
      <c r="B10" s="39" t="s">
        <v>20</v>
      </c>
      <c r="C10" s="177">
        <v>6869</v>
      </c>
      <c r="D10" s="67">
        <v>12174</v>
      </c>
      <c r="E10" s="177">
        <v>3434</v>
      </c>
      <c r="F10" s="67">
        <v>1183</v>
      </c>
      <c r="G10" s="177">
        <v>2008</v>
      </c>
      <c r="H10" s="67">
        <v>1179</v>
      </c>
      <c r="I10" s="64">
        <v>0</v>
      </c>
      <c r="J10" s="67">
        <v>2139</v>
      </c>
      <c r="K10" s="64">
        <v>115</v>
      </c>
      <c r="L10" s="71">
        <v>0</v>
      </c>
      <c r="M10" s="64">
        <v>158</v>
      </c>
      <c r="N10" s="73">
        <f t="shared" si="0"/>
        <v>29259</v>
      </c>
    </row>
    <row r="11" spans="1:14" x14ac:dyDescent="0.25">
      <c r="A11" s="38">
        <v>8</v>
      </c>
      <c r="B11" s="39" t="s">
        <v>21</v>
      </c>
      <c r="C11" s="256">
        <v>55016</v>
      </c>
      <c r="D11" s="67">
        <v>23783</v>
      </c>
      <c r="E11" s="177">
        <v>6356</v>
      </c>
      <c r="F11" s="67">
        <v>21054</v>
      </c>
      <c r="G11" s="177">
        <v>3401</v>
      </c>
      <c r="H11" s="67">
        <v>49521</v>
      </c>
      <c r="I11" s="177">
        <v>2289</v>
      </c>
      <c r="J11" s="67">
        <v>9651</v>
      </c>
      <c r="K11" s="177">
        <v>13529</v>
      </c>
      <c r="L11" s="67">
        <v>2087</v>
      </c>
      <c r="M11" s="177">
        <v>4538</v>
      </c>
      <c r="N11" s="73">
        <f t="shared" si="0"/>
        <v>191225</v>
      </c>
    </row>
    <row r="12" spans="1:14" x14ac:dyDescent="0.25">
      <c r="A12" s="38">
        <v>9</v>
      </c>
      <c r="B12" s="39" t="s">
        <v>22</v>
      </c>
      <c r="C12" s="256">
        <v>110408</v>
      </c>
      <c r="D12" s="67">
        <v>91561</v>
      </c>
      <c r="E12" s="177">
        <v>10495</v>
      </c>
      <c r="F12" s="67">
        <v>33289</v>
      </c>
      <c r="G12" s="177">
        <v>83587</v>
      </c>
      <c r="H12" s="67">
        <v>23521</v>
      </c>
      <c r="I12" s="64">
        <v>755</v>
      </c>
      <c r="J12" s="67">
        <v>66699</v>
      </c>
      <c r="K12" s="177">
        <v>30232</v>
      </c>
      <c r="L12" s="67">
        <v>4108</v>
      </c>
      <c r="M12" s="177">
        <v>4162</v>
      </c>
      <c r="N12" s="73">
        <f t="shared" si="0"/>
        <v>458817</v>
      </c>
    </row>
    <row r="13" spans="1:14" x14ac:dyDescent="0.25">
      <c r="A13" s="38">
        <v>10</v>
      </c>
      <c r="B13" s="39" t="s">
        <v>23</v>
      </c>
      <c r="C13" s="177">
        <v>99696</v>
      </c>
      <c r="D13" s="67">
        <v>212247</v>
      </c>
      <c r="E13" s="177">
        <v>129732</v>
      </c>
      <c r="F13" s="67">
        <v>148401</v>
      </c>
      <c r="G13" s="177">
        <v>145304</v>
      </c>
      <c r="H13" s="67">
        <v>149742</v>
      </c>
      <c r="I13" s="177">
        <v>74460</v>
      </c>
      <c r="J13" s="67">
        <v>145629</v>
      </c>
      <c r="K13" s="177">
        <v>151029</v>
      </c>
      <c r="L13" s="67">
        <v>89720</v>
      </c>
      <c r="M13" s="177">
        <v>90827</v>
      </c>
      <c r="N13" s="73">
        <f t="shared" si="0"/>
        <v>1436787</v>
      </c>
    </row>
    <row r="14" spans="1:14" x14ac:dyDescent="0.25">
      <c r="A14" s="38">
        <v>11</v>
      </c>
      <c r="B14" s="39" t="s">
        <v>24</v>
      </c>
      <c r="C14" s="64">
        <v>0</v>
      </c>
      <c r="D14" s="71">
        <v>2153</v>
      </c>
      <c r="E14" s="64">
        <v>0</v>
      </c>
      <c r="F14" s="67">
        <v>0</v>
      </c>
      <c r="G14" s="177">
        <v>1480</v>
      </c>
      <c r="H14" s="67">
        <v>1286</v>
      </c>
      <c r="I14" s="64">
        <v>0</v>
      </c>
      <c r="J14" s="71">
        <v>0</v>
      </c>
      <c r="K14" s="64">
        <v>115</v>
      </c>
      <c r="L14" s="71">
        <v>0</v>
      </c>
      <c r="M14" s="64">
        <v>0</v>
      </c>
      <c r="N14" s="73">
        <f t="shared" si="0"/>
        <v>5034</v>
      </c>
    </row>
    <row r="15" spans="1:14" x14ac:dyDescent="0.25">
      <c r="A15" s="38">
        <v>12</v>
      </c>
      <c r="B15" s="39" t="s">
        <v>25</v>
      </c>
      <c r="C15" s="64">
        <v>53</v>
      </c>
      <c r="D15" s="71">
        <v>171</v>
      </c>
      <c r="E15" s="64">
        <v>26</v>
      </c>
      <c r="F15" s="71">
        <v>301</v>
      </c>
      <c r="G15" s="64">
        <v>71</v>
      </c>
      <c r="H15" s="71">
        <v>78</v>
      </c>
      <c r="I15" s="64">
        <v>0</v>
      </c>
      <c r="J15" s="71">
        <v>20</v>
      </c>
      <c r="K15" s="64">
        <v>78</v>
      </c>
      <c r="L15" s="71">
        <v>0</v>
      </c>
      <c r="M15" s="64">
        <v>2</v>
      </c>
      <c r="N15" s="73">
        <f t="shared" si="0"/>
        <v>800</v>
      </c>
    </row>
    <row r="16" spans="1:14" x14ac:dyDescent="0.25">
      <c r="A16" s="38">
        <v>13</v>
      </c>
      <c r="B16" s="39" t="s">
        <v>70</v>
      </c>
      <c r="C16" s="177">
        <v>16970</v>
      </c>
      <c r="D16" s="67">
        <v>17702</v>
      </c>
      <c r="E16" s="177">
        <v>2806</v>
      </c>
      <c r="F16" s="67">
        <v>8197</v>
      </c>
      <c r="G16" s="177">
        <v>6488</v>
      </c>
      <c r="H16" s="67">
        <v>24201</v>
      </c>
      <c r="I16" s="64">
        <v>346</v>
      </c>
      <c r="J16" s="67">
        <v>10655</v>
      </c>
      <c r="K16" s="177">
        <v>4679</v>
      </c>
      <c r="L16" s="67">
        <v>839</v>
      </c>
      <c r="M16" s="177">
        <v>877</v>
      </c>
      <c r="N16" s="73">
        <f t="shared" si="0"/>
        <v>93760</v>
      </c>
    </row>
    <row r="17" spans="1:14" x14ac:dyDescent="0.25">
      <c r="A17" s="38">
        <v>14</v>
      </c>
      <c r="B17" s="39" t="s">
        <v>27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4">
        <v>16</v>
      </c>
      <c r="D18" s="71">
        <v>43</v>
      </c>
      <c r="E18" s="64">
        <v>12</v>
      </c>
      <c r="F18" s="71">
        <v>1160</v>
      </c>
      <c r="G18" s="64">
        <v>3</v>
      </c>
      <c r="H18" s="71">
        <v>0</v>
      </c>
      <c r="I18" s="64">
        <v>0</v>
      </c>
      <c r="J18" s="71">
        <v>0</v>
      </c>
      <c r="K18" s="64">
        <v>120</v>
      </c>
      <c r="L18" s="71">
        <v>0</v>
      </c>
      <c r="M18" s="64">
        <v>0</v>
      </c>
      <c r="N18" s="39">
        <f t="shared" si="0"/>
        <v>1354</v>
      </c>
    </row>
    <row r="19" spans="1:14" x14ac:dyDescent="0.25">
      <c r="A19" s="38">
        <v>16</v>
      </c>
      <c r="B19" s="39" t="s">
        <v>29</v>
      </c>
      <c r="C19" s="177">
        <v>728</v>
      </c>
      <c r="D19" s="67">
        <v>11848</v>
      </c>
      <c r="E19" s="64">
        <v>284</v>
      </c>
      <c r="F19" s="67">
        <v>1762</v>
      </c>
      <c r="G19" s="64">
        <v>0</v>
      </c>
      <c r="H19" s="71">
        <v>206</v>
      </c>
      <c r="I19" s="64">
        <v>0</v>
      </c>
      <c r="J19" s="71">
        <v>832</v>
      </c>
      <c r="K19" s="64">
        <v>0</v>
      </c>
      <c r="L19" s="71">
        <v>0</v>
      </c>
      <c r="M19" s="177">
        <v>0</v>
      </c>
      <c r="N19" s="73">
        <f t="shared" si="0"/>
        <v>15660</v>
      </c>
    </row>
    <row r="20" spans="1:14" x14ac:dyDescent="0.25">
      <c r="A20" s="38">
        <v>17</v>
      </c>
      <c r="B20" s="39" t="s">
        <v>30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3</v>
      </c>
      <c r="N20" s="39">
        <f t="shared" si="0"/>
        <v>3</v>
      </c>
    </row>
    <row r="21" spans="1:14" ht="15.75" thickBot="1" x14ac:dyDescent="0.3">
      <c r="A21" s="41">
        <v>18</v>
      </c>
      <c r="B21" s="42" t="s">
        <v>31</v>
      </c>
      <c r="C21" s="178">
        <v>3810</v>
      </c>
      <c r="D21" s="176">
        <v>9181</v>
      </c>
      <c r="E21" s="178">
        <v>4099</v>
      </c>
      <c r="F21" s="176">
        <v>9373</v>
      </c>
      <c r="G21" s="178">
        <v>5265</v>
      </c>
      <c r="H21" s="176">
        <v>7530</v>
      </c>
      <c r="I21" s="178">
        <v>1661</v>
      </c>
      <c r="J21" s="176">
        <v>5054</v>
      </c>
      <c r="K21" s="178">
        <v>4085</v>
      </c>
      <c r="L21" s="176">
        <v>1850</v>
      </c>
      <c r="M21" s="178">
        <v>1485</v>
      </c>
      <c r="N21" s="180">
        <f>SUM(C21:M21)</f>
        <v>53393</v>
      </c>
    </row>
    <row r="22" spans="1:14" ht="15.75" thickBot="1" x14ac:dyDescent="0.3">
      <c r="A22" s="44"/>
      <c r="B22" s="45" t="s">
        <v>39</v>
      </c>
      <c r="C22" s="97">
        <f t="shared" ref="C22:N22" si="1">SUM(C4:C21)</f>
        <v>352735</v>
      </c>
      <c r="D22" s="150">
        <f t="shared" si="1"/>
        <v>522298</v>
      </c>
      <c r="E22" s="65">
        <f t="shared" si="1"/>
        <v>190358</v>
      </c>
      <c r="F22" s="50">
        <f>SUM(F4:F21)</f>
        <v>308548</v>
      </c>
      <c r="G22" s="65">
        <f>SUM(G4:G21)</f>
        <v>306438</v>
      </c>
      <c r="H22" s="50">
        <f t="shared" si="1"/>
        <v>365353</v>
      </c>
      <c r="I22" s="65">
        <f t="shared" si="1"/>
        <v>87666</v>
      </c>
      <c r="J22" s="50">
        <f t="shared" si="1"/>
        <v>270424</v>
      </c>
      <c r="K22" s="65">
        <f>SUM(K4:K21)</f>
        <v>249091</v>
      </c>
      <c r="L22" s="50">
        <f t="shared" si="1"/>
        <v>113237</v>
      </c>
      <c r="M22" s="97">
        <f>SUM(M4:M21)</f>
        <v>123868</v>
      </c>
      <c r="N22" s="47">
        <f t="shared" si="1"/>
        <v>2890016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29" t="s">
        <v>55</v>
      </c>
      <c r="B24" s="330"/>
      <c r="C24" s="74">
        <f>C22/N22</f>
        <v>0.12205295749227686</v>
      </c>
      <c r="D24" s="81">
        <f>D22/N22</f>
        <v>0.18072495100373145</v>
      </c>
      <c r="E24" s="56">
        <f>E22/N22</f>
        <v>6.5867455405091188E-2</v>
      </c>
      <c r="F24" s="75">
        <f>F22/N22</f>
        <v>0.10676342276305736</v>
      </c>
      <c r="G24" s="56">
        <f>G22/N22</f>
        <v>0.10603332299890381</v>
      </c>
      <c r="H24" s="81">
        <f>H22/N22</f>
        <v>0.12641902328568422</v>
      </c>
      <c r="I24" s="82">
        <f>I22/N22</f>
        <v>3.0334088115775138E-2</v>
      </c>
      <c r="J24" s="81">
        <f>J22/N22</f>
        <v>9.3571800294531243E-2</v>
      </c>
      <c r="K24" s="56">
        <f>K22/N22</f>
        <v>8.6190180261977792E-2</v>
      </c>
      <c r="L24" s="81">
        <f>L22/N22</f>
        <v>3.9182136015855969E-2</v>
      </c>
      <c r="M24" s="83">
        <f>M22/N22</f>
        <v>4.2860662363114942E-2</v>
      </c>
      <c r="N24" s="252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77" t="s">
        <v>13</v>
      </c>
      <c r="D27" s="192" t="s">
        <v>34</v>
      </c>
      <c r="E27" s="77" t="s">
        <v>7</v>
      </c>
      <c r="F27" s="192" t="s">
        <v>10</v>
      </c>
      <c r="G27" s="312"/>
      <c r="H27" s="1"/>
      <c r="I27" s="1"/>
      <c r="J27" s="112"/>
      <c r="K27" s="288" t="s">
        <v>35</v>
      </c>
      <c r="L27" s="289"/>
      <c r="M27" s="169">
        <f>N22</f>
        <v>2890016</v>
      </c>
      <c r="N27" s="170">
        <f>M27/M29</f>
        <v>0.8521624312855699</v>
      </c>
    </row>
    <row r="28" spans="1:14" ht="15.75" thickBot="1" x14ac:dyDescent="0.3">
      <c r="A28" s="26">
        <v>19</v>
      </c>
      <c r="B28" s="193" t="s">
        <v>36</v>
      </c>
      <c r="C28" s="168">
        <v>196673</v>
      </c>
      <c r="D28" s="59">
        <v>183010</v>
      </c>
      <c r="E28" s="168">
        <v>88296</v>
      </c>
      <c r="F28" s="59">
        <v>33396</v>
      </c>
      <c r="G28" s="168">
        <f>SUM(C28:F28)</f>
        <v>501375</v>
      </c>
      <c r="H28" s="1"/>
      <c r="I28" s="1"/>
      <c r="J28" s="112"/>
      <c r="K28" s="288" t="s">
        <v>36</v>
      </c>
      <c r="L28" s="289"/>
      <c r="M28" s="250">
        <f>G28</f>
        <v>501375</v>
      </c>
      <c r="N28" s="171">
        <f>M28/M29</f>
        <v>0.14783756871443016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8" t="s">
        <v>3</v>
      </c>
      <c r="L29" s="289"/>
      <c r="M29" s="172">
        <f>M27+M28</f>
        <v>3391391</v>
      </c>
      <c r="N29" s="173">
        <f>M29/M29</f>
        <v>1</v>
      </c>
    </row>
    <row r="30" spans="1:14" ht="15.75" thickBot="1" x14ac:dyDescent="0.3">
      <c r="A30" s="292" t="s">
        <v>55</v>
      </c>
      <c r="B30" s="293"/>
      <c r="C30" s="27">
        <f>C28/G28</f>
        <v>0.39226726502119175</v>
      </c>
      <c r="D30" s="116">
        <f>D28/G28</f>
        <v>0.36501620543505359</v>
      </c>
      <c r="E30" s="27">
        <f>E28/G28</f>
        <v>0.1761077038145101</v>
      </c>
      <c r="F30" s="116">
        <f>F28/G28</f>
        <v>6.6608825729244578E-2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8" t="s">
        <v>114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80"/>
      <c r="M2" s="1"/>
      <c r="N2" s="1"/>
    </row>
    <row r="3" spans="1:14" ht="15.75" thickBot="1" x14ac:dyDescent="0.3">
      <c r="A3" s="31"/>
      <c r="B3" s="319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1"/>
      <c r="N3" s="249" t="s">
        <v>93</v>
      </c>
    </row>
    <row r="4" spans="1:14" ht="15.75" thickBot="1" x14ac:dyDescent="0.3">
      <c r="A4" s="311" t="s">
        <v>0</v>
      </c>
      <c r="B4" s="387" t="s">
        <v>91</v>
      </c>
      <c r="C4" s="338" t="s">
        <v>2</v>
      </c>
      <c r="D4" s="338"/>
      <c r="E4" s="338"/>
      <c r="F4" s="338"/>
      <c r="G4" s="338"/>
      <c r="H4" s="338"/>
      <c r="I4" s="338"/>
      <c r="J4" s="338"/>
      <c r="K4" s="338"/>
      <c r="L4" s="338"/>
      <c r="M4" s="389"/>
      <c r="N4" s="385" t="s">
        <v>3</v>
      </c>
    </row>
    <row r="5" spans="1:14" ht="15.75" thickBot="1" x14ac:dyDescent="0.3">
      <c r="A5" s="322"/>
      <c r="B5" s="388"/>
      <c r="C5" s="166" t="s">
        <v>71</v>
      </c>
      <c r="D5" s="165" t="s">
        <v>4</v>
      </c>
      <c r="E5" s="164" t="s">
        <v>5</v>
      </c>
      <c r="F5" s="165" t="s">
        <v>6</v>
      </c>
      <c r="G5" s="164" t="s">
        <v>7</v>
      </c>
      <c r="H5" s="165" t="s">
        <v>8</v>
      </c>
      <c r="I5" s="164" t="s">
        <v>96</v>
      </c>
      <c r="J5" s="165" t="s">
        <v>10</v>
      </c>
      <c r="K5" s="167" t="s">
        <v>11</v>
      </c>
      <c r="L5" s="165" t="s">
        <v>12</v>
      </c>
      <c r="M5" s="162" t="s">
        <v>13</v>
      </c>
      <c r="N5" s="386"/>
    </row>
    <row r="6" spans="1:14" ht="37.5" customHeight="1" x14ac:dyDescent="0.25">
      <c r="A6" s="36">
        <v>1</v>
      </c>
      <c r="B6" s="84" t="s">
        <v>61</v>
      </c>
      <c r="C6" s="92">
        <v>196972</v>
      </c>
      <c r="D6" s="93">
        <v>432187</v>
      </c>
      <c r="E6" s="85">
        <v>121854</v>
      </c>
      <c r="F6" s="93">
        <v>535973</v>
      </c>
      <c r="G6" s="85">
        <v>188664</v>
      </c>
      <c r="H6" s="93">
        <v>244882</v>
      </c>
      <c r="I6" s="85">
        <v>66301</v>
      </c>
      <c r="J6" s="93">
        <v>231155</v>
      </c>
      <c r="K6" s="102">
        <v>271548</v>
      </c>
      <c r="L6" s="93">
        <v>122563</v>
      </c>
      <c r="M6" s="94">
        <v>102772</v>
      </c>
      <c r="N6" s="134">
        <f>SUM(C6:M6)</f>
        <v>2514871</v>
      </c>
    </row>
    <row r="7" spans="1:14" ht="37.5" customHeight="1" thickBot="1" x14ac:dyDescent="0.3">
      <c r="A7" s="118">
        <v>2</v>
      </c>
      <c r="B7" s="119" t="s">
        <v>62</v>
      </c>
      <c r="C7" s="120">
        <v>142734</v>
      </c>
      <c r="D7" s="121">
        <v>256977</v>
      </c>
      <c r="E7" s="122">
        <v>128051</v>
      </c>
      <c r="F7" s="121">
        <v>150173</v>
      </c>
      <c r="G7" s="122">
        <v>164052</v>
      </c>
      <c r="H7" s="121">
        <v>107851</v>
      </c>
      <c r="I7" s="122">
        <v>58626</v>
      </c>
      <c r="J7" s="121">
        <v>137531</v>
      </c>
      <c r="K7" s="122">
        <v>184099</v>
      </c>
      <c r="L7" s="121">
        <v>42599</v>
      </c>
      <c r="M7" s="123">
        <v>81356</v>
      </c>
      <c r="N7" s="135">
        <f>SUM(C7:M7)</f>
        <v>1454049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11" t="s">
        <v>0</v>
      </c>
      <c r="B10" s="387" t="s">
        <v>91</v>
      </c>
      <c r="C10" s="394" t="s">
        <v>92</v>
      </c>
      <c r="D10" s="395"/>
      <c r="E10" s="395"/>
      <c r="F10" s="396"/>
      <c r="G10" s="390" t="s">
        <v>3</v>
      </c>
      <c r="H10" s="1"/>
      <c r="I10" s="1"/>
      <c r="J10" s="397" t="s">
        <v>83</v>
      </c>
      <c r="K10" s="398"/>
      <c r="L10" s="392" t="s">
        <v>2</v>
      </c>
      <c r="M10" s="401" t="s">
        <v>92</v>
      </c>
      <c r="N10" s="392" t="s">
        <v>3</v>
      </c>
    </row>
    <row r="11" spans="1:14" ht="15.75" thickBot="1" x14ac:dyDescent="0.3">
      <c r="A11" s="322"/>
      <c r="B11" s="388"/>
      <c r="C11" s="162" t="s">
        <v>13</v>
      </c>
      <c r="D11" s="163" t="s">
        <v>34</v>
      </c>
      <c r="E11" s="164" t="s">
        <v>7</v>
      </c>
      <c r="F11" s="165" t="s">
        <v>10</v>
      </c>
      <c r="G11" s="391"/>
      <c r="H11" s="1"/>
      <c r="I11" s="1"/>
      <c r="J11" s="399"/>
      <c r="K11" s="400"/>
      <c r="L11" s="393"/>
      <c r="M11" s="402"/>
      <c r="N11" s="393"/>
    </row>
    <row r="12" spans="1:14" ht="37.5" customHeight="1" thickBot="1" x14ac:dyDescent="0.3">
      <c r="A12" s="136">
        <v>1</v>
      </c>
      <c r="B12" s="84" t="s">
        <v>61</v>
      </c>
      <c r="C12" s="137">
        <v>2272</v>
      </c>
      <c r="D12" s="138">
        <v>21334</v>
      </c>
      <c r="E12" s="139">
        <v>4798</v>
      </c>
      <c r="F12" s="138">
        <v>1</v>
      </c>
      <c r="G12" s="140">
        <f>SUM(C12:F12)</f>
        <v>28405</v>
      </c>
      <c r="H12" s="1"/>
      <c r="I12" s="1"/>
      <c r="J12" s="381" t="s">
        <v>61</v>
      </c>
      <c r="K12" s="382"/>
      <c r="L12" s="145">
        <f>N6</f>
        <v>2514871</v>
      </c>
      <c r="M12" s="159">
        <f>G12</f>
        <v>28405</v>
      </c>
      <c r="N12" s="160">
        <f>SUM(L12:M12)</f>
        <v>2543276</v>
      </c>
    </row>
    <row r="13" spans="1:14" ht="37.5" customHeight="1" thickBot="1" x14ac:dyDescent="0.3">
      <c r="A13" s="118">
        <v>2</v>
      </c>
      <c r="B13" s="119" t="s">
        <v>62</v>
      </c>
      <c r="C13" s="141">
        <v>2480</v>
      </c>
      <c r="D13" s="142">
        <v>16716</v>
      </c>
      <c r="E13" s="143">
        <v>5487</v>
      </c>
      <c r="F13" s="142">
        <v>0</v>
      </c>
      <c r="G13" s="144">
        <f>SUM(C13:F13)</f>
        <v>24683</v>
      </c>
      <c r="H13" s="1"/>
      <c r="I13" s="1"/>
      <c r="J13" s="383" t="s">
        <v>62</v>
      </c>
      <c r="K13" s="384"/>
      <c r="L13" s="146">
        <f>N7</f>
        <v>1454049</v>
      </c>
      <c r="M13" s="159">
        <f>G13</f>
        <v>24683</v>
      </c>
      <c r="N13" s="161">
        <f>SUM(L13:M13)</f>
        <v>1478732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N4:N5"/>
    <mergeCell ref="B3:L3"/>
    <mergeCell ref="A4:A5"/>
    <mergeCell ref="B4:B5"/>
    <mergeCell ref="C4:M4"/>
    <mergeCell ref="B10:B11"/>
    <mergeCell ref="A10:A11"/>
    <mergeCell ref="G10:G11"/>
    <mergeCell ref="N10:N11"/>
    <mergeCell ref="C10:F10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81"/>
      <c r="B1" s="181"/>
      <c r="C1" s="257" t="s">
        <v>115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>
      <c r="A2" s="107"/>
      <c r="B2" s="108" t="s">
        <v>71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96</v>
      </c>
      <c r="I2" s="89" t="s">
        <v>10</v>
      </c>
      <c r="J2" s="90" t="s">
        <v>11</v>
      </c>
      <c r="K2" s="89" t="s">
        <v>12</v>
      </c>
      <c r="L2" s="88" t="s">
        <v>13</v>
      </c>
      <c r="M2" s="89" t="s">
        <v>3</v>
      </c>
    </row>
    <row r="3" spans="1:13" x14ac:dyDescent="0.25">
      <c r="A3" s="188" t="s">
        <v>72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9" t="s">
        <v>78</v>
      </c>
      <c r="B4" s="234">
        <v>8123</v>
      </c>
      <c r="C4" s="234">
        <v>54208</v>
      </c>
      <c r="D4" s="235">
        <v>34636</v>
      </c>
      <c r="E4" s="234">
        <v>41195</v>
      </c>
      <c r="F4" s="235">
        <v>31426</v>
      </c>
      <c r="G4" s="234">
        <v>52999</v>
      </c>
      <c r="H4" s="189">
        <v>198</v>
      </c>
      <c r="I4" s="234">
        <v>13937</v>
      </c>
      <c r="J4" s="235">
        <v>36939</v>
      </c>
      <c r="K4" s="234">
        <v>17199</v>
      </c>
      <c r="L4" s="235">
        <v>20258</v>
      </c>
      <c r="M4" s="234">
        <f>SUM(B4:L4)</f>
        <v>311118</v>
      </c>
    </row>
    <row r="5" spans="1:13" x14ac:dyDescent="0.25">
      <c r="A5" s="189" t="s">
        <v>79</v>
      </c>
      <c r="B5" s="234">
        <v>118926</v>
      </c>
      <c r="C5" s="234">
        <v>548456</v>
      </c>
      <c r="D5" s="235">
        <v>192313</v>
      </c>
      <c r="E5" s="234">
        <v>270224</v>
      </c>
      <c r="F5" s="235">
        <v>198067</v>
      </c>
      <c r="G5" s="234">
        <v>373199</v>
      </c>
      <c r="H5" s="234">
        <v>2438</v>
      </c>
      <c r="I5" s="234">
        <v>128448</v>
      </c>
      <c r="J5" s="235">
        <v>204909</v>
      </c>
      <c r="K5" s="234">
        <v>101193</v>
      </c>
      <c r="L5" s="235">
        <v>126051</v>
      </c>
      <c r="M5" s="264">
        <f>SUM(B5:L5)</f>
        <v>2264224</v>
      </c>
    </row>
    <row r="6" spans="1:13" x14ac:dyDescent="0.25">
      <c r="A6" s="189" t="s">
        <v>60</v>
      </c>
      <c r="B6" s="189">
        <v>0</v>
      </c>
      <c r="C6" s="189">
        <v>0</v>
      </c>
      <c r="D6" s="236">
        <v>0</v>
      </c>
      <c r="E6" s="189">
        <v>0</v>
      </c>
      <c r="F6" s="236">
        <v>0</v>
      </c>
      <c r="G6" s="189">
        <v>0</v>
      </c>
      <c r="H6" s="189">
        <v>0</v>
      </c>
      <c r="I6" s="189">
        <v>0</v>
      </c>
      <c r="J6" s="236">
        <v>0</v>
      </c>
      <c r="K6" s="189">
        <v>0</v>
      </c>
      <c r="L6" s="236">
        <v>0</v>
      </c>
      <c r="M6" s="189">
        <f>SUM(B6:L6)</f>
        <v>0</v>
      </c>
    </row>
    <row r="7" spans="1:13" x14ac:dyDescent="0.25">
      <c r="A7" s="188" t="s">
        <v>73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9" t="s">
        <v>78</v>
      </c>
      <c r="B8" s="234">
        <v>6857</v>
      </c>
      <c r="C8" s="234">
        <v>20378</v>
      </c>
      <c r="D8" s="235">
        <v>12233</v>
      </c>
      <c r="E8" s="234">
        <v>9524</v>
      </c>
      <c r="F8" s="235">
        <v>10569</v>
      </c>
      <c r="G8" s="234">
        <v>12290</v>
      </c>
      <c r="H8" s="234">
        <v>5550</v>
      </c>
      <c r="I8" s="234">
        <v>11462</v>
      </c>
      <c r="J8" s="235">
        <v>11211</v>
      </c>
      <c r="K8" s="234">
        <v>8481</v>
      </c>
      <c r="L8" s="235">
        <v>13448</v>
      </c>
      <c r="M8" s="234">
        <f>SUM(B8:L8)</f>
        <v>122003</v>
      </c>
    </row>
    <row r="9" spans="1:13" x14ac:dyDescent="0.25">
      <c r="A9" s="189" t="s">
        <v>79</v>
      </c>
      <c r="B9" s="234">
        <v>101879</v>
      </c>
      <c r="C9" s="234">
        <v>142755</v>
      </c>
      <c r="D9" s="235">
        <v>58007</v>
      </c>
      <c r="E9" s="234">
        <v>50434</v>
      </c>
      <c r="F9" s="235">
        <v>62523</v>
      </c>
      <c r="G9" s="234">
        <v>70293</v>
      </c>
      <c r="H9" s="234">
        <v>27639</v>
      </c>
      <c r="I9" s="234">
        <v>124602</v>
      </c>
      <c r="J9" s="235">
        <v>93953</v>
      </c>
      <c r="K9" s="234">
        <v>41854</v>
      </c>
      <c r="L9" s="235">
        <v>66464</v>
      </c>
      <c r="M9" s="264">
        <f>SUM(B9:L9)</f>
        <v>840403</v>
      </c>
    </row>
    <row r="10" spans="1:13" x14ac:dyDescent="0.25">
      <c r="A10" s="189" t="s">
        <v>60</v>
      </c>
      <c r="B10" s="234">
        <v>18745</v>
      </c>
      <c r="C10" s="234">
        <v>28936</v>
      </c>
      <c r="D10" s="235">
        <v>16444</v>
      </c>
      <c r="E10" s="234">
        <v>7971</v>
      </c>
      <c r="F10" s="235">
        <v>16085</v>
      </c>
      <c r="G10" s="234">
        <v>16381</v>
      </c>
      <c r="H10" s="234">
        <v>8956</v>
      </c>
      <c r="I10" s="234">
        <v>17051</v>
      </c>
      <c r="J10" s="235">
        <v>12716</v>
      </c>
      <c r="K10" s="234">
        <v>14543</v>
      </c>
      <c r="L10" s="235">
        <v>17274</v>
      </c>
      <c r="M10" s="234">
        <f>SUM(B10:L10)</f>
        <v>175102</v>
      </c>
    </row>
    <row r="11" spans="1:13" x14ac:dyDescent="0.25">
      <c r="A11" s="188" t="s">
        <v>74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9" t="s">
        <v>78</v>
      </c>
      <c r="B12" s="234">
        <v>22471</v>
      </c>
      <c r="C12" s="234">
        <v>0</v>
      </c>
      <c r="D12" s="236">
        <v>108</v>
      </c>
      <c r="E12" s="234">
        <v>25698</v>
      </c>
      <c r="F12" s="236">
        <v>22</v>
      </c>
      <c r="G12" s="189">
        <v>0</v>
      </c>
      <c r="H12" s="189">
        <v>0</v>
      </c>
      <c r="I12" s="234">
        <v>17441</v>
      </c>
      <c r="J12" s="279">
        <v>1472</v>
      </c>
      <c r="K12" s="189">
        <v>0</v>
      </c>
      <c r="L12" s="236">
        <v>0</v>
      </c>
      <c r="M12" s="234">
        <f>SUM(B12:L12)</f>
        <v>67212</v>
      </c>
    </row>
    <row r="13" spans="1:13" x14ac:dyDescent="0.25">
      <c r="A13" s="189" t="s">
        <v>79</v>
      </c>
      <c r="B13" s="234">
        <v>290305</v>
      </c>
      <c r="C13" s="234">
        <v>0</v>
      </c>
      <c r="D13" s="235">
        <v>625</v>
      </c>
      <c r="E13" s="234">
        <v>26754</v>
      </c>
      <c r="F13" s="235">
        <v>740</v>
      </c>
      <c r="G13" s="189">
        <v>0</v>
      </c>
      <c r="H13" s="189">
        <v>0</v>
      </c>
      <c r="I13" s="234">
        <v>59212</v>
      </c>
      <c r="J13" s="235">
        <v>7843</v>
      </c>
      <c r="K13" s="189">
        <v>0</v>
      </c>
      <c r="L13" s="236">
        <v>0</v>
      </c>
      <c r="M13" s="264">
        <f>SUM(B13:L13)</f>
        <v>385479</v>
      </c>
    </row>
    <row r="14" spans="1:13" x14ac:dyDescent="0.25">
      <c r="A14" s="189" t="s">
        <v>60</v>
      </c>
      <c r="B14" s="234">
        <v>35958</v>
      </c>
      <c r="C14" s="234">
        <v>0</v>
      </c>
      <c r="D14" s="235">
        <v>0</v>
      </c>
      <c r="E14" s="234">
        <v>5353</v>
      </c>
      <c r="F14" s="236">
        <v>84</v>
      </c>
      <c r="G14" s="189">
        <v>0</v>
      </c>
      <c r="H14" s="189">
        <v>0</v>
      </c>
      <c r="I14" s="234">
        <v>16193</v>
      </c>
      <c r="J14" s="235">
        <v>2192</v>
      </c>
      <c r="K14" s="189">
        <v>0</v>
      </c>
      <c r="L14" s="236">
        <v>0</v>
      </c>
      <c r="M14" s="234">
        <f>SUM(B14:L14)</f>
        <v>59780</v>
      </c>
    </row>
    <row r="15" spans="1:13" x14ac:dyDescent="0.25">
      <c r="A15" s="188" t="s">
        <v>75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9" t="s">
        <v>78</v>
      </c>
      <c r="B16" s="234">
        <v>2972</v>
      </c>
      <c r="C16" s="234">
        <v>2583</v>
      </c>
      <c r="D16" s="235">
        <v>550</v>
      </c>
      <c r="E16" s="234">
        <v>13740</v>
      </c>
      <c r="F16" s="235">
        <v>1412</v>
      </c>
      <c r="G16" s="234">
        <v>11688</v>
      </c>
      <c r="H16" s="234">
        <v>6185</v>
      </c>
      <c r="I16" s="234">
        <v>4039</v>
      </c>
      <c r="J16" s="235">
        <v>1102</v>
      </c>
      <c r="K16" s="234">
        <v>3847</v>
      </c>
      <c r="L16" s="235">
        <v>1311</v>
      </c>
      <c r="M16" s="234">
        <f>SUM(B16:L16)</f>
        <v>49429</v>
      </c>
    </row>
    <row r="17" spans="1:13" x14ac:dyDescent="0.25">
      <c r="A17" s="189" t="s">
        <v>79</v>
      </c>
      <c r="B17" s="234">
        <v>1254</v>
      </c>
      <c r="C17" s="234">
        <v>1450</v>
      </c>
      <c r="D17" s="235">
        <v>271</v>
      </c>
      <c r="E17" s="234">
        <v>5114</v>
      </c>
      <c r="F17" s="235">
        <v>638</v>
      </c>
      <c r="G17" s="234">
        <v>4416</v>
      </c>
      <c r="H17" s="234">
        <v>1452</v>
      </c>
      <c r="I17" s="234">
        <v>1347</v>
      </c>
      <c r="J17" s="235">
        <v>715</v>
      </c>
      <c r="K17" s="234">
        <v>881</v>
      </c>
      <c r="L17" s="235">
        <v>889</v>
      </c>
      <c r="M17" s="264">
        <f>SUM(B17:L17)</f>
        <v>18427</v>
      </c>
    </row>
    <row r="18" spans="1:13" x14ac:dyDescent="0.25">
      <c r="A18" s="189" t="s">
        <v>60</v>
      </c>
      <c r="B18" s="234">
        <v>410</v>
      </c>
      <c r="C18" s="189">
        <v>203</v>
      </c>
      <c r="D18" s="236">
        <v>62</v>
      </c>
      <c r="E18" s="234">
        <v>1120</v>
      </c>
      <c r="F18" s="236">
        <v>136</v>
      </c>
      <c r="G18" s="234">
        <v>1173</v>
      </c>
      <c r="H18" s="189">
        <v>305</v>
      </c>
      <c r="I18" s="189">
        <v>0</v>
      </c>
      <c r="J18" s="236">
        <v>124</v>
      </c>
      <c r="K18" s="189">
        <v>351</v>
      </c>
      <c r="L18" s="236">
        <v>326</v>
      </c>
      <c r="M18" s="234">
        <f>SUM(B18:L18)</f>
        <v>4210</v>
      </c>
    </row>
    <row r="19" spans="1:13" x14ac:dyDescent="0.25">
      <c r="A19" s="188" t="s">
        <v>76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9" t="s">
        <v>78</v>
      </c>
      <c r="B20" s="189">
        <v>0</v>
      </c>
      <c r="C20" s="189">
        <v>0</v>
      </c>
      <c r="D20" s="236">
        <v>276</v>
      </c>
      <c r="E20" s="189">
        <v>0</v>
      </c>
      <c r="F20" s="236">
        <v>0</v>
      </c>
      <c r="G20" s="105">
        <v>0</v>
      </c>
      <c r="H20" s="189">
        <v>0</v>
      </c>
      <c r="I20" s="105">
        <v>0</v>
      </c>
      <c r="J20" s="106">
        <v>0</v>
      </c>
      <c r="K20" s="268">
        <v>0</v>
      </c>
      <c r="L20" s="106">
        <v>0</v>
      </c>
      <c r="M20" s="189">
        <f>SUM(B20:L20)</f>
        <v>276</v>
      </c>
    </row>
    <row r="21" spans="1:13" x14ac:dyDescent="0.25">
      <c r="A21" s="189" t="s">
        <v>79</v>
      </c>
      <c r="B21" s="189">
        <v>0</v>
      </c>
      <c r="C21" s="189">
        <v>0</v>
      </c>
      <c r="D21" s="235">
        <v>3330</v>
      </c>
      <c r="E21" s="189">
        <v>0</v>
      </c>
      <c r="F21" s="236">
        <v>0</v>
      </c>
      <c r="G21" s="105">
        <v>0</v>
      </c>
      <c r="H21" s="189">
        <v>0</v>
      </c>
      <c r="I21" s="105">
        <v>0</v>
      </c>
      <c r="J21" s="106">
        <v>0</v>
      </c>
      <c r="K21" s="105">
        <v>0</v>
      </c>
      <c r="L21" s="106">
        <v>0</v>
      </c>
      <c r="M21" s="264">
        <f>SUM(B21:L21)</f>
        <v>3330</v>
      </c>
    </row>
    <row r="22" spans="1:13" ht="12.75" customHeight="1" x14ac:dyDescent="0.25">
      <c r="A22" s="189" t="s">
        <v>60</v>
      </c>
      <c r="B22" s="189">
        <v>0</v>
      </c>
      <c r="C22" s="189">
        <v>0</v>
      </c>
      <c r="D22" s="235">
        <v>500</v>
      </c>
      <c r="E22" s="189">
        <v>0</v>
      </c>
      <c r="F22" s="236">
        <v>0</v>
      </c>
      <c r="G22" s="105">
        <v>0</v>
      </c>
      <c r="H22" s="189">
        <v>0</v>
      </c>
      <c r="I22" s="105">
        <v>0</v>
      </c>
      <c r="J22" s="106">
        <v>0</v>
      </c>
      <c r="K22" s="105">
        <v>0</v>
      </c>
      <c r="L22" s="106">
        <v>0</v>
      </c>
      <c r="M22" s="234">
        <f>SUM(B22:L22)</f>
        <v>500</v>
      </c>
    </row>
    <row r="23" spans="1:13" x14ac:dyDescent="0.25">
      <c r="A23" s="188" t="s">
        <v>77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9" t="s">
        <v>78</v>
      </c>
      <c r="B24" s="234">
        <v>1340</v>
      </c>
      <c r="C24" s="234">
        <v>553</v>
      </c>
      <c r="D24" s="236">
        <v>0</v>
      </c>
      <c r="E24" s="234">
        <v>230</v>
      </c>
      <c r="F24" s="236">
        <v>0</v>
      </c>
      <c r="G24" s="189">
        <v>131</v>
      </c>
      <c r="H24" s="105">
        <v>0</v>
      </c>
      <c r="I24" s="234">
        <v>1046</v>
      </c>
      <c r="J24" s="236">
        <v>421</v>
      </c>
      <c r="K24" s="105">
        <v>0</v>
      </c>
      <c r="L24" s="236">
        <v>167</v>
      </c>
      <c r="M24" s="234">
        <f>SUM(B24:L24)</f>
        <v>3888</v>
      </c>
    </row>
    <row r="25" spans="1:13" x14ac:dyDescent="0.25">
      <c r="A25" s="189" t="s">
        <v>79</v>
      </c>
      <c r="B25" s="234">
        <v>3442</v>
      </c>
      <c r="C25" s="234">
        <v>879</v>
      </c>
      <c r="D25" s="106">
        <v>0</v>
      </c>
      <c r="E25" s="268">
        <v>634</v>
      </c>
      <c r="F25" s="236">
        <v>0</v>
      </c>
      <c r="G25" s="189">
        <v>153</v>
      </c>
      <c r="H25" s="105">
        <v>0</v>
      </c>
      <c r="I25" s="234">
        <v>5464</v>
      </c>
      <c r="J25" s="235">
        <v>1985</v>
      </c>
      <c r="K25" s="105">
        <v>0</v>
      </c>
      <c r="L25" s="235">
        <v>1478</v>
      </c>
      <c r="M25" s="264">
        <f>SUM(B25:L25)</f>
        <v>14035</v>
      </c>
    </row>
    <row r="26" spans="1:13" x14ac:dyDescent="0.25">
      <c r="A26" s="189" t="s">
        <v>60</v>
      </c>
      <c r="B26" s="234">
        <v>442</v>
      </c>
      <c r="C26" s="189">
        <v>0</v>
      </c>
      <c r="D26" s="236">
        <v>0</v>
      </c>
      <c r="E26" s="189">
        <v>70</v>
      </c>
      <c r="F26" s="236">
        <v>0</v>
      </c>
      <c r="G26" s="189">
        <v>22</v>
      </c>
      <c r="H26" s="189">
        <v>0</v>
      </c>
      <c r="I26" s="234">
        <v>0</v>
      </c>
      <c r="J26" s="236">
        <v>0</v>
      </c>
      <c r="K26" s="189">
        <v>0</v>
      </c>
      <c r="L26" s="236">
        <v>0</v>
      </c>
      <c r="M26" s="234">
        <f>SUM(B26:L26)</f>
        <v>534</v>
      </c>
    </row>
    <row r="27" spans="1:13" x14ac:dyDescent="0.25">
      <c r="A27" s="188" t="s">
        <v>80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9" t="s">
        <v>78</v>
      </c>
      <c r="B28" s="189">
        <v>0</v>
      </c>
      <c r="C28" s="234">
        <v>4543</v>
      </c>
      <c r="D28" s="235">
        <v>2081</v>
      </c>
      <c r="E28" s="234">
        <v>7877</v>
      </c>
      <c r="F28" s="235">
        <v>13044</v>
      </c>
      <c r="G28" s="234">
        <v>3305</v>
      </c>
      <c r="H28" s="234">
        <v>17741</v>
      </c>
      <c r="I28" s="234">
        <v>9769</v>
      </c>
      <c r="J28" s="235">
        <v>7294</v>
      </c>
      <c r="K28" s="234">
        <v>1257</v>
      </c>
      <c r="L28" s="235">
        <v>2651</v>
      </c>
      <c r="M28" s="234">
        <f>SUM(B28:L28)</f>
        <v>69562</v>
      </c>
    </row>
    <row r="29" spans="1:13" x14ac:dyDescent="0.25">
      <c r="A29" s="189" t="s">
        <v>79</v>
      </c>
      <c r="B29" s="189">
        <v>0</v>
      </c>
      <c r="C29" s="234">
        <v>28159</v>
      </c>
      <c r="D29" s="235">
        <v>8054</v>
      </c>
      <c r="E29" s="234">
        <v>42287</v>
      </c>
      <c r="F29" s="235">
        <v>160453</v>
      </c>
      <c r="G29" s="234">
        <v>14480</v>
      </c>
      <c r="H29" s="234">
        <v>91852</v>
      </c>
      <c r="I29" s="234">
        <v>52488</v>
      </c>
      <c r="J29" s="235">
        <v>36999</v>
      </c>
      <c r="K29" s="234">
        <v>7055</v>
      </c>
      <c r="L29" s="235">
        <v>12887</v>
      </c>
      <c r="M29" s="264">
        <f>SUM(B29:L29)</f>
        <v>454714</v>
      </c>
    </row>
    <row r="30" spans="1:13" x14ac:dyDescent="0.25">
      <c r="A30" s="189" t="s">
        <v>60</v>
      </c>
      <c r="B30" s="189">
        <v>0</v>
      </c>
      <c r="C30" s="234">
        <v>4813</v>
      </c>
      <c r="D30" s="235">
        <v>7391</v>
      </c>
      <c r="E30" s="234">
        <v>12257</v>
      </c>
      <c r="F30" s="235">
        <v>11248</v>
      </c>
      <c r="G30" s="234">
        <v>2719</v>
      </c>
      <c r="H30" s="234">
        <v>7268</v>
      </c>
      <c r="I30" s="234">
        <v>10599</v>
      </c>
      <c r="J30" s="235">
        <v>4506</v>
      </c>
      <c r="K30" s="234">
        <v>645</v>
      </c>
      <c r="L30" s="235">
        <v>3766</v>
      </c>
      <c r="M30" s="234">
        <f>SUM(B30:L30)</f>
        <v>65212</v>
      </c>
    </row>
    <row r="31" spans="1:13" ht="12" customHeight="1" x14ac:dyDescent="0.25">
      <c r="A31" s="188" t="s">
        <v>81</v>
      </c>
      <c r="B31" s="188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9" t="s">
        <v>78</v>
      </c>
      <c r="B32" s="189">
        <v>0</v>
      </c>
      <c r="C32" s="189">
        <v>0</v>
      </c>
      <c r="D32" s="236">
        <v>0</v>
      </c>
      <c r="E32" s="189">
        <v>504</v>
      </c>
      <c r="F32" s="236">
        <v>0</v>
      </c>
      <c r="G32" s="189">
        <v>0</v>
      </c>
      <c r="H32" s="189">
        <v>0</v>
      </c>
      <c r="I32" s="189">
        <v>0</v>
      </c>
      <c r="J32" s="235">
        <v>0</v>
      </c>
      <c r="K32" s="189">
        <v>0</v>
      </c>
      <c r="L32" s="236">
        <v>82</v>
      </c>
      <c r="M32" s="234">
        <f>SUM(B32:L32)</f>
        <v>586</v>
      </c>
    </row>
    <row r="33" spans="1:13" ht="12.75" customHeight="1" x14ac:dyDescent="0.25">
      <c r="A33" s="189" t="s">
        <v>79</v>
      </c>
      <c r="B33" s="189">
        <v>0</v>
      </c>
      <c r="C33" s="189">
        <v>0</v>
      </c>
      <c r="D33" s="236">
        <v>0</v>
      </c>
      <c r="E33" s="189">
        <v>154</v>
      </c>
      <c r="F33" s="236">
        <v>0</v>
      </c>
      <c r="G33" s="189">
        <v>0</v>
      </c>
      <c r="H33" s="189">
        <v>0</v>
      </c>
      <c r="I33" s="234">
        <v>0</v>
      </c>
      <c r="J33" s="235">
        <v>0</v>
      </c>
      <c r="K33" s="189">
        <v>0</v>
      </c>
      <c r="L33" s="236">
        <v>960</v>
      </c>
      <c r="M33" s="264">
        <f>SUM(B33:L33)</f>
        <v>1114</v>
      </c>
    </row>
    <row r="34" spans="1:13" ht="15.75" thickBot="1" x14ac:dyDescent="0.3">
      <c r="A34" s="190" t="s">
        <v>60</v>
      </c>
      <c r="B34" s="190">
        <v>0</v>
      </c>
      <c r="C34" s="190">
        <v>0</v>
      </c>
      <c r="D34" s="237">
        <v>0</v>
      </c>
      <c r="E34" s="269">
        <v>341</v>
      </c>
      <c r="F34" s="237">
        <v>0</v>
      </c>
      <c r="G34" s="190">
        <v>0</v>
      </c>
      <c r="H34" s="190">
        <v>0</v>
      </c>
      <c r="I34" s="190">
        <v>0</v>
      </c>
      <c r="J34" s="237">
        <v>0</v>
      </c>
      <c r="K34" s="190">
        <v>0</v>
      </c>
      <c r="L34" s="237">
        <v>176</v>
      </c>
      <c r="M34" s="172">
        <f>SUM(B34:L34)</f>
        <v>517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/>
      <c r="B2" s="407" t="s">
        <v>116</v>
      </c>
      <c r="C2" s="407"/>
      <c r="D2" s="407"/>
      <c r="E2" s="407"/>
      <c r="F2" s="407"/>
      <c r="G2" s="408"/>
      <c r="H2" s="408"/>
      <c r="I2" s="132"/>
      <c r="J2" s="132"/>
      <c r="K2" s="132"/>
    </row>
    <row r="3" spans="1:11" ht="15.75" thickBot="1" x14ac:dyDescent="0.3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49" t="s">
        <v>94</v>
      </c>
    </row>
    <row r="4" spans="1:11" ht="15.75" thickBot="1" x14ac:dyDescent="0.3">
      <c r="A4" s="405" t="s">
        <v>84</v>
      </c>
      <c r="B4" s="405" t="s">
        <v>59</v>
      </c>
      <c r="C4" s="405" t="s">
        <v>85</v>
      </c>
      <c r="D4" s="405" t="s">
        <v>86</v>
      </c>
      <c r="E4" s="409" t="s">
        <v>87</v>
      </c>
      <c r="F4" s="410"/>
      <c r="G4" s="411"/>
      <c r="H4" s="405" t="s">
        <v>88</v>
      </c>
      <c r="I4" s="405" t="s">
        <v>82</v>
      </c>
      <c r="J4" s="405" t="s">
        <v>89</v>
      </c>
      <c r="K4" s="405" t="s">
        <v>3</v>
      </c>
    </row>
    <row r="5" spans="1:11" ht="47.25" customHeight="1" thickBot="1" x14ac:dyDescent="0.3">
      <c r="A5" s="406"/>
      <c r="B5" s="406"/>
      <c r="C5" s="406"/>
      <c r="D5" s="406"/>
      <c r="E5" s="125" t="s">
        <v>61</v>
      </c>
      <c r="F5" s="125" t="s">
        <v>62</v>
      </c>
      <c r="G5" s="125" t="s">
        <v>90</v>
      </c>
      <c r="H5" s="406"/>
      <c r="I5" s="406"/>
      <c r="J5" s="406"/>
      <c r="K5" s="406"/>
    </row>
    <row r="6" spans="1:11" ht="15.75" thickBot="1" x14ac:dyDescent="0.3">
      <c r="A6" s="133"/>
      <c r="B6" s="126" t="s">
        <v>57</v>
      </c>
      <c r="C6" s="127">
        <f t="shared" ref="C6:K6" si="0">SUM(C7:C17)</f>
        <v>3607237</v>
      </c>
      <c r="D6" s="78">
        <f t="shared" si="0"/>
        <v>58925</v>
      </c>
      <c r="E6" s="205">
        <f t="shared" si="0"/>
        <v>2514871</v>
      </c>
      <c r="F6" s="205">
        <f t="shared" si="0"/>
        <v>1454049</v>
      </c>
      <c r="G6" s="270">
        <f t="shared" si="0"/>
        <v>4075760</v>
      </c>
      <c r="H6" s="78">
        <f t="shared" si="0"/>
        <v>0</v>
      </c>
      <c r="I6" s="78">
        <f t="shared" si="0"/>
        <v>0</v>
      </c>
      <c r="J6" s="78">
        <f t="shared" si="0"/>
        <v>32015</v>
      </c>
      <c r="K6" s="78">
        <f t="shared" si="0"/>
        <v>7773937</v>
      </c>
    </row>
    <row r="7" spans="1:11" x14ac:dyDescent="0.25">
      <c r="A7" s="128">
        <v>1</v>
      </c>
      <c r="B7" s="194" t="s">
        <v>71</v>
      </c>
      <c r="C7" s="203">
        <f>420779+356+356</f>
        <v>421491</v>
      </c>
      <c r="D7" s="206">
        <v>7544</v>
      </c>
      <c r="E7" s="203">
        <v>196972</v>
      </c>
      <c r="F7" s="203">
        <v>142734</v>
      </c>
      <c r="G7" s="206">
        <f>SUM(E7:F7)+6264</f>
        <v>345970</v>
      </c>
      <c r="H7" s="203">
        <v>0</v>
      </c>
      <c r="I7" s="203">
        <v>0</v>
      </c>
      <c r="J7" s="203">
        <v>0</v>
      </c>
      <c r="K7" s="203">
        <f t="shared" ref="K7:K17" si="1">C7+D7+G7+J7</f>
        <v>775005</v>
      </c>
    </row>
    <row r="8" spans="1:11" x14ac:dyDescent="0.25">
      <c r="A8" s="124">
        <v>2</v>
      </c>
      <c r="B8" s="131" t="s">
        <v>4</v>
      </c>
      <c r="C8" s="207">
        <v>629417</v>
      </c>
      <c r="D8" s="199">
        <v>15728</v>
      </c>
      <c r="E8" s="199">
        <v>432187</v>
      </c>
      <c r="F8" s="199">
        <v>256977</v>
      </c>
      <c r="G8" s="207">
        <f>SUM(E8:F8)+66435</f>
        <v>755599</v>
      </c>
      <c r="H8" s="207">
        <v>0</v>
      </c>
      <c r="I8" s="207">
        <v>0</v>
      </c>
      <c r="J8" s="207">
        <v>7362</v>
      </c>
      <c r="K8" s="204">
        <f t="shared" si="1"/>
        <v>1408106</v>
      </c>
    </row>
    <row r="9" spans="1:11" x14ac:dyDescent="0.25">
      <c r="A9" s="129">
        <v>3</v>
      </c>
      <c r="B9" s="195" t="s">
        <v>5</v>
      </c>
      <c r="C9" s="198">
        <v>246921</v>
      </c>
      <c r="D9" s="198">
        <v>4407</v>
      </c>
      <c r="E9" s="198">
        <v>121854</v>
      </c>
      <c r="F9" s="198">
        <v>128051</v>
      </c>
      <c r="G9" s="210">
        <f>SUM(E9:F9)+1624</f>
        <v>251529</v>
      </c>
      <c r="H9" s="198">
        <v>0</v>
      </c>
      <c r="I9" s="198">
        <v>0</v>
      </c>
      <c r="J9" s="210">
        <v>6943</v>
      </c>
      <c r="K9" s="203">
        <f t="shared" si="1"/>
        <v>509800</v>
      </c>
    </row>
    <row r="10" spans="1:11" x14ac:dyDescent="0.25">
      <c r="A10" s="124">
        <v>4</v>
      </c>
      <c r="B10" s="131" t="s">
        <v>6</v>
      </c>
      <c r="C10" s="199">
        <v>364221</v>
      </c>
      <c r="D10" s="199">
        <v>2773</v>
      </c>
      <c r="E10" s="199">
        <v>535973</v>
      </c>
      <c r="F10" s="199">
        <v>150173</v>
      </c>
      <c r="G10" s="207">
        <f>SUM(E10:F10)+8098</f>
        <v>694244</v>
      </c>
      <c r="H10" s="199">
        <v>0</v>
      </c>
      <c r="I10" s="199">
        <v>0</v>
      </c>
      <c r="J10" s="207">
        <v>0</v>
      </c>
      <c r="K10" s="204">
        <f t="shared" si="1"/>
        <v>1061238</v>
      </c>
    </row>
    <row r="11" spans="1:11" x14ac:dyDescent="0.25">
      <c r="A11" s="129">
        <v>5</v>
      </c>
      <c r="B11" s="195" t="s">
        <v>7</v>
      </c>
      <c r="C11" s="198">
        <v>387674</v>
      </c>
      <c r="D11" s="198">
        <v>931</v>
      </c>
      <c r="E11" s="198">
        <v>188664</v>
      </c>
      <c r="F11" s="198">
        <v>164052</v>
      </c>
      <c r="G11" s="210">
        <f>SUM(E11:F11)+7439</f>
        <v>360155</v>
      </c>
      <c r="H11" s="198">
        <v>0</v>
      </c>
      <c r="I11" s="198">
        <v>0</v>
      </c>
      <c r="J11" s="210">
        <v>3154</v>
      </c>
      <c r="K11" s="203">
        <f t="shared" si="1"/>
        <v>751914</v>
      </c>
    </row>
    <row r="12" spans="1:11" x14ac:dyDescent="0.25">
      <c r="A12" s="124">
        <v>6</v>
      </c>
      <c r="B12" s="131" t="s">
        <v>8</v>
      </c>
      <c r="C12" s="199">
        <v>433150</v>
      </c>
      <c r="D12" s="199">
        <v>21465</v>
      </c>
      <c r="E12" s="199">
        <v>244882</v>
      </c>
      <c r="F12" s="199">
        <v>107851</v>
      </c>
      <c r="G12" s="207">
        <f>SUM(E12:F12)+2384</f>
        <v>355117</v>
      </c>
      <c r="H12" s="199">
        <v>0</v>
      </c>
      <c r="I12" s="199">
        <v>0</v>
      </c>
      <c r="J12" s="207">
        <v>0</v>
      </c>
      <c r="K12" s="204">
        <f t="shared" si="1"/>
        <v>809732</v>
      </c>
    </row>
    <row r="13" spans="1:11" x14ac:dyDescent="0.25">
      <c r="A13" s="129">
        <v>7</v>
      </c>
      <c r="B13" s="195" t="s">
        <v>96</v>
      </c>
      <c r="C13" s="198">
        <v>117956</v>
      </c>
      <c r="D13" s="198">
        <v>0</v>
      </c>
      <c r="E13" s="198">
        <v>66301</v>
      </c>
      <c r="F13" s="198">
        <v>58626</v>
      </c>
      <c r="G13" s="210">
        <f>SUM(E13:F13)+1491</f>
        <v>126418</v>
      </c>
      <c r="H13" s="198">
        <v>0</v>
      </c>
      <c r="I13" s="198">
        <v>0</v>
      </c>
      <c r="J13" s="210">
        <v>0</v>
      </c>
      <c r="K13" s="203">
        <f t="shared" si="1"/>
        <v>244374</v>
      </c>
    </row>
    <row r="14" spans="1:11" x14ac:dyDescent="0.25">
      <c r="A14" s="124">
        <v>8</v>
      </c>
      <c r="B14" s="131" t="s">
        <v>10</v>
      </c>
      <c r="C14" s="199">
        <v>338758</v>
      </c>
      <c r="D14" s="199">
        <v>0</v>
      </c>
      <c r="E14" s="199">
        <v>231155</v>
      </c>
      <c r="F14" s="199">
        <v>137531</v>
      </c>
      <c r="G14" s="207">
        <f>SUM(E14:F14)+5171</f>
        <v>373857</v>
      </c>
      <c r="H14" s="199">
        <v>0</v>
      </c>
      <c r="I14" s="199">
        <v>0</v>
      </c>
      <c r="J14" s="207">
        <v>0</v>
      </c>
      <c r="K14" s="204">
        <f t="shared" si="1"/>
        <v>712615</v>
      </c>
    </row>
    <row r="15" spans="1:11" x14ac:dyDescent="0.25">
      <c r="A15" s="129">
        <v>9</v>
      </c>
      <c r="B15" s="195" t="s">
        <v>40</v>
      </c>
      <c r="C15" s="198">
        <v>314736</v>
      </c>
      <c r="D15" s="198">
        <v>5807</v>
      </c>
      <c r="E15" s="198">
        <v>271548</v>
      </c>
      <c r="F15" s="198">
        <v>184099</v>
      </c>
      <c r="G15" s="210">
        <f>SUM(E15:F15)+5057</f>
        <v>460704</v>
      </c>
      <c r="H15" s="198">
        <v>0</v>
      </c>
      <c r="I15" s="198">
        <v>0</v>
      </c>
      <c r="J15" s="210">
        <f>7095+6148</f>
        <v>13243</v>
      </c>
      <c r="K15" s="203">
        <f t="shared" si="1"/>
        <v>794490</v>
      </c>
    </row>
    <row r="16" spans="1:11" x14ac:dyDescent="0.25">
      <c r="A16" s="124">
        <v>10</v>
      </c>
      <c r="B16" s="131" t="s">
        <v>12</v>
      </c>
      <c r="C16" s="199">
        <v>153103</v>
      </c>
      <c r="D16" s="199">
        <v>0</v>
      </c>
      <c r="E16" s="199">
        <v>122563</v>
      </c>
      <c r="F16" s="199">
        <v>42599</v>
      </c>
      <c r="G16" s="207">
        <f>SUM(E16:F16)+1618</f>
        <v>166780</v>
      </c>
      <c r="H16" s="199">
        <v>0</v>
      </c>
      <c r="I16" s="199">
        <v>0</v>
      </c>
      <c r="J16" s="207">
        <v>0</v>
      </c>
      <c r="K16" s="204">
        <f t="shared" si="1"/>
        <v>319883</v>
      </c>
    </row>
    <row r="17" spans="1:11" ht="15.75" thickBot="1" x14ac:dyDescent="0.3">
      <c r="A17" s="130">
        <v>11</v>
      </c>
      <c r="B17" s="196" t="s">
        <v>13</v>
      </c>
      <c r="C17" s="209">
        <v>199810</v>
      </c>
      <c r="D17" s="208">
        <v>270</v>
      </c>
      <c r="E17" s="209">
        <v>102772</v>
      </c>
      <c r="F17" s="209">
        <v>81356</v>
      </c>
      <c r="G17" s="210">
        <f>SUM(E17:F17)+1259</f>
        <v>185387</v>
      </c>
      <c r="H17" s="209">
        <v>0</v>
      </c>
      <c r="I17" s="209">
        <v>0</v>
      </c>
      <c r="J17" s="208">
        <v>1313</v>
      </c>
      <c r="K17" s="203">
        <f t="shared" si="1"/>
        <v>386780</v>
      </c>
    </row>
    <row r="18" spans="1:11" ht="15.75" thickBot="1" x14ac:dyDescent="0.3">
      <c r="A18" s="133"/>
      <c r="B18" s="157" t="s">
        <v>58</v>
      </c>
      <c r="C18" s="158">
        <f t="shared" ref="C18:K18" si="2">SUM(C19:C22)</f>
        <v>30373</v>
      </c>
      <c r="D18" s="202">
        <f t="shared" si="2"/>
        <v>114289</v>
      </c>
      <c r="E18" s="202">
        <f t="shared" si="2"/>
        <v>28405</v>
      </c>
      <c r="F18" s="202">
        <f t="shared" si="2"/>
        <v>24683</v>
      </c>
      <c r="G18" s="271">
        <f t="shared" si="2"/>
        <v>55083</v>
      </c>
      <c r="H18" s="202">
        <f t="shared" si="2"/>
        <v>0</v>
      </c>
      <c r="I18" s="202">
        <f t="shared" si="2"/>
        <v>3655329</v>
      </c>
      <c r="J18" s="202">
        <f t="shared" si="2"/>
        <v>0</v>
      </c>
      <c r="K18" s="202">
        <f t="shared" si="2"/>
        <v>3855074</v>
      </c>
    </row>
    <row r="19" spans="1:11" x14ac:dyDescent="0.25">
      <c r="A19" s="129">
        <v>1</v>
      </c>
      <c r="B19" s="195" t="s">
        <v>13</v>
      </c>
      <c r="C19" s="198">
        <v>7903</v>
      </c>
      <c r="D19" s="198">
        <v>0</v>
      </c>
      <c r="E19" s="198">
        <v>2272</v>
      </c>
      <c r="F19" s="198">
        <v>2480</v>
      </c>
      <c r="G19" s="210">
        <f>SUM(E19:F19)+62</f>
        <v>4814</v>
      </c>
      <c r="H19" s="198">
        <v>0</v>
      </c>
      <c r="I19" s="198">
        <v>1606414</v>
      </c>
      <c r="J19" s="198">
        <v>0</v>
      </c>
      <c r="K19" s="203">
        <f>C19+D19+G19+I19+J19</f>
        <v>1619131</v>
      </c>
    </row>
    <row r="20" spans="1:11" x14ac:dyDescent="0.25">
      <c r="A20" s="124">
        <v>2</v>
      </c>
      <c r="B20" s="131" t="s">
        <v>34</v>
      </c>
      <c r="C20" s="199">
        <v>17057</v>
      </c>
      <c r="D20" s="199">
        <v>114289</v>
      </c>
      <c r="E20" s="199">
        <v>21334</v>
      </c>
      <c r="F20" s="199">
        <v>16716</v>
      </c>
      <c r="G20" s="207">
        <f>SUM(E20:F20)+1142</f>
        <v>39192</v>
      </c>
      <c r="H20" s="199">
        <v>0</v>
      </c>
      <c r="I20" s="199">
        <v>1543533</v>
      </c>
      <c r="J20" s="199">
        <v>0</v>
      </c>
      <c r="K20" s="204">
        <f t="shared" ref="K20:K22" si="3">C20+D20+G20+I20</f>
        <v>1714071</v>
      </c>
    </row>
    <row r="21" spans="1:11" x14ac:dyDescent="0.25">
      <c r="A21" s="129">
        <v>3</v>
      </c>
      <c r="B21" s="195" t="s">
        <v>7</v>
      </c>
      <c r="C21" s="198">
        <v>3619</v>
      </c>
      <c r="D21" s="195">
        <v>0</v>
      </c>
      <c r="E21" s="198">
        <v>4798</v>
      </c>
      <c r="F21" s="198">
        <v>5487</v>
      </c>
      <c r="G21" s="210">
        <f>SUM(E21:F21)+790</f>
        <v>11075</v>
      </c>
      <c r="H21" s="198">
        <v>0</v>
      </c>
      <c r="I21" s="198">
        <v>303762</v>
      </c>
      <c r="J21" s="198">
        <v>0</v>
      </c>
      <c r="K21" s="203">
        <f t="shared" si="3"/>
        <v>318456</v>
      </c>
    </row>
    <row r="22" spans="1:11" ht="15.75" thickBot="1" x14ac:dyDescent="0.3">
      <c r="A22" s="147">
        <v>4</v>
      </c>
      <c r="B22" s="197" t="s">
        <v>10</v>
      </c>
      <c r="C22" s="200">
        <v>1794</v>
      </c>
      <c r="D22" s="197">
        <v>0</v>
      </c>
      <c r="E22" s="200">
        <v>1</v>
      </c>
      <c r="F22" s="200">
        <v>0</v>
      </c>
      <c r="G22" s="281">
        <f>SUM(E22:F22)+1</f>
        <v>2</v>
      </c>
      <c r="H22" s="200">
        <v>0</v>
      </c>
      <c r="I22" s="200">
        <v>201620</v>
      </c>
      <c r="J22" s="200">
        <v>0</v>
      </c>
      <c r="K22" s="204">
        <f t="shared" si="3"/>
        <v>203416</v>
      </c>
    </row>
    <row r="23" spans="1:11" ht="15.75" thickBot="1" x14ac:dyDescent="0.3">
      <c r="A23" s="403" t="s">
        <v>32</v>
      </c>
      <c r="B23" s="404"/>
      <c r="C23" s="201">
        <f t="shared" ref="C23:K23" si="4">C6+C18</f>
        <v>3637610</v>
      </c>
      <c r="D23" s="201">
        <f t="shared" si="4"/>
        <v>173214</v>
      </c>
      <c r="E23" s="201">
        <f t="shared" si="4"/>
        <v>2543276</v>
      </c>
      <c r="F23" s="201">
        <f t="shared" si="4"/>
        <v>1478732</v>
      </c>
      <c r="G23" s="272">
        <f t="shared" si="4"/>
        <v>4130843</v>
      </c>
      <c r="H23" s="201">
        <f t="shared" si="4"/>
        <v>0</v>
      </c>
      <c r="I23" s="201">
        <f t="shared" si="4"/>
        <v>3655329</v>
      </c>
      <c r="J23" s="201">
        <f t="shared" si="4"/>
        <v>32015</v>
      </c>
      <c r="K23" s="201">
        <f t="shared" si="4"/>
        <v>11629011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18" t="s">
        <v>117</v>
      </c>
      <c r="C4" s="418"/>
      <c r="D4" s="418"/>
      <c r="E4" s="418"/>
      <c r="F4" s="418"/>
      <c r="G4" s="418"/>
      <c r="H4" s="418"/>
    </row>
    <row r="5" spans="1:8" x14ac:dyDescent="0.25">
      <c r="A5" s="1"/>
      <c r="B5" s="258"/>
      <c r="C5" s="259"/>
      <c r="D5" s="259"/>
      <c r="E5" s="259"/>
      <c r="F5" s="259"/>
      <c r="G5" s="259"/>
      <c r="H5" s="259"/>
    </row>
    <row r="6" spans="1:8" ht="15.75" thickBot="1" x14ac:dyDescent="0.3">
      <c r="A6" s="1"/>
      <c r="B6" s="1"/>
      <c r="C6" s="1"/>
      <c r="D6" s="1"/>
      <c r="E6" s="1"/>
      <c r="F6" s="1"/>
      <c r="G6" s="110"/>
      <c r="H6" s="1"/>
    </row>
    <row r="7" spans="1:8" x14ac:dyDescent="0.25">
      <c r="A7" s="1"/>
      <c r="B7" s="419" t="s">
        <v>3</v>
      </c>
      <c r="C7" s="420"/>
      <c r="D7" s="423" t="s">
        <v>63</v>
      </c>
      <c r="E7" s="425" t="s">
        <v>64</v>
      </c>
      <c r="F7" s="425" t="s">
        <v>65</v>
      </c>
      <c r="G7" s="427" t="s">
        <v>61</v>
      </c>
      <c r="H7" s="1"/>
    </row>
    <row r="8" spans="1:8" ht="23.25" customHeight="1" x14ac:dyDescent="0.25">
      <c r="A8" s="1"/>
      <c r="B8" s="421"/>
      <c r="C8" s="422"/>
      <c r="D8" s="424"/>
      <c r="E8" s="426"/>
      <c r="F8" s="426"/>
      <c r="G8" s="428"/>
      <c r="H8" s="1"/>
    </row>
    <row r="9" spans="1:8" ht="45" customHeight="1" x14ac:dyDescent="0.25">
      <c r="A9" s="1"/>
      <c r="B9" s="412" t="s">
        <v>66</v>
      </c>
      <c r="C9" s="413"/>
      <c r="D9" s="260">
        <v>401</v>
      </c>
      <c r="E9" s="260">
        <v>53696</v>
      </c>
      <c r="F9" s="260">
        <v>659</v>
      </c>
      <c r="G9" s="261">
        <v>114437</v>
      </c>
      <c r="H9" s="1"/>
    </row>
    <row r="10" spans="1:8" ht="45" customHeight="1" x14ac:dyDescent="0.25">
      <c r="A10" s="1"/>
      <c r="B10" s="412" t="s">
        <v>67</v>
      </c>
      <c r="C10" s="413"/>
      <c r="D10" s="260">
        <v>41</v>
      </c>
      <c r="E10" s="260">
        <v>5645</v>
      </c>
      <c r="F10" s="260">
        <v>130</v>
      </c>
      <c r="G10" s="261">
        <v>34318</v>
      </c>
      <c r="H10" s="1"/>
    </row>
    <row r="11" spans="1:8" ht="38.25" customHeight="1" x14ac:dyDescent="0.25">
      <c r="A11" s="1"/>
      <c r="B11" s="414" t="s">
        <v>3</v>
      </c>
      <c r="C11" s="415"/>
      <c r="D11" s="274">
        <f>D9+D10</f>
        <v>442</v>
      </c>
      <c r="E11" s="275">
        <f t="shared" ref="E11:G11" si="0">E9+E10</f>
        <v>59341</v>
      </c>
      <c r="F11" s="274">
        <f t="shared" si="0"/>
        <v>789</v>
      </c>
      <c r="G11" s="273">
        <f t="shared" si="0"/>
        <v>148755</v>
      </c>
      <c r="H11" s="1"/>
    </row>
    <row r="12" spans="1:8" ht="53.25" customHeight="1" thickBot="1" x14ac:dyDescent="0.3">
      <c r="A12" s="1"/>
      <c r="B12" s="416" t="s">
        <v>68</v>
      </c>
      <c r="C12" s="417"/>
      <c r="D12" s="262">
        <v>287</v>
      </c>
      <c r="E12" s="262">
        <v>30261</v>
      </c>
      <c r="F12" s="262">
        <v>345</v>
      </c>
      <c r="G12" s="263">
        <v>86146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41"/>
      <c r="B1" s="241"/>
      <c r="C1" s="294" t="s">
        <v>97</v>
      </c>
      <c r="D1" s="295"/>
      <c r="E1" s="295"/>
      <c r="F1" s="295"/>
      <c r="G1" s="295"/>
      <c r="H1" s="295"/>
      <c r="I1" s="295"/>
      <c r="J1" s="2"/>
      <c r="K1" s="2"/>
      <c r="L1" s="2"/>
      <c r="M1" s="2"/>
      <c r="N1" s="8"/>
    </row>
    <row r="2" spans="1:14" ht="15.75" thickBot="1" x14ac:dyDescent="0.3">
      <c r="A2" s="298" t="s">
        <v>0</v>
      </c>
      <c r="B2" s="300" t="s">
        <v>1</v>
      </c>
      <c r="C2" s="302" t="s">
        <v>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96" t="s">
        <v>3</v>
      </c>
    </row>
    <row r="3" spans="1:14" ht="15.75" thickBot="1" x14ac:dyDescent="0.3">
      <c r="A3" s="299"/>
      <c r="B3" s="301"/>
      <c r="C3" s="91" t="s">
        <v>71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96</v>
      </c>
      <c r="J3" s="24" t="s">
        <v>10</v>
      </c>
      <c r="K3" s="91" t="s">
        <v>11</v>
      </c>
      <c r="L3" s="24" t="s">
        <v>12</v>
      </c>
      <c r="M3" s="25" t="s">
        <v>13</v>
      </c>
      <c r="N3" s="297"/>
    </row>
    <row r="4" spans="1:14" x14ac:dyDescent="0.25">
      <c r="A4" s="5">
        <v>1</v>
      </c>
      <c r="B4" s="9" t="s">
        <v>14</v>
      </c>
      <c r="C4" s="211">
        <v>16155</v>
      </c>
      <c r="D4" s="227">
        <v>26720</v>
      </c>
      <c r="E4" s="211">
        <v>15107</v>
      </c>
      <c r="F4" s="227">
        <v>39601</v>
      </c>
      <c r="G4" s="233">
        <v>23482</v>
      </c>
      <c r="H4" s="227">
        <v>20865</v>
      </c>
      <c r="I4" s="233">
        <v>11326</v>
      </c>
      <c r="J4" s="227">
        <v>18564</v>
      </c>
      <c r="K4" s="233">
        <v>23024</v>
      </c>
      <c r="L4" s="227">
        <v>10292</v>
      </c>
      <c r="M4" s="223">
        <v>14062</v>
      </c>
      <c r="N4" s="220">
        <f>SUM(C4:M4)</f>
        <v>219198</v>
      </c>
    </row>
    <row r="5" spans="1:14" x14ac:dyDescent="0.25">
      <c r="A5" s="4">
        <v>2</v>
      </c>
      <c r="B5" s="10" t="s">
        <v>15</v>
      </c>
      <c r="C5" s="230">
        <v>0</v>
      </c>
      <c r="D5" s="22">
        <v>913</v>
      </c>
      <c r="E5" s="230">
        <v>0</v>
      </c>
      <c r="F5" s="228">
        <v>168</v>
      </c>
      <c r="G5" s="230">
        <v>8</v>
      </c>
      <c r="H5" s="22">
        <v>169</v>
      </c>
      <c r="I5" s="230">
        <v>0</v>
      </c>
      <c r="J5" s="22">
        <v>15</v>
      </c>
      <c r="K5" s="230">
        <v>35</v>
      </c>
      <c r="L5" s="22">
        <v>0</v>
      </c>
      <c r="M5" s="224">
        <v>0</v>
      </c>
      <c r="N5" s="221">
        <f>SUM(C5:M5)</f>
        <v>1308</v>
      </c>
    </row>
    <row r="6" spans="1:14" x14ac:dyDescent="0.25">
      <c r="A6" s="4">
        <v>3</v>
      </c>
      <c r="B6" s="10" t="s">
        <v>16</v>
      </c>
      <c r="C6" s="231">
        <v>1678</v>
      </c>
      <c r="D6" s="228">
        <v>3663</v>
      </c>
      <c r="E6" s="231">
        <v>4139</v>
      </c>
      <c r="F6" s="228">
        <v>3585</v>
      </c>
      <c r="G6" s="231">
        <v>1195</v>
      </c>
      <c r="H6" s="228">
        <v>2452</v>
      </c>
      <c r="I6" s="231">
        <v>319</v>
      </c>
      <c r="J6" s="228">
        <v>1337</v>
      </c>
      <c r="K6" s="231">
        <v>2471</v>
      </c>
      <c r="L6" s="228">
        <v>289</v>
      </c>
      <c r="M6" s="225">
        <v>1261</v>
      </c>
      <c r="N6" s="248">
        <f>SUM(C6:M6)</f>
        <v>22389</v>
      </c>
    </row>
    <row r="7" spans="1:14" x14ac:dyDescent="0.25">
      <c r="A7" s="4">
        <v>4</v>
      </c>
      <c r="B7" s="10" t="s">
        <v>17</v>
      </c>
      <c r="C7" s="230">
        <v>0</v>
      </c>
      <c r="D7" s="22">
        <v>0</v>
      </c>
      <c r="E7" s="230">
        <v>0</v>
      </c>
      <c r="F7" s="22">
        <v>0</v>
      </c>
      <c r="G7" s="230">
        <v>0</v>
      </c>
      <c r="H7" s="22">
        <v>0</v>
      </c>
      <c r="I7" s="230">
        <v>0</v>
      </c>
      <c r="J7" s="22">
        <v>0</v>
      </c>
      <c r="K7" s="230">
        <v>0</v>
      </c>
      <c r="L7" s="22">
        <v>0</v>
      </c>
      <c r="M7" s="224">
        <v>0</v>
      </c>
      <c r="N7" s="10">
        <v>0</v>
      </c>
    </row>
    <row r="8" spans="1:14" x14ac:dyDescent="0.25">
      <c r="A8" s="4">
        <v>5</v>
      </c>
      <c r="B8" s="10" t="s">
        <v>18</v>
      </c>
      <c r="C8" s="230">
        <v>0</v>
      </c>
      <c r="D8" s="228">
        <v>7</v>
      </c>
      <c r="E8" s="230">
        <v>0</v>
      </c>
      <c r="F8" s="22">
        <v>0</v>
      </c>
      <c r="G8" s="231">
        <v>1</v>
      </c>
      <c r="H8" s="228">
        <v>2</v>
      </c>
      <c r="I8" s="230">
        <v>0</v>
      </c>
      <c r="J8" s="22">
        <v>0</v>
      </c>
      <c r="K8" s="230">
        <v>0</v>
      </c>
      <c r="L8" s="22">
        <v>0</v>
      </c>
      <c r="M8" s="224">
        <v>0</v>
      </c>
      <c r="N8" s="221">
        <f t="shared" ref="N8:N21" si="0">SUM(C8:M8)</f>
        <v>10</v>
      </c>
    </row>
    <row r="9" spans="1:14" x14ac:dyDescent="0.25">
      <c r="A9" s="4">
        <v>6</v>
      </c>
      <c r="B9" s="10" t="s">
        <v>19</v>
      </c>
      <c r="C9" s="230">
        <v>0</v>
      </c>
      <c r="D9" s="22">
        <v>1</v>
      </c>
      <c r="E9" s="230">
        <v>2</v>
      </c>
      <c r="F9" s="22">
        <v>3</v>
      </c>
      <c r="G9" s="230">
        <v>5</v>
      </c>
      <c r="H9" s="22">
        <v>7</v>
      </c>
      <c r="I9" s="230">
        <v>0</v>
      </c>
      <c r="J9" s="22">
        <v>3</v>
      </c>
      <c r="K9" s="230">
        <v>2</v>
      </c>
      <c r="L9" s="22">
        <v>0</v>
      </c>
      <c r="M9" s="224">
        <v>0</v>
      </c>
      <c r="N9" s="10">
        <f t="shared" si="0"/>
        <v>23</v>
      </c>
    </row>
    <row r="10" spans="1:14" x14ac:dyDescent="0.25">
      <c r="A10" s="4">
        <v>7</v>
      </c>
      <c r="B10" s="10" t="s">
        <v>20</v>
      </c>
      <c r="C10" s="231">
        <v>283</v>
      </c>
      <c r="D10" s="228">
        <v>309</v>
      </c>
      <c r="E10" s="231">
        <v>236</v>
      </c>
      <c r="F10" s="228">
        <v>109</v>
      </c>
      <c r="G10" s="231">
        <v>156</v>
      </c>
      <c r="H10" s="228">
        <v>300</v>
      </c>
      <c r="I10" s="230">
        <v>1</v>
      </c>
      <c r="J10" s="228">
        <v>79</v>
      </c>
      <c r="K10" s="230">
        <v>16</v>
      </c>
      <c r="L10" s="22">
        <v>0</v>
      </c>
      <c r="M10" s="224">
        <v>49</v>
      </c>
      <c r="N10" s="221">
        <f t="shared" si="0"/>
        <v>1538</v>
      </c>
    </row>
    <row r="11" spans="1:14" x14ac:dyDescent="0.25">
      <c r="A11" s="4">
        <v>8</v>
      </c>
      <c r="B11" s="10" t="s">
        <v>21</v>
      </c>
      <c r="C11" s="231">
        <v>6528</v>
      </c>
      <c r="D11" s="228">
        <v>7314</v>
      </c>
      <c r="E11" s="231">
        <v>2269</v>
      </c>
      <c r="F11" s="228">
        <v>7129</v>
      </c>
      <c r="G11" s="231">
        <v>2545</v>
      </c>
      <c r="H11" s="228">
        <v>6993</v>
      </c>
      <c r="I11" s="231">
        <v>532</v>
      </c>
      <c r="J11" s="228">
        <v>2393</v>
      </c>
      <c r="K11" s="231">
        <v>3345</v>
      </c>
      <c r="L11" s="228">
        <v>515</v>
      </c>
      <c r="M11" s="225">
        <v>1659</v>
      </c>
      <c r="N11" s="248">
        <f t="shared" si="0"/>
        <v>41222</v>
      </c>
    </row>
    <row r="12" spans="1:14" x14ac:dyDescent="0.25">
      <c r="A12" s="4">
        <v>9</v>
      </c>
      <c r="B12" s="10" t="s">
        <v>22</v>
      </c>
      <c r="C12" s="231">
        <v>7096</v>
      </c>
      <c r="D12" s="228">
        <v>8542</v>
      </c>
      <c r="E12" s="231">
        <v>1038</v>
      </c>
      <c r="F12" s="228">
        <v>9477</v>
      </c>
      <c r="G12" s="231">
        <v>2873</v>
      </c>
      <c r="H12" s="228">
        <v>5283</v>
      </c>
      <c r="I12" s="231">
        <v>119</v>
      </c>
      <c r="J12" s="228">
        <v>921</v>
      </c>
      <c r="K12" s="231">
        <v>1596</v>
      </c>
      <c r="L12" s="22">
        <v>262</v>
      </c>
      <c r="M12" s="225">
        <v>978</v>
      </c>
      <c r="N12" s="248">
        <f t="shared" si="0"/>
        <v>38185</v>
      </c>
    </row>
    <row r="13" spans="1:14" x14ac:dyDescent="0.25">
      <c r="A13" s="4">
        <v>10</v>
      </c>
      <c r="B13" s="10" t="s">
        <v>23</v>
      </c>
      <c r="C13" s="231">
        <v>23868</v>
      </c>
      <c r="D13" s="228">
        <v>47335</v>
      </c>
      <c r="E13" s="231">
        <v>31559</v>
      </c>
      <c r="F13" s="228">
        <v>34118</v>
      </c>
      <c r="G13" s="231">
        <v>38321</v>
      </c>
      <c r="H13" s="228">
        <v>35711</v>
      </c>
      <c r="I13" s="231">
        <v>19670</v>
      </c>
      <c r="J13" s="228">
        <v>35861</v>
      </c>
      <c r="K13" s="231">
        <v>36822</v>
      </c>
      <c r="L13" s="228">
        <v>22637</v>
      </c>
      <c r="M13" s="225">
        <v>23199</v>
      </c>
      <c r="N13" s="248">
        <f t="shared" si="0"/>
        <v>349101</v>
      </c>
    </row>
    <row r="14" spans="1:14" x14ac:dyDescent="0.25">
      <c r="A14" s="4">
        <v>11</v>
      </c>
      <c r="B14" s="10" t="s">
        <v>24</v>
      </c>
      <c r="C14" s="230">
        <v>0</v>
      </c>
      <c r="D14" s="22">
        <v>6</v>
      </c>
      <c r="E14" s="230">
        <v>0</v>
      </c>
      <c r="F14" s="228">
        <v>0</v>
      </c>
      <c r="G14" s="231">
        <v>2</v>
      </c>
      <c r="H14" s="228">
        <v>7</v>
      </c>
      <c r="I14" s="230">
        <v>0</v>
      </c>
      <c r="J14" s="22">
        <v>0</v>
      </c>
      <c r="K14" s="230">
        <v>20</v>
      </c>
      <c r="L14" s="22">
        <v>0</v>
      </c>
      <c r="M14" s="224">
        <v>0</v>
      </c>
      <c r="N14" s="221">
        <f t="shared" si="0"/>
        <v>35</v>
      </c>
    </row>
    <row r="15" spans="1:14" x14ac:dyDescent="0.25">
      <c r="A15" s="4">
        <v>12</v>
      </c>
      <c r="B15" s="10" t="s">
        <v>25</v>
      </c>
      <c r="C15" s="230">
        <v>16</v>
      </c>
      <c r="D15" s="22">
        <v>36</v>
      </c>
      <c r="E15" s="230">
        <v>5</v>
      </c>
      <c r="F15" s="22">
        <v>103</v>
      </c>
      <c r="G15" s="230">
        <v>20</v>
      </c>
      <c r="H15" s="22">
        <v>23</v>
      </c>
      <c r="I15" s="230">
        <v>0</v>
      </c>
      <c r="J15" s="22">
        <v>5</v>
      </c>
      <c r="K15" s="230">
        <v>48</v>
      </c>
      <c r="L15" s="22">
        <v>0</v>
      </c>
      <c r="M15" s="224">
        <v>2</v>
      </c>
      <c r="N15" s="221">
        <f t="shared" si="0"/>
        <v>258</v>
      </c>
    </row>
    <row r="16" spans="1:14" x14ac:dyDescent="0.25">
      <c r="A16" s="4">
        <v>13</v>
      </c>
      <c r="B16" s="10" t="s">
        <v>26</v>
      </c>
      <c r="C16" s="231">
        <v>1829</v>
      </c>
      <c r="D16" s="228">
        <v>2409</v>
      </c>
      <c r="E16" s="231">
        <v>1348</v>
      </c>
      <c r="F16" s="228">
        <v>2659</v>
      </c>
      <c r="G16" s="231">
        <v>2373</v>
      </c>
      <c r="H16" s="228">
        <v>5711</v>
      </c>
      <c r="I16" s="230">
        <v>87</v>
      </c>
      <c r="J16" s="228">
        <v>460</v>
      </c>
      <c r="K16" s="231">
        <v>1366</v>
      </c>
      <c r="L16" s="22">
        <v>116</v>
      </c>
      <c r="M16" s="283">
        <v>534</v>
      </c>
      <c r="N16" s="221">
        <f t="shared" si="0"/>
        <v>18892</v>
      </c>
    </row>
    <row r="17" spans="1:14" x14ac:dyDescent="0.25">
      <c r="A17" s="4">
        <v>14</v>
      </c>
      <c r="B17" s="10" t="s">
        <v>27</v>
      </c>
      <c r="C17" s="230">
        <v>0</v>
      </c>
      <c r="D17" s="22">
        <v>2</v>
      </c>
      <c r="E17" s="230">
        <v>0</v>
      </c>
      <c r="F17" s="22">
        <v>0</v>
      </c>
      <c r="G17" s="230">
        <v>0</v>
      </c>
      <c r="H17" s="22">
        <v>0</v>
      </c>
      <c r="I17" s="230">
        <v>0</v>
      </c>
      <c r="J17" s="22">
        <v>0</v>
      </c>
      <c r="K17" s="230">
        <v>0</v>
      </c>
      <c r="L17" s="22">
        <v>0</v>
      </c>
      <c r="M17" s="224">
        <v>0</v>
      </c>
      <c r="N17" s="10">
        <f t="shared" si="0"/>
        <v>2</v>
      </c>
    </row>
    <row r="18" spans="1:14" x14ac:dyDescent="0.25">
      <c r="A18" s="4">
        <v>15</v>
      </c>
      <c r="B18" s="10" t="s">
        <v>28</v>
      </c>
      <c r="C18" s="230">
        <v>8</v>
      </c>
      <c r="D18" s="22">
        <v>15</v>
      </c>
      <c r="E18" s="230">
        <v>5</v>
      </c>
      <c r="F18" s="22">
        <v>5</v>
      </c>
      <c r="G18" s="230">
        <v>2</v>
      </c>
      <c r="H18" s="22">
        <v>0</v>
      </c>
      <c r="I18" s="230">
        <v>0</v>
      </c>
      <c r="J18" s="22">
        <v>0</v>
      </c>
      <c r="K18" s="230">
        <v>100</v>
      </c>
      <c r="L18" s="22">
        <v>0</v>
      </c>
      <c r="M18" s="224">
        <v>0</v>
      </c>
      <c r="N18" s="10">
        <f t="shared" si="0"/>
        <v>135</v>
      </c>
    </row>
    <row r="19" spans="1:14" x14ac:dyDescent="0.25">
      <c r="A19" s="4">
        <v>16</v>
      </c>
      <c r="B19" s="10" t="s">
        <v>29</v>
      </c>
      <c r="C19" s="231">
        <v>12</v>
      </c>
      <c r="D19" s="228">
        <v>19</v>
      </c>
      <c r="E19" s="231">
        <v>24</v>
      </c>
      <c r="F19" s="228">
        <v>43</v>
      </c>
      <c r="G19" s="230">
        <v>0</v>
      </c>
      <c r="H19" s="22">
        <v>973</v>
      </c>
      <c r="I19" s="230">
        <v>0</v>
      </c>
      <c r="J19" s="22">
        <v>7</v>
      </c>
      <c r="K19" s="230">
        <v>0</v>
      </c>
      <c r="L19" s="22">
        <v>0</v>
      </c>
      <c r="M19" s="224">
        <v>0</v>
      </c>
      <c r="N19" s="221">
        <f t="shared" si="0"/>
        <v>1078</v>
      </c>
    </row>
    <row r="20" spans="1:14" x14ac:dyDescent="0.25">
      <c r="A20" s="4">
        <v>17</v>
      </c>
      <c r="B20" s="10" t="s">
        <v>30</v>
      </c>
      <c r="C20" s="230">
        <v>0</v>
      </c>
      <c r="D20" s="22">
        <v>0</v>
      </c>
      <c r="E20" s="230">
        <v>0</v>
      </c>
      <c r="F20" s="22">
        <v>0</v>
      </c>
      <c r="G20" s="230">
        <v>0</v>
      </c>
      <c r="H20" s="22">
        <v>0</v>
      </c>
      <c r="I20" s="230">
        <v>0</v>
      </c>
      <c r="J20" s="22">
        <v>0</v>
      </c>
      <c r="K20" s="231">
        <v>0</v>
      </c>
      <c r="L20" s="22">
        <v>0</v>
      </c>
      <c r="M20" s="224">
        <v>5</v>
      </c>
      <c r="N20" s="221">
        <f t="shared" si="0"/>
        <v>5</v>
      </c>
    </row>
    <row r="21" spans="1:14" ht="15.75" thickBot="1" x14ac:dyDescent="0.3">
      <c r="A21" s="6">
        <v>18</v>
      </c>
      <c r="B21" s="11" t="s">
        <v>31</v>
      </c>
      <c r="C21" s="232">
        <v>8043</v>
      </c>
      <c r="D21" s="229">
        <v>19881</v>
      </c>
      <c r="E21" s="232">
        <v>10629</v>
      </c>
      <c r="F21" s="229">
        <v>25972</v>
      </c>
      <c r="G21" s="232">
        <v>12063</v>
      </c>
      <c r="H21" s="229">
        <v>33796</v>
      </c>
      <c r="I21" s="232">
        <v>9000</v>
      </c>
      <c r="J21" s="229">
        <v>15692</v>
      </c>
      <c r="K21" s="232">
        <v>14461</v>
      </c>
      <c r="L21" s="229">
        <v>7179</v>
      </c>
      <c r="M21" s="226">
        <v>10866</v>
      </c>
      <c r="N21" s="222">
        <f t="shared" si="0"/>
        <v>167582</v>
      </c>
    </row>
    <row r="22" spans="1:14" ht="15.75" thickBot="1" x14ac:dyDescent="0.3">
      <c r="A22" s="7"/>
      <c r="B22" s="19" t="s">
        <v>32</v>
      </c>
      <c r="C22" s="152">
        <v>41763</v>
      </c>
      <c r="D22" s="153">
        <v>82265</v>
      </c>
      <c r="E22" s="154">
        <v>49884</v>
      </c>
      <c r="F22" s="153">
        <v>90680</v>
      </c>
      <c r="G22" s="154">
        <v>56473</v>
      </c>
      <c r="H22" s="153">
        <v>80413</v>
      </c>
      <c r="I22" s="154">
        <v>29674</v>
      </c>
      <c r="J22" s="153">
        <v>57694</v>
      </c>
      <c r="K22" s="154">
        <v>58439</v>
      </c>
      <c r="L22" s="153">
        <v>30784</v>
      </c>
      <c r="M22" s="155">
        <v>37917</v>
      </c>
      <c r="N22" s="156">
        <f>SUM(C22:M22)</f>
        <v>615986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2" t="s">
        <v>33</v>
      </c>
      <c r="B24" s="293"/>
      <c r="C24" s="27">
        <f>C22/N22</f>
        <v>6.7798618799777916E-2</v>
      </c>
      <c r="D24" s="28">
        <f>D22/N22</f>
        <v>0.13355011315192228</v>
      </c>
      <c r="E24" s="29">
        <f>E22/N22</f>
        <v>8.0982359988701041E-2</v>
      </c>
      <c r="F24" s="28">
        <f>F22/N22</f>
        <v>0.14721113791547211</v>
      </c>
      <c r="G24" s="29">
        <f>G22/N22</f>
        <v>9.1679031666304103E-2</v>
      </c>
      <c r="H24" s="28">
        <f>H22/N22</f>
        <v>0.13054355131447792</v>
      </c>
      <c r="I24" s="29">
        <f>I22/N22</f>
        <v>4.8173172766913533E-2</v>
      </c>
      <c r="J24" s="28">
        <f>J22/N22</f>
        <v>9.3661219573172111E-2</v>
      </c>
      <c r="K24" s="29">
        <f>K22/N22</f>
        <v>9.4870662644930243E-2</v>
      </c>
      <c r="L24" s="28">
        <f>L22/N22</f>
        <v>4.9975161773157181E-2</v>
      </c>
      <c r="M24" s="30">
        <f>M22/N22</f>
        <v>6.1554970405171543E-2</v>
      </c>
      <c r="N24" s="109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113" t="s">
        <v>13</v>
      </c>
      <c r="D27" s="115" t="s">
        <v>34</v>
      </c>
      <c r="E27" s="113" t="s">
        <v>7</v>
      </c>
      <c r="F27" s="115" t="s">
        <v>10</v>
      </c>
      <c r="G27" s="312"/>
      <c r="H27" s="1"/>
      <c r="I27" s="1"/>
      <c r="J27" s="112"/>
      <c r="K27" s="317" t="s">
        <v>35</v>
      </c>
      <c r="L27" s="318"/>
      <c r="M27" s="114">
        <f>N22</f>
        <v>615986</v>
      </c>
      <c r="N27" s="117">
        <f>M27/M29</f>
        <v>0.98655468375879474</v>
      </c>
    </row>
    <row r="28" spans="1:14" ht="15.75" thickBot="1" x14ac:dyDescent="0.3">
      <c r="A28" s="26">
        <v>19</v>
      </c>
      <c r="B28" s="111" t="s">
        <v>36</v>
      </c>
      <c r="C28" s="168">
        <v>5744</v>
      </c>
      <c r="D28" s="59">
        <v>1038</v>
      </c>
      <c r="E28" s="168">
        <v>1270</v>
      </c>
      <c r="F28" s="59">
        <v>343</v>
      </c>
      <c r="G28" s="168">
        <f>SUM(C28:F28)</f>
        <v>8395</v>
      </c>
      <c r="H28" s="1"/>
      <c r="I28" s="1"/>
      <c r="J28" s="112"/>
      <c r="K28" s="313" t="s">
        <v>36</v>
      </c>
      <c r="L28" s="314"/>
      <c r="M28" s="168">
        <f>G28</f>
        <v>8395</v>
      </c>
      <c r="N28" s="171">
        <f>M28/M29</f>
        <v>1.3445316241205289E-2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5" t="s">
        <v>3</v>
      </c>
      <c r="L29" s="316"/>
      <c r="M29" s="172">
        <f>M27+M28</f>
        <v>624381</v>
      </c>
      <c r="N29" s="173">
        <f>M29/M29</f>
        <v>1</v>
      </c>
    </row>
    <row r="30" spans="1:14" ht="15.75" thickBot="1" x14ac:dyDescent="0.3">
      <c r="A30" s="292" t="s">
        <v>37</v>
      </c>
      <c r="B30" s="293"/>
      <c r="C30" s="27">
        <f>C28/G28</f>
        <v>0.68421679571173322</v>
      </c>
      <c r="D30" s="116">
        <f>D28/G28</f>
        <v>0.12364502680166765</v>
      </c>
      <c r="E30" s="27">
        <f>E28/G28</f>
        <v>0.15128052412150089</v>
      </c>
      <c r="F30" s="116">
        <f>F28/G28</f>
        <v>4.0857653365098272E-2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C26:F26"/>
    <mergeCell ref="G26:G27"/>
    <mergeCell ref="K27:L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31.5" customHeight="1" thickBot="1" x14ac:dyDescent="0.3">
      <c r="A1" s="182"/>
      <c r="B1" s="182"/>
      <c r="C1" s="319" t="s">
        <v>98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249" t="s">
        <v>38</v>
      </c>
    </row>
    <row r="2" spans="1:14" ht="15.75" thickBot="1" x14ac:dyDescent="0.3">
      <c r="A2" s="311" t="s">
        <v>0</v>
      </c>
      <c r="B2" s="323" t="s">
        <v>1</v>
      </c>
      <c r="C2" s="325" t="s">
        <v>2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 t="s">
        <v>3</v>
      </c>
    </row>
    <row r="3" spans="1:14" ht="15.75" thickBot="1" x14ac:dyDescent="0.3">
      <c r="A3" s="322"/>
      <c r="B3" s="324"/>
      <c r="C3" s="91" t="s">
        <v>71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96</v>
      </c>
      <c r="J3" s="32" t="s">
        <v>10</v>
      </c>
      <c r="K3" s="89" t="s">
        <v>11</v>
      </c>
      <c r="L3" s="35" t="s">
        <v>12</v>
      </c>
      <c r="M3" s="34" t="s">
        <v>13</v>
      </c>
      <c r="N3" s="328"/>
    </row>
    <row r="4" spans="1:14" x14ac:dyDescent="0.25">
      <c r="A4" s="36">
        <v>1</v>
      </c>
      <c r="B4" s="37" t="s">
        <v>14</v>
      </c>
      <c r="C4" s="216">
        <v>27096</v>
      </c>
      <c r="D4" s="179">
        <v>38207</v>
      </c>
      <c r="E4" s="216">
        <v>13739</v>
      </c>
      <c r="F4" s="179">
        <v>10458</v>
      </c>
      <c r="G4" s="216">
        <v>19707</v>
      </c>
      <c r="H4" s="179">
        <v>44127</v>
      </c>
      <c r="I4" s="216">
        <v>1832</v>
      </c>
      <c r="J4" s="179">
        <v>9012</v>
      </c>
      <c r="K4" s="216">
        <v>13457</v>
      </c>
      <c r="L4" s="191">
        <v>3426</v>
      </c>
      <c r="M4" s="85">
        <v>12271</v>
      </c>
      <c r="N4" s="179">
        <f t="shared" ref="N4:N21" si="0">SUM(C4:M4)</f>
        <v>193332</v>
      </c>
    </row>
    <row r="5" spans="1:14" x14ac:dyDescent="0.25">
      <c r="A5" s="38">
        <v>2</v>
      </c>
      <c r="B5" s="39" t="s">
        <v>15</v>
      </c>
      <c r="C5" s="60">
        <v>0</v>
      </c>
      <c r="D5" s="39">
        <v>1741</v>
      </c>
      <c r="E5" s="60">
        <v>0</v>
      </c>
      <c r="F5" s="39">
        <v>220</v>
      </c>
      <c r="G5" s="60">
        <v>60</v>
      </c>
      <c r="H5" s="73">
        <v>1392</v>
      </c>
      <c r="I5" s="60">
        <v>0</v>
      </c>
      <c r="J5" s="39">
        <v>739</v>
      </c>
      <c r="K5" s="60">
        <v>42</v>
      </c>
      <c r="L5" s="39">
        <v>0</v>
      </c>
      <c r="M5" s="70">
        <v>0</v>
      </c>
      <c r="N5" s="73">
        <f t="shared" si="0"/>
        <v>4194</v>
      </c>
    </row>
    <row r="6" spans="1:14" x14ac:dyDescent="0.25">
      <c r="A6" s="38">
        <v>3</v>
      </c>
      <c r="B6" s="39" t="s">
        <v>16</v>
      </c>
      <c r="C6" s="217">
        <v>23909</v>
      </c>
      <c r="D6" s="73">
        <v>59758</v>
      </c>
      <c r="E6" s="217">
        <v>9442</v>
      </c>
      <c r="F6" s="73">
        <v>32056</v>
      </c>
      <c r="G6" s="217">
        <v>17748</v>
      </c>
      <c r="H6" s="73">
        <v>27785</v>
      </c>
      <c r="I6" s="217">
        <v>1709</v>
      </c>
      <c r="J6" s="73">
        <v>18155</v>
      </c>
      <c r="K6" s="217">
        <v>26963</v>
      </c>
      <c r="L6" s="73">
        <v>6169</v>
      </c>
      <c r="M6" s="86">
        <v>10602</v>
      </c>
      <c r="N6" s="73">
        <f t="shared" si="0"/>
        <v>234296</v>
      </c>
    </row>
    <row r="7" spans="1:14" x14ac:dyDescent="0.25">
      <c r="A7" s="38">
        <v>4</v>
      </c>
      <c r="B7" s="39" t="s">
        <v>17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0">
        <v>0</v>
      </c>
      <c r="D8" s="39">
        <v>0</v>
      </c>
      <c r="E8" s="60">
        <v>0</v>
      </c>
      <c r="F8" s="39">
        <v>0</v>
      </c>
      <c r="G8" s="217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19</v>
      </c>
      <c r="C9" s="60">
        <v>0</v>
      </c>
      <c r="D9" s="39">
        <v>0</v>
      </c>
      <c r="E9" s="60">
        <v>0</v>
      </c>
      <c r="F9" s="39">
        <v>817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817</v>
      </c>
    </row>
    <row r="10" spans="1:14" x14ac:dyDescent="0.25">
      <c r="A10" s="38">
        <v>7</v>
      </c>
      <c r="B10" s="39" t="s">
        <v>20</v>
      </c>
      <c r="C10" s="217">
        <v>421</v>
      </c>
      <c r="D10" s="73">
        <v>123</v>
      </c>
      <c r="E10" s="60">
        <v>138</v>
      </c>
      <c r="F10" s="39">
        <v>292</v>
      </c>
      <c r="G10" s="217">
        <v>23</v>
      </c>
      <c r="H10" s="39">
        <v>7</v>
      </c>
      <c r="I10" s="60">
        <v>0</v>
      </c>
      <c r="J10" s="39">
        <v>116</v>
      </c>
      <c r="K10" s="217">
        <v>83</v>
      </c>
      <c r="L10" s="39">
        <v>0</v>
      </c>
      <c r="M10" s="70">
        <v>0</v>
      </c>
      <c r="N10" s="73">
        <f t="shared" si="0"/>
        <v>1203</v>
      </c>
    </row>
    <row r="11" spans="1:14" x14ac:dyDescent="0.25">
      <c r="A11" s="38">
        <v>8</v>
      </c>
      <c r="B11" s="39" t="s">
        <v>21</v>
      </c>
      <c r="C11" s="217">
        <v>6261</v>
      </c>
      <c r="D11" s="73">
        <v>1180</v>
      </c>
      <c r="E11" s="217">
        <v>4679</v>
      </c>
      <c r="F11" s="73">
        <v>4298</v>
      </c>
      <c r="G11" s="217">
        <v>3758</v>
      </c>
      <c r="H11" s="73">
        <v>14135</v>
      </c>
      <c r="I11" s="217">
        <v>117</v>
      </c>
      <c r="J11" s="73">
        <v>1418</v>
      </c>
      <c r="K11" s="217">
        <v>1303</v>
      </c>
      <c r="L11" s="73">
        <v>402</v>
      </c>
      <c r="M11" s="86">
        <v>638</v>
      </c>
      <c r="N11" s="73">
        <f t="shared" si="0"/>
        <v>38189</v>
      </c>
    </row>
    <row r="12" spans="1:14" x14ac:dyDescent="0.25">
      <c r="A12" s="38">
        <v>9</v>
      </c>
      <c r="B12" s="39" t="s">
        <v>22</v>
      </c>
      <c r="C12" s="217">
        <v>25795</v>
      </c>
      <c r="D12" s="73">
        <v>16033</v>
      </c>
      <c r="E12" s="217">
        <v>2569</v>
      </c>
      <c r="F12" s="73">
        <v>10859</v>
      </c>
      <c r="G12" s="217">
        <v>14864</v>
      </c>
      <c r="H12" s="73">
        <v>3706</v>
      </c>
      <c r="I12" s="60">
        <v>637</v>
      </c>
      <c r="J12" s="73">
        <v>4083</v>
      </c>
      <c r="K12" s="217">
        <v>7491</v>
      </c>
      <c r="L12" s="73">
        <v>571</v>
      </c>
      <c r="M12" s="86">
        <v>2904</v>
      </c>
      <c r="N12" s="73">
        <f t="shared" si="0"/>
        <v>89512</v>
      </c>
    </row>
    <row r="13" spans="1:14" x14ac:dyDescent="0.25">
      <c r="A13" s="38">
        <v>10</v>
      </c>
      <c r="B13" s="39" t="s">
        <v>23</v>
      </c>
      <c r="C13" s="217">
        <v>53725</v>
      </c>
      <c r="D13" s="73">
        <v>123937</v>
      </c>
      <c r="E13" s="217">
        <v>93807</v>
      </c>
      <c r="F13" s="73">
        <v>94610</v>
      </c>
      <c r="G13" s="217">
        <v>88866</v>
      </c>
      <c r="H13" s="73">
        <v>73878</v>
      </c>
      <c r="I13" s="217">
        <v>51847</v>
      </c>
      <c r="J13" s="73">
        <v>108414</v>
      </c>
      <c r="K13" s="217">
        <v>72617</v>
      </c>
      <c r="L13" s="73">
        <v>63213</v>
      </c>
      <c r="M13" s="86">
        <v>55828</v>
      </c>
      <c r="N13" s="73">
        <f t="shared" si="0"/>
        <v>880742</v>
      </c>
    </row>
    <row r="14" spans="1:14" x14ac:dyDescent="0.25">
      <c r="A14" s="38">
        <v>11</v>
      </c>
      <c r="B14" s="39" t="s">
        <v>24</v>
      </c>
      <c r="C14" s="60">
        <v>0</v>
      </c>
      <c r="D14" s="73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0</v>
      </c>
    </row>
    <row r="15" spans="1:14" x14ac:dyDescent="0.25">
      <c r="A15" s="38">
        <v>12</v>
      </c>
      <c r="B15" s="39" t="s">
        <v>25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217">
        <v>580</v>
      </c>
      <c r="D16" s="73">
        <v>463</v>
      </c>
      <c r="E16" s="217">
        <v>116</v>
      </c>
      <c r="F16" s="73">
        <v>32711</v>
      </c>
      <c r="G16" s="217">
        <v>0</v>
      </c>
      <c r="H16" s="73">
        <v>747</v>
      </c>
      <c r="I16" s="60">
        <v>0</v>
      </c>
      <c r="J16" s="73">
        <v>946</v>
      </c>
      <c r="K16" s="217">
        <v>465</v>
      </c>
      <c r="L16" s="39">
        <v>52</v>
      </c>
      <c r="M16" s="86">
        <v>0</v>
      </c>
      <c r="N16" s="73">
        <f t="shared" si="0"/>
        <v>36080</v>
      </c>
    </row>
    <row r="17" spans="1:14" x14ac:dyDescent="0.25">
      <c r="A17" s="38">
        <v>14</v>
      </c>
      <c r="B17" s="39" t="s">
        <v>27</v>
      </c>
      <c r="C17" s="60"/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29</v>
      </c>
      <c r="C19" s="60">
        <v>16</v>
      </c>
      <c r="D19" s="39">
        <v>0</v>
      </c>
      <c r="E19" s="60">
        <v>0</v>
      </c>
      <c r="F19" s="73">
        <v>0</v>
      </c>
      <c r="G19" s="60">
        <v>0</v>
      </c>
      <c r="H19" s="39">
        <v>29</v>
      </c>
      <c r="I19" s="60">
        <v>0</v>
      </c>
      <c r="J19" s="39">
        <v>0</v>
      </c>
      <c r="K19" s="60">
        <v>0</v>
      </c>
      <c r="L19" s="39">
        <v>0</v>
      </c>
      <c r="M19" s="70">
        <v>0</v>
      </c>
      <c r="N19" s="73">
        <f t="shared" si="0"/>
        <v>45</v>
      </c>
    </row>
    <row r="20" spans="1:14" x14ac:dyDescent="0.25">
      <c r="A20" s="38">
        <v>17</v>
      </c>
      <c r="B20" s="39" t="s">
        <v>30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238">
        <v>6529</v>
      </c>
      <c r="D21" s="180">
        <v>1553</v>
      </c>
      <c r="E21" s="238">
        <v>1497</v>
      </c>
      <c r="F21" s="180">
        <v>4169</v>
      </c>
      <c r="G21" s="238">
        <v>991</v>
      </c>
      <c r="H21" s="180">
        <v>2528</v>
      </c>
      <c r="I21" s="218">
        <v>401</v>
      </c>
      <c r="J21" s="180">
        <v>601</v>
      </c>
      <c r="K21" s="238">
        <v>3005</v>
      </c>
      <c r="L21" s="42">
        <v>303</v>
      </c>
      <c r="M21" s="95">
        <v>821</v>
      </c>
      <c r="N21" s="180">
        <f t="shared" si="0"/>
        <v>22398</v>
      </c>
    </row>
    <row r="22" spans="1:14" ht="15.75" thickBot="1" x14ac:dyDescent="0.3">
      <c r="A22" s="44"/>
      <c r="B22" s="45" t="s">
        <v>39</v>
      </c>
      <c r="C22" s="46">
        <f>SUM(C4:C21)</f>
        <v>144332</v>
      </c>
      <c r="D22" s="47">
        <f>SUM(D4:D21)</f>
        <v>242995</v>
      </c>
      <c r="E22" s="48">
        <f>SUM(E4:E21)</f>
        <v>125987</v>
      </c>
      <c r="F22" s="47">
        <f>SUM(F4:F21)</f>
        <v>190490</v>
      </c>
      <c r="G22" s="48">
        <f t="shared" ref="G22:N22" si="1">SUM(G4:G21)</f>
        <v>146017</v>
      </c>
      <c r="H22" s="47">
        <f t="shared" si="1"/>
        <v>168334</v>
      </c>
      <c r="I22" s="48">
        <f>SUM(I4:I21)</f>
        <v>56543</v>
      </c>
      <c r="J22" s="47">
        <f t="shared" si="1"/>
        <v>143484</v>
      </c>
      <c r="K22" s="151">
        <f t="shared" si="1"/>
        <v>125426</v>
      </c>
      <c r="L22" s="47">
        <f t="shared" si="1"/>
        <v>74136</v>
      </c>
      <c r="M22" s="49">
        <f t="shared" si="1"/>
        <v>83064</v>
      </c>
      <c r="N22" s="47">
        <f t="shared" si="1"/>
        <v>1500808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9" t="s">
        <v>33</v>
      </c>
      <c r="B24" s="330"/>
      <c r="C24" s="56">
        <f>C22/N22</f>
        <v>9.6169530013166235E-2</v>
      </c>
      <c r="D24" s="55">
        <f>D22/N22</f>
        <v>0.16190945144215649</v>
      </c>
      <c r="E24" s="56">
        <f>E22/N22</f>
        <v>8.3946114359731552E-2</v>
      </c>
      <c r="F24" s="55">
        <f>F22/N22</f>
        <v>0.12692496308655071</v>
      </c>
      <c r="G24" s="265">
        <f>G22/N22</f>
        <v>9.7292258570050263E-2</v>
      </c>
      <c r="H24" s="55">
        <f>H22/N22</f>
        <v>0.11216224860208635</v>
      </c>
      <c r="I24" s="57">
        <f>I22/N22</f>
        <v>3.7675039045634087E-2</v>
      </c>
      <c r="J24" s="55">
        <f>J22/N22</f>
        <v>9.5604501042105314E-2</v>
      </c>
      <c r="K24" s="56">
        <f>K22/N22</f>
        <v>8.3572315712602818E-2</v>
      </c>
      <c r="L24" s="266">
        <f>L22/N22</f>
        <v>4.9397391271901535E-2</v>
      </c>
      <c r="M24" s="56">
        <f>M22/N22</f>
        <v>5.5346186854014635E-2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276"/>
      <c r="K26" s="1"/>
      <c r="L26" s="1"/>
      <c r="M26" s="1"/>
      <c r="N26" s="1"/>
    </row>
    <row r="27" spans="1:14" ht="15.75" thickBot="1" x14ac:dyDescent="0.3">
      <c r="A27" s="299"/>
      <c r="B27" s="305"/>
      <c r="C27" s="113" t="s">
        <v>13</v>
      </c>
      <c r="D27" s="115" t="s">
        <v>34</v>
      </c>
      <c r="E27" s="113" t="s">
        <v>7</v>
      </c>
      <c r="F27" s="115" t="s">
        <v>10</v>
      </c>
      <c r="G27" s="312"/>
      <c r="H27" s="1"/>
      <c r="I27" s="1"/>
      <c r="J27" s="112"/>
      <c r="K27" s="317" t="s">
        <v>35</v>
      </c>
      <c r="L27" s="318"/>
      <c r="M27" s="114">
        <f>N22</f>
        <v>1500808</v>
      </c>
      <c r="N27" s="117">
        <f>M27/M29</f>
        <v>0.93325473340695853</v>
      </c>
    </row>
    <row r="28" spans="1:14" ht="15.75" thickBot="1" x14ac:dyDescent="0.3">
      <c r="A28" s="26">
        <v>19</v>
      </c>
      <c r="B28" s="111" t="s">
        <v>36</v>
      </c>
      <c r="C28" s="168">
        <v>44603</v>
      </c>
      <c r="D28" s="59">
        <v>43970</v>
      </c>
      <c r="E28" s="168">
        <v>16203</v>
      </c>
      <c r="F28" s="59">
        <v>2560</v>
      </c>
      <c r="G28" s="168">
        <f>SUM(C28:F28)</f>
        <v>107336</v>
      </c>
      <c r="H28" s="1"/>
      <c r="I28" s="1"/>
      <c r="J28" s="112"/>
      <c r="K28" s="313" t="s">
        <v>36</v>
      </c>
      <c r="L28" s="314"/>
      <c r="M28" s="168">
        <f>G28</f>
        <v>107336</v>
      </c>
      <c r="N28" s="171">
        <f>M28/M29</f>
        <v>6.6745266593041419E-2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5" t="s">
        <v>3</v>
      </c>
      <c r="L29" s="316"/>
      <c r="M29" s="172">
        <f>M27+M28</f>
        <v>1608144</v>
      </c>
      <c r="N29" s="173">
        <f>M29/M29</f>
        <v>1</v>
      </c>
    </row>
    <row r="30" spans="1:14" ht="15.75" thickBot="1" x14ac:dyDescent="0.3">
      <c r="A30" s="292" t="s">
        <v>37</v>
      </c>
      <c r="B30" s="293"/>
      <c r="C30" s="27">
        <f>C28/G28</f>
        <v>0.41554557650741597</v>
      </c>
      <c r="D30" s="116">
        <f>D28/G28</f>
        <v>0.40964820749795033</v>
      </c>
      <c r="E30" s="27">
        <f>E28/G28</f>
        <v>0.15095587687262429</v>
      </c>
      <c r="F30" s="116">
        <f>F28/G28</f>
        <v>2.385033912200939E-2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K29:L29"/>
    <mergeCell ref="A30:B30"/>
    <mergeCell ref="A26:A27"/>
    <mergeCell ref="B26:B27"/>
    <mergeCell ref="C26:F26"/>
    <mergeCell ref="G26:G27"/>
    <mergeCell ref="K27:L27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82"/>
      <c r="B1" s="182"/>
      <c r="C1" s="319" t="s">
        <v>99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31"/>
    </row>
    <row r="2" spans="1:14" ht="15.75" thickBot="1" x14ac:dyDescent="0.3">
      <c r="A2" s="311" t="s">
        <v>0</v>
      </c>
      <c r="B2" s="323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27" t="s">
        <v>3</v>
      </c>
    </row>
    <row r="3" spans="1:14" ht="15.75" thickBot="1" x14ac:dyDescent="0.3">
      <c r="A3" s="322"/>
      <c r="B3" s="324"/>
      <c r="C3" s="91" t="s">
        <v>71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</v>
      </c>
      <c r="J3" s="32" t="s">
        <v>10</v>
      </c>
      <c r="K3" s="90" t="s">
        <v>11</v>
      </c>
      <c r="L3" s="32" t="s">
        <v>12</v>
      </c>
      <c r="M3" s="33" t="s">
        <v>13</v>
      </c>
      <c r="N3" s="328"/>
    </row>
    <row r="4" spans="1:14" x14ac:dyDescent="0.25">
      <c r="A4" s="36">
        <v>1</v>
      </c>
      <c r="B4" s="37" t="s">
        <v>14</v>
      </c>
      <c r="C4" s="216">
        <v>638</v>
      </c>
      <c r="D4" s="179">
        <v>864</v>
      </c>
      <c r="E4" s="219">
        <v>231</v>
      </c>
      <c r="F4" s="239">
        <v>327</v>
      </c>
      <c r="G4" s="219">
        <v>330</v>
      </c>
      <c r="H4" s="179">
        <v>533</v>
      </c>
      <c r="I4" s="219">
        <v>81</v>
      </c>
      <c r="J4" s="239">
        <v>199</v>
      </c>
      <c r="K4" s="219">
        <v>176</v>
      </c>
      <c r="L4" s="239">
        <v>53</v>
      </c>
      <c r="M4" s="219">
        <v>242</v>
      </c>
      <c r="N4" s="179">
        <f t="shared" ref="N4:N21" si="0">SUM(C4:M4)</f>
        <v>3674</v>
      </c>
    </row>
    <row r="5" spans="1:14" x14ac:dyDescent="0.25">
      <c r="A5" s="38">
        <v>2</v>
      </c>
      <c r="B5" s="39" t="s">
        <v>15</v>
      </c>
      <c r="C5" s="60">
        <v>0</v>
      </c>
      <c r="D5" s="39">
        <v>327</v>
      </c>
      <c r="E5" s="60">
        <v>0</v>
      </c>
      <c r="F5" s="39">
        <v>3</v>
      </c>
      <c r="G5" s="60">
        <v>3</v>
      </c>
      <c r="H5" s="39">
        <v>55</v>
      </c>
      <c r="I5" s="60">
        <v>0</v>
      </c>
      <c r="J5" s="39">
        <v>107</v>
      </c>
      <c r="K5" s="60">
        <v>2</v>
      </c>
      <c r="L5" s="39">
        <v>0</v>
      </c>
      <c r="M5" s="60">
        <v>0</v>
      </c>
      <c r="N5" s="39">
        <f t="shared" si="0"/>
        <v>497</v>
      </c>
    </row>
    <row r="6" spans="1:14" x14ac:dyDescent="0.25">
      <c r="A6" s="38">
        <v>3</v>
      </c>
      <c r="B6" s="39" t="s">
        <v>16</v>
      </c>
      <c r="C6" s="217">
        <v>379</v>
      </c>
      <c r="D6" s="73">
        <v>803</v>
      </c>
      <c r="E6" s="60">
        <v>318</v>
      </c>
      <c r="F6" s="73">
        <v>634</v>
      </c>
      <c r="G6" s="60">
        <v>444</v>
      </c>
      <c r="H6" s="39">
        <v>547</v>
      </c>
      <c r="I6" s="60">
        <v>46</v>
      </c>
      <c r="J6" s="39">
        <v>274</v>
      </c>
      <c r="K6" s="60">
        <v>366</v>
      </c>
      <c r="L6" s="39">
        <v>68</v>
      </c>
      <c r="M6" s="60">
        <v>172</v>
      </c>
      <c r="N6" s="73">
        <f t="shared" si="0"/>
        <v>4051</v>
      </c>
    </row>
    <row r="7" spans="1:14" x14ac:dyDescent="0.25">
      <c r="A7" s="38">
        <v>4</v>
      </c>
      <c r="B7" s="39" t="s">
        <v>17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19</v>
      </c>
      <c r="C9" s="60">
        <v>0</v>
      </c>
      <c r="D9" s="39">
        <v>0</v>
      </c>
      <c r="E9" s="60">
        <v>0</v>
      </c>
      <c r="F9" s="39">
        <v>1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1</v>
      </c>
    </row>
    <row r="10" spans="1:14" x14ac:dyDescent="0.25">
      <c r="A10" s="38">
        <v>7</v>
      </c>
      <c r="B10" s="39" t="s">
        <v>20</v>
      </c>
      <c r="C10" s="60">
        <v>6</v>
      </c>
      <c r="D10" s="39">
        <v>2</v>
      </c>
      <c r="E10" s="60">
        <v>9</v>
      </c>
      <c r="F10" s="39">
        <v>3</v>
      </c>
      <c r="G10" s="60">
        <v>1</v>
      </c>
      <c r="H10" s="39">
        <v>4</v>
      </c>
      <c r="I10" s="60">
        <v>0</v>
      </c>
      <c r="J10" s="39">
        <v>3</v>
      </c>
      <c r="K10" s="60">
        <v>1</v>
      </c>
      <c r="L10" s="39">
        <v>0</v>
      </c>
      <c r="M10" s="60">
        <v>0</v>
      </c>
      <c r="N10" s="39">
        <f t="shared" si="0"/>
        <v>29</v>
      </c>
    </row>
    <row r="11" spans="1:14" x14ac:dyDescent="0.25">
      <c r="A11" s="38">
        <v>8</v>
      </c>
      <c r="B11" s="39" t="s">
        <v>21</v>
      </c>
      <c r="C11" s="60">
        <v>34</v>
      </c>
      <c r="D11" s="39">
        <v>18</v>
      </c>
      <c r="E11" s="60">
        <v>70</v>
      </c>
      <c r="F11" s="39">
        <v>88</v>
      </c>
      <c r="G11" s="60">
        <v>22</v>
      </c>
      <c r="H11" s="39">
        <v>194</v>
      </c>
      <c r="I11" s="60">
        <v>8</v>
      </c>
      <c r="J11" s="39">
        <v>21</v>
      </c>
      <c r="K11" s="60">
        <v>36</v>
      </c>
      <c r="L11" s="39">
        <v>12</v>
      </c>
      <c r="M11" s="60">
        <v>15</v>
      </c>
      <c r="N11" s="39">
        <f t="shared" si="0"/>
        <v>518</v>
      </c>
    </row>
    <row r="12" spans="1:14" x14ac:dyDescent="0.25">
      <c r="A12" s="38">
        <v>9</v>
      </c>
      <c r="B12" s="39" t="s">
        <v>22</v>
      </c>
      <c r="C12" s="217">
        <v>855</v>
      </c>
      <c r="D12" s="73">
        <v>624</v>
      </c>
      <c r="E12" s="60">
        <v>145</v>
      </c>
      <c r="F12" s="39">
        <v>332</v>
      </c>
      <c r="G12" s="60">
        <v>162</v>
      </c>
      <c r="H12" s="39">
        <v>115</v>
      </c>
      <c r="I12" s="60">
        <v>20</v>
      </c>
      <c r="J12" s="39">
        <v>298</v>
      </c>
      <c r="K12" s="60">
        <v>190</v>
      </c>
      <c r="L12" s="39">
        <v>15</v>
      </c>
      <c r="M12" s="60">
        <v>95</v>
      </c>
      <c r="N12" s="73">
        <f t="shared" si="0"/>
        <v>2851</v>
      </c>
    </row>
    <row r="13" spans="1:14" x14ac:dyDescent="0.25">
      <c r="A13" s="38">
        <v>10</v>
      </c>
      <c r="B13" s="39" t="s">
        <v>23</v>
      </c>
      <c r="C13" s="217">
        <v>881</v>
      </c>
      <c r="D13" s="73">
        <v>1910</v>
      </c>
      <c r="E13" s="217">
        <v>1217</v>
      </c>
      <c r="F13" s="73">
        <v>1275</v>
      </c>
      <c r="G13" s="217">
        <v>1431</v>
      </c>
      <c r="H13" s="73">
        <v>1285</v>
      </c>
      <c r="I13" s="217">
        <v>741</v>
      </c>
      <c r="J13" s="73">
        <v>1784</v>
      </c>
      <c r="K13" s="217">
        <v>1226</v>
      </c>
      <c r="L13" s="73">
        <v>867</v>
      </c>
      <c r="M13" s="217">
        <v>869</v>
      </c>
      <c r="N13" s="73">
        <f t="shared" si="0"/>
        <v>13486</v>
      </c>
    </row>
    <row r="14" spans="1:14" x14ac:dyDescent="0.25">
      <c r="A14" s="38">
        <v>11</v>
      </c>
      <c r="B14" s="39" t="s">
        <v>24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25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60">
        <v>30</v>
      </c>
      <c r="D16" s="39">
        <v>16</v>
      </c>
      <c r="E16" s="60">
        <v>1</v>
      </c>
      <c r="F16" s="39">
        <v>16</v>
      </c>
      <c r="G16" s="60">
        <v>0</v>
      </c>
      <c r="H16" s="39">
        <v>27</v>
      </c>
      <c r="I16" s="60">
        <v>0</v>
      </c>
      <c r="J16" s="39">
        <v>4</v>
      </c>
      <c r="K16" s="60">
        <v>22</v>
      </c>
      <c r="L16" s="39">
        <v>4</v>
      </c>
      <c r="M16" s="60">
        <v>0</v>
      </c>
      <c r="N16" s="39">
        <f t="shared" si="0"/>
        <v>120</v>
      </c>
    </row>
    <row r="17" spans="1:14" x14ac:dyDescent="0.25">
      <c r="A17" s="38">
        <v>14</v>
      </c>
      <c r="B17" s="39" t="s">
        <v>27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29</v>
      </c>
      <c r="C19" s="60">
        <v>21</v>
      </c>
      <c r="D19" s="39">
        <v>0</v>
      </c>
      <c r="E19" s="60">
        <v>0</v>
      </c>
      <c r="F19" s="39">
        <v>0</v>
      </c>
      <c r="G19" s="60">
        <v>0</v>
      </c>
      <c r="H19" s="39">
        <v>1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22</v>
      </c>
    </row>
    <row r="20" spans="1:14" x14ac:dyDescent="0.25">
      <c r="A20" s="38">
        <v>17</v>
      </c>
      <c r="B20" s="39" t="s">
        <v>30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218">
        <v>140</v>
      </c>
      <c r="D21" s="42">
        <v>141</v>
      </c>
      <c r="E21" s="218">
        <v>66</v>
      </c>
      <c r="F21" s="42">
        <v>163</v>
      </c>
      <c r="G21" s="218">
        <v>30</v>
      </c>
      <c r="H21" s="42">
        <v>212</v>
      </c>
      <c r="I21" s="218">
        <v>16</v>
      </c>
      <c r="J21" s="42">
        <v>19</v>
      </c>
      <c r="K21" s="218">
        <v>172</v>
      </c>
      <c r="L21" s="180">
        <v>9</v>
      </c>
      <c r="M21" s="218">
        <v>44</v>
      </c>
      <c r="N21" s="180">
        <f t="shared" si="0"/>
        <v>1012</v>
      </c>
    </row>
    <row r="22" spans="1:14" ht="15.75" thickBot="1" x14ac:dyDescent="0.3">
      <c r="A22" s="44"/>
      <c r="B22" s="45" t="s">
        <v>3</v>
      </c>
      <c r="C22" s="46">
        <f>SUM(C4:C21)</f>
        <v>2984</v>
      </c>
      <c r="D22" s="61">
        <f>SUM(D4:D21)</f>
        <v>4705</v>
      </c>
      <c r="E22" s="96">
        <f t="shared" ref="E22:N22" si="1">SUM(E4:E21)</f>
        <v>2057</v>
      </c>
      <c r="F22" s="47">
        <f t="shared" si="1"/>
        <v>2842</v>
      </c>
      <c r="G22" s="48">
        <f t="shared" si="1"/>
        <v>2423</v>
      </c>
      <c r="H22" s="47">
        <f t="shared" si="1"/>
        <v>2973</v>
      </c>
      <c r="I22" s="48">
        <f t="shared" si="1"/>
        <v>912</v>
      </c>
      <c r="J22" s="47">
        <f t="shared" si="1"/>
        <v>2709</v>
      </c>
      <c r="K22" s="48">
        <f t="shared" si="1"/>
        <v>2191</v>
      </c>
      <c r="L22" s="47">
        <f t="shared" si="1"/>
        <v>1028</v>
      </c>
      <c r="M22" s="48">
        <f t="shared" si="1"/>
        <v>1437</v>
      </c>
      <c r="N22" s="47">
        <f t="shared" si="1"/>
        <v>26261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9" t="s">
        <v>33</v>
      </c>
      <c r="B24" s="330"/>
      <c r="C24" s="56">
        <f>C22/N22</f>
        <v>0.11362857469250981</v>
      </c>
      <c r="D24" s="55">
        <f>D22/N22</f>
        <v>0.17916301740223145</v>
      </c>
      <c r="E24" s="56">
        <f>E22/N22</f>
        <v>7.8329081146947949E-2</v>
      </c>
      <c r="F24" s="55">
        <f>F22/N22</f>
        <v>0.10822131678153916</v>
      </c>
      <c r="G24" s="56">
        <f>G22/N22</f>
        <v>9.2266098016069456E-2</v>
      </c>
      <c r="H24" s="55">
        <f>H22/N22</f>
        <v>0.11320970260081489</v>
      </c>
      <c r="I24" s="56">
        <f>I22/N22</f>
        <v>3.4728304329614254E-2</v>
      </c>
      <c r="J24" s="55">
        <f>J22/N22</f>
        <v>0.10315677240013708</v>
      </c>
      <c r="K24" s="56">
        <f>K22/N22</f>
        <v>8.3431704809413199E-2</v>
      </c>
      <c r="L24" s="55">
        <f>L22/N22</f>
        <v>3.9145500932942383E-2</v>
      </c>
      <c r="M24" s="57">
        <f>M22/N22</f>
        <v>5.4719926887780358E-2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113" t="s">
        <v>13</v>
      </c>
      <c r="D27" s="115" t="s">
        <v>34</v>
      </c>
      <c r="E27" s="113" t="s">
        <v>7</v>
      </c>
      <c r="F27" s="115" t="s">
        <v>10</v>
      </c>
      <c r="G27" s="312"/>
      <c r="H27" s="1"/>
      <c r="I27" s="1"/>
      <c r="J27" s="112"/>
      <c r="K27" s="317" t="s">
        <v>35</v>
      </c>
      <c r="L27" s="318"/>
      <c r="M27" s="169">
        <f>N22</f>
        <v>26261</v>
      </c>
      <c r="N27" s="170">
        <f>M27/M29</f>
        <v>0.96204711140418364</v>
      </c>
    </row>
    <row r="28" spans="1:14" ht="15.75" thickBot="1" x14ac:dyDescent="0.3">
      <c r="A28" s="26">
        <v>19</v>
      </c>
      <c r="B28" s="111" t="s">
        <v>36</v>
      </c>
      <c r="C28" s="168">
        <v>610</v>
      </c>
      <c r="D28" s="59">
        <v>273</v>
      </c>
      <c r="E28" s="280">
        <v>91</v>
      </c>
      <c r="F28" s="174">
        <v>62</v>
      </c>
      <c r="G28" s="168">
        <f>SUM(C28:F28)</f>
        <v>1036</v>
      </c>
      <c r="H28" s="1"/>
      <c r="I28" s="1"/>
      <c r="J28" s="112"/>
      <c r="K28" s="313" t="s">
        <v>36</v>
      </c>
      <c r="L28" s="314"/>
      <c r="M28" s="168">
        <f>G28</f>
        <v>1036</v>
      </c>
      <c r="N28" s="171">
        <f>M28/M29</f>
        <v>3.7952888595816393E-2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5" t="s">
        <v>3</v>
      </c>
      <c r="L29" s="316"/>
      <c r="M29" s="172">
        <f>M27+M28</f>
        <v>27297</v>
      </c>
      <c r="N29" s="173">
        <f>M29/M29</f>
        <v>1</v>
      </c>
    </row>
    <row r="30" spans="1:14" ht="15.75" thickBot="1" x14ac:dyDescent="0.3">
      <c r="A30" s="292" t="s">
        <v>37</v>
      </c>
      <c r="B30" s="293"/>
      <c r="C30" s="27">
        <f>C28/G28</f>
        <v>0.58880308880308885</v>
      </c>
      <c r="D30" s="116">
        <f>D28/G28</f>
        <v>0.26351351351351349</v>
      </c>
      <c r="E30" s="27">
        <f>E28/G28</f>
        <v>8.7837837837837843E-2</v>
      </c>
      <c r="F30" s="116">
        <f>F28/G28</f>
        <v>5.9845559845559844E-2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2" spans="1:14" x14ac:dyDescent="0.25">
      <c r="D32" s="277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82"/>
      <c r="B1" s="182"/>
      <c r="C1" s="333" t="s">
        <v>100</v>
      </c>
      <c r="D1" s="334"/>
      <c r="E1" s="334"/>
      <c r="F1" s="334"/>
      <c r="G1" s="334"/>
      <c r="H1" s="334"/>
      <c r="I1" s="334"/>
      <c r="J1" s="31"/>
      <c r="K1" s="31"/>
      <c r="L1" s="31"/>
      <c r="M1" s="31"/>
      <c r="N1" s="31"/>
    </row>
    <row r="2" spans="1:14" ht="15.75" thickBot="1" x14ac:dyDescent="0.3">
      <c r="A2" s="311" t="s">
        <v>0</v>
      </c>
      <c r="B2" s="323" t="s">
        <v>1</v>
      </c>
      <c r="C2" s="335" t="s">
        <v>2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27" t="s">
        <v>3</v>
      </c>
    </row>
    <row r="3" spans="1:14" ht="15.75" thickBot="1" x14ac:dyDescent="0.3">
      <c r="A3" s="322"/>
      <c r="B3" s="324"/>
      <c r="C3" s="91" t="s">
        <v>71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96</v>
      </c>
      <c r="J3" s="32" t="s">
        <v>10</v>
      </c>
      <c r="K3" s="88" t="s">
        <v>11</v>
      </c>
      <c r="L3" s="32" t="s">
        <v>12</v>
      </c>
      <c r="M3" s="63" t="s">
        <v>13</v>
      </c>
      <c r="N3" s="328"/>
    </row>
    <row r="4" spans="1:14" x14ac:dyDescent="0.25">
      <c r="A4" s="36">
        <v>1</v>
      </c>
      <c r="B4" s="37" t="s">
        <v>14</v>
      </c>
      <c r="C4" s="212">
        <v>242</v>
      </c>
      <c r="D4" s="214">
        <v>205</v>
      </c>
      <c r="E4" s="215">
        <v>115</v>
      </c>
      <c r="F4" s="214">
        <v>300</v>
      </c>
      <c r="G4" s="212">
        <v>56</v>
      </c>
      <c r="H4" s="214">
        <v>354</v>
      </c>
      <c r="I4" s="212">
        <v>43</v>
      </c>
      <c r="J4" s="37">
        <v>164</v>
      </c>
      <c r="K4" s="212">
        <v>302</v>
      </c>
      <c r="L4" s="214">
        <v>91</v>
      </c>
      <c r="M4" s="212">
        <v>198</v>
      </c>
      <c r="N4" s="179">
        <f t="shared" ref="N4:N20" si="0">SUM(C4:M4)</f>
        <v>2070</v>
      </c>
    </row>
    <row r="5" spans="1:14" x14ac:dyDescent="0.25">
      <c r="A5" s="38">
        <v>2</v>
      </c>
      <c r="B5" s="39" t="s">
        <v>15</v>
      </c>
      <c r="C5" s="64">
        <v>0</v>
      </c>
      <c r="D5" s="71">
        <v>14</v>
      </c>
      <c r="E5" s="64">
        <v>0</v>
      </c>
      <c r="F5" s="71">
        <v>1</v>
      </c>
      <c r="G5" s="64">
        <v>0</v>
      </c>
      <c r="H5" s="71">
        <v>11</v>
      </c>
      <c r="I5" s="64">
        <v>0</v>
      </c>
      <c r="J5" s="39">
        <v>24</v>
      </c>
      <c r="K5" s="64">
        <v>0</v>
      </c>
      <c r="L5" s="71">
        <v>0</v>
      </c>
      <c r="M5" s="64">
        <v>0</v>
      </c>
      <c r="N5" s="39">
        <f t="shared" si="0"/>
        <v>50</v>
      </c>
    </row>
    <row r="6" spans="1:14" x14ac:dyDescent="0.25">
      <c r="A6" s="38">
        <v>3</v>
      </c>
      <c r="B6" s="39" t="s">
        <v>16</v>
      </c>
      <c r="C6" s="64">
        <v>146</v>
      </c>
      <c r="D6" s="71">
        <v>463</v>
      </c>
      <c r="E6" s="177">
        <v>229</v>
      </c>
      <c r="F6" s="71">
        <v>460</v>
      </c>
      <c r="G6" s="64">
        <v>115</v>
      </c>
      <c r="H6" s="71">
        <v>447</v>
      </c>
      <c r="I6" s="64">
        <v>44</v>
      </c>
      <c r="J6" s="39">
        <v>321</v>
      </c>
      <c r="K6" s="64">
        <v>227</v>
      </c>
      <c r="L6" s="71">
        <v>206</v>
      </c>
      <c r="M6" s="64">
        <v>234</v>
      </c>
      <c r="N6" s="73">
        <f>SUM(C6:M6)</f>
        <v>2892</v>
      </c>
    </row>
    <row r="7" spans="1:14" x14ac:dyDescent="0.25">
      <c r="A7" s="38">
        <v>4</v>
      </c>
      <c r="B7" s="39" t="s">
        <v>17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4">
        <v>0</v>
      </c>
      <c r="D8" s="71">
        <v>0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0</v>
      </c>
    </row>
    <row r="9" spans="1:14" x14ac:dyDescent="0.25">
      <c r="A9" s="38">
        <v>6</v>
      </c>
      <c r="B9" s="39" t="s">
        <v>19</v>
      </c>
      <c r="C9" s="64">
        <v>0</v>
      </c>
      <c r="D9" s="71">
        <v>1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1</v>
      </c>
    </row>
    <row r="10" spans="1:14" x14ac:dyDescent="0.25">
      <c r="A10" s="38">
        <v>7</v>
      </c>
      <c r="B10" s="39" t="s">
        <v>20</v>
      </c>
      <c r="C10" s="64">
        <v>2</v>
      </c>
      <c r="D10" s="71">
        <v>1</v>
      </c>
      <c r="E10" s="177">
        <v>2</v>
      </c>
      <c r="F10" s="71">
        <v>0</v>
      </c>
      <c r="G10" s="64">
        <v>0</v>
      </c>
      <c r="H10" s="71">
        <v>1</v>
      </c>
      <c r="I10" s="64">
        <v>0</v>
      </c>
      <c r="J10" s="39">
        <v>0</v>
      </c>
      <c r="K10" s="64">
        <v>0</v>
      </c>
      <c r="L10" s="71">
        <v>0</v>
      </c>
      <c r="M10" s="64">
        <v>1</v>
      </c>
      <c r="N10" s="39">
        <f t="shared" si="0"/>
        <v>7</v>
      </c>
    </row>
    <row r="11" spans="1:14" x14ac:dyDescent="0.25">
      <c r="A11" s="38">
        <v>8</v>
      </c>
      <c r="B11" s="39" t="s">
        <v>21</v>
      </c>
      <c r="C11" s="64">
        <v>44</v>
      </c>
      <c r="D11" s="71">
        <v>43</v>
      </c>
      <c r="E11" s="177">
        <v>47</v>
      </c>
      <c r="F11" s="71">
        <v>105</v>
      </c>
      <c r="G11" s="64">
        <v>50</v>
      </c>
      <c r="H11" s="71">
        <v>94</v>
      </c>
      <c r="I11" s="64">
        <v>9</v>
      </c>
      <c r="J11" s="39">
        <v>54</v>
      </c>
      <c r="K11" s="64">
        <v>94</v>
      </c>
      <c r="L11" s="71">
        <v>35</v>
      </c>
      <c r="M11" s="64">
        <v>29</v>
      </c>
      <c r="N11" s="39">
        <f t="shared" si="0"/>
        <v>604</v>
      </c>
    </row>
    <row r="12" spans="1:14" x14ac:dyDescent="0.25">
      <c r="A12" s="38">
        <v>9</v>
      </c>
      <c r="B12" s="39" t="s">
        <v>22</v>
      </c>
      <c r="C12" s="64">
        <v>152</v>
      </c>
      <c r="D12" s="67">
        <v>781</v>
      </c>
      <c r="E12" s="64">
        <v>128</v>
      </c>
      <c r="F12" s="71">
        <v>341</v>
      </c>
      <c r="G12" s="64">
        <v>59</v>
      </c>
      <c r="H12" s="71">
        <v>65</v>
      </c>
      <c r="I12" s="64">
        <v>27</v>
      </c>
      <c r="J12" s="39">
        <v>509</v>
      </c>
      <c r="K12" s="64">
        <v>407</v>
      </c>
      <c r="L12" s="71">
        <v>72</v>
      </c>
      <c r="M12" s="64">
        <v>115</v>
      </c>
      <c r="N12" s="73">
        <f t="shared" si="0"/>
        <v>2656</v>
      </c>
    </row>
    <row r="13" spans="1:14" x14ac:dyDescent="0.25">
      <c r="A13" s="38">
        <v>10</v>
      </c>
      <c r="B13" s="39" t="s">
        <v>23</v>
      </c>
      <c r="C13" s="64">
        <v>531</v>
      </c>
      <c r="D13" s="67">
        <v>1103</v>
      </c>
      <c r="E13" s="177">
        <v>904</v>
      </c>
      <c r="F13" s="67">
        <v>1105</v>
      </c>
      <c r="G13" s="64">
        <v>445</v>
      </c>
      <c r="H13" s="71">
        <v>1152</v>
      </c>
      <c r="I13" s="64">
        <v>669</v>
      </c>
      <c r="J13" s="73">
        <v>1647</v>
      </c>
      <c r="K13" s="177">
        <v>1087</v>
      </c>
      <c r="L13" s="67">
        <v>1452</v>
      </c>
      <c r="M13" s="177">
        <v>676</v>
      </c>
      <c r="N13" s="73">
        <f t="shared" si="0"/>
        <v>10771</v>
      </c>
    </row>
    <row r="14" spans="1:14" x14ac:dyDescent="0.25">
      <c r="A14" s="38">
        <v>11</v>
      </c>
      <c r="B14" s="39" t="s">
        <v>24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25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64">
        <v>31</v>
      </c>
      <c r="D16" s="71">
        <v>18</v>
      </c>
      <c r="E16" s="64">
        <v>22</v>
      </c>
      <c r="F16" s="71">
        <v>32</v>
      </c>
      <c r="G16" s="64">
        <v>4</v>
      </c>
      <c r="H16" s="40">
        <v>21</v>
      </c>
      <c r="I16" s="64">
        <v>0</v>
      </c>
      <c r="J16" s="39">
        <v>26</v>
      </c>
      <c r="K16" s="64">
        <v>50</v>
      </c>
      <c r="L16" s="71">
        <v>9</v>
      </c>
      <c r="M16" s="64">
        <v>3</v>
      </c>
      <c r="N16" s="39">
        <f t="shared" si="0"/>
        <v>216</v>
      </c>
    </row>
    <row r="17" spans="1:14" x14ac:dyDescent="0.25">
      <c r="A17" s="38">
        <v>14</v>
      </c>
      <c r="B17" s="39" t="s">
        <v>27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4">
        <v>6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6</v>
      </c>
    </row>
    <row r="19" spans="1:14" x14ac:dyDescent="0.25">
      <c r="A19" s="38">
        <v>16</v>
      </c>
      <c r="B19" s="39" t="s">
        <v>29</v>
      </c>
      <c r="C19" s="64">
        <v>4</v>
      </c>
      <c r="D19" s="71">
        <v>0</v>
      </c>
      <c r="E19" s="64">
        <v>1</v>
      </c>
      <c r="F19" s="71">
        <v>0</v>
      </c>
      <c r="G19" s="64">
        <v>0</v>
      </c>
      <c r="H19" s="40">
        <v>0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5</v>
      </c>
    </row>
    <row r="20" spans="1:14" x14ac:dyDescent="0.25">
      <c r="A20" s="38">
        <v>17</v>
      </c>
      <c r="B20" s="39" t="s">
        <v>30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213">
        <v>68</v>
      </c>
      <c r="D21" s="186">
        <v>144</v>
      </c>
      <c r="E21" s="213">
        <v>43</v>
      </c>
      <c r="F21" s="186">
        <v>215</v>
      </c>
      <c r="G21" s="284">
        <v>0</v>
      </c>
      <c r="H21" s="43">
        <v>176</v>
      </c>
      <c r="I21" s="213">
        <v>19</v>
      </c>
      <c r="J21" s="42">
        <v>43</v>
      </c>
      <c r="K21" s="213">
        <v>123</v>
      </c>
      <c r="L21" s="186">
        <v>20</v>
      </c>
      <c r="M21" s="213">
        <v>84</v>
      </c>
      <c r="N21" s="180">
        <f>SUM(C21:M21)</f>
        <v>935</v>
      </c>
    </row>
    <row r="22" spans="1:14" ht="15.75" thickBot="1" x14ac:dyDescent="0.3">
      <c r="A22" s="44"/>
      <c r="B22" s="45" t="s">
        <v>39</v>
      </c>
      <c r="C22" s="65">
        <f t="shared" ref="C22:M22" si="1">SUM(C4:C21)</f>
        <v>1226</v>
      </c>
      <c r="D22" s="50">
        <f t="shared" si="1"/>
        <v>2777</v>
      </c>
      <c r="E22" s="97">
        <f t="shared" si="1"/>
        <v>1491</v>
      </c>
      <c r="F22" s="50">
        <f t="shared" si="1"/>
        <v>2559</v>
      </c>
      <c r="G22" s="66">
        <f t="shared" si="1"/>
        <v>729</v>
      </c>
      <c r="H22" s="50">
        <f t="shared" si="1"/>
        <v>2321</v>
      </c>
      <c r="I22" s="66">
        <f t="shared" si="1"/>
        <v>811</v>
      </c>
      <c r="J22" s="50">
        <f t="shared" si="1"/>
        <v>2788</v>
      </c>
      <c r="K22" s="97">
        <f>SUM(K4:K21)</f>
        <v>2290</v>
      </c>
      <c r="L22" s="50">
        <f t="shared" si="1"/>
        <v>1885</v>
      </c>
      <c r="M22" s="65">
        <f t="shared" si="1"/>
        <v>1340</v>
      </c>
      <c r="N22" s="47">
        <f>SUM(C22:M22)</f>
        <v>20217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9" t="s">
        <v>33</v>
      </c>
      <c r="B24" s="330"/>
      <c r="C24" s="56">
        <f>C22/N22</f>
        <v>6.0642033931839541E-2</v>
      </c>
      <c r="D24" s="55">
        <f>D22/N22</f>
        <v>0.13735964782114063</v>
      </c>
      <c r="E24" s="56">
        <f>E22/N22</f>
        <v>7.3749814512538953E-2</v>
      </c>
      <c r="F24" s="55">
        <f>F22/N22</f>
        <v>0.12657664341890487</v>
      </c>
      <c r="G24" s="56">
        <f>G22/N22</f>
        <v>3.6058762427659888E-2</v>
      </c>
      <c r="H24" s="55">
        <f>H22/N22</f>
        <v>0.11480437255774843</v>
      </c>
      <c r="I24" s="56">
        <f>I22/N22</f>
        <v>4.0114754909234801E-2</v>
      </c>
      <c r="J24" s="55">
        <f>J22/N22</f>
        <v>0.13790374437354702</v>
      </c>
      <c r="K24" s="56">
        <f>K22/N22</f>
        <v>0.11327100954642133</v>
      </c>
      <c r="L24" s="55">
        <f>L22/N22</f>
        <v>9.3238363753276945E-2</v>
      </c>
      <c r="M24" s="56">
        <f>M22/N22</f>
        <v>6.6280852747687594E-2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77" t="s">
        <v>13</v>
      </c>
      <c r="D27" s="192" t="s">
        <v>34</v>
      </c>
      <c r="E27" s="77" t="s">
        <v>7</v>
      </c>
      <c r="F27" s="192" t="s">
        <v>10</v>
      </c>
      <c r="G27" s="312"/>
      <c r="H27" s="1"/>
      <c r="I27" s="1"/>
      <c r="J27" s="112"/>
      <c r="K27" s="317" t="s">
        <v>35</v>
      </c>
      <c r="L27" s="318"/>
      <c r="M27" s="114">
        <f>N22</f>
        <v>20217</v>
      </c>
      <c r="N27" s="170">
        <f>M27/M29</f>
        <v>0.98126486434014459</v>
      </c>
    </row>
    <row r="28" spans="1:14" ht="15.75" thickBot="1" x14ac:dyDescent="0.3">
      <c r="A28" s="26">
        <v>19</v>
      </c>
      <c r="B28" s="193" t="s">
        <v>36</v>
      </c>
      <c r="C28" s="282">
        <f>101+18</f>
        <v>119</v>
      </c>
      <c r="D28" s="59">
        <f>247+3</f>
        <v>250</v>
      </c>
      <c r="E28" s="280">
        <f>11+5</f>
        <v>16</v>
      </c>
      <c r="F28" s="174">
        <v>1</v>
      </c>
      <c r="G28" s="168">
        <f>SUM(C28:F28)</f>
        <v>386</v>
      </c>
      <c r="H28" s="1"/>
      <c r="I28" s="1"/>
      <c r="J28" s="112"/>
      <c r="K28" s="313" t="s">
        <v>36</v>
      </c>
      <c r="L28" s="314"/>
      <c r="M28" s="168">
        <f>G28</f>
        <v>386</v>
      </c>
      <c r="N28" s="171">
        <f>M28/M29</f>
        <v>1.8735135659855361E-2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5" t="s">
        <v>3</v>
      </c>
      <c r="L29" s="316"/>
      <c r="M29" s="172">
        <f>M27+M28</f>
        <v>20603</v>
      </c>
      <c r="N29" s="173">
        <f>M29/M29</f>
        <v>1</v>
      </c>
    </row>
    <row r="30" spans="1:14" ht="15.75" thickBot="1" x14ac:dyDescent="0.3">
      <c r="A30" s="292" t="s">
        <v>37</v>
      </c>
      <c r="B30" s="293"/>
      <c r="C30" s="27">
        <f>C28/G28</f>
        <v>0.30829015544041449</v>
      </c>
      <c r="D30" s="116">
        <f>D28/G28</f>
        <v>0.64766839378238339</v>
      </c>
      <c r="E30" s="27">
        <f>E28/G28</f>
        <v>4.145077720207254E-2</v>
      </c>
      <c r="F30" s="116">
        <f>F28/G28</f>
        <v>2.5906735751295338E-3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19" t="s">
        <v>101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249" t="s">
        <v>38</v>
      </c>
    </row>
    <row r="2" spans="1:14" ht="15.75" thickBot="1" x14ac:dyDescent="0.3">
      <c r="A2" s="311" t="s">
        <v>0</v>
      </c>
      <c r="B2" s="323" t="s">
        <v>1</v>
      </c>
      <c r="C2" s="337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7" t="s">
        <v>3</v>
      </c>
    </row>
    <row r="3" spans="1:14" ht="15.75" thickBot="1" x14ac:dyDescent="0.3">
      <c r="A3" s="322"/>
      <c r="B3" s="324"/>
      <c r="C3" s="91" t="s">
        <v>71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96</v>
      </c>
      <c r="J3" s="35" t="s">
        <v>10</v>
      </c>
      <c r="K3" s="89" t="s">
        <v>40</v>
      </c>
      <c r="L3" s="35" t="s">
        <v>12</v>
      </c>
      <c r="M3" s="62" t="s">
        <v>13</v>
      </c>
      <c r="N3" s="328"/>
    </row>
    <row r="4" spans="1:14" x14ac:dyDescent="0.25">
      <c r="A4" s="36">
        <v>1</v>
      </c>
      <c r="B4" s="37" t="s">
        <v>14</v>
      </c>
      <c r="C4" s="175">
        <v>7920</v>
      </c>
      <c r="D4" s="93">
        <v>11067</v>
      </c>
      <c r="E4" s="175">
        <v>6461</v>
      </c>
      <c r="F4" s="93">
        <v>5574</v>
      </c>
      <c r="G4" s="175">
        <v>5472</v>
      </c>
      <c r="H4" s="93">
        <v>18019</v>
      </c>
      <c r="I4" s="175">
        <v>1144</v>
      </c>
      <c r="J4" s="93">
        <v>9366</v>
      </c>
      <c r="K4" s="175">
        <v>3842</v>
      </c>
      <c r="L4" s="93">
        <v>2495</v>
      </c>
      <c r="M4" s="215">
        <v>9776</v>
      </c>
      <c r="N4" s="179">
        <f t="shared" ref="N4:N21" si="0">SUM(C4:M4)</f>
        <v>81136</v>
      </c>
    </row>
    <row r="5" spans="1:14" x14ac:dyDescent="0.25">
      <c r="A5" s="38">
        <v>2</v>
      </c>
      <c r="B5" s="39" t="s">
        <v>15</v>
      </c>
      <c r="C5" s="70">
        <v>0</v>
      </c>
      <c r="D5" s="71">
        <v>368</v>
      </c>
      <c r="E5" s="70">
        <v>0</v>
      </c>
      <c r="F5" s="71">
        <v>8</v>
      </c>
      <c r="G5" s="70">
        <v>0</v>
      </c>
      <c r="H5" s="71">
        <v>338</v>
      </c>
      <c r="I5" s="70">
        <v>0</v>
      </c>
      <c r="J5" s="71">
        <v>156</v>
      </c>
      <c r="K5" s="70">
        <v>0</v>
      </c>
      <c r="L5" s="71">
        <v>0</v>
      </c>
      <c r="M5" s="64">
        <v>0</v>
      </c>
      <c r="N5" s="39">
        <f t="shared" si="0"/>
        <v>870</v>
      </c>
    </row>
    <row r="6" spans="1:14" x14ac:dyDescent="0.25">
      <c r="A6" s="38">
        <v>3</v>
      </c>
      <c r="B6" s="39" t="s">
        <v>16</v>
      </c>
      <c r="C6" s="86">
        <v>9339</v>
      </c>
      <c r="D6" s="67">
        <v>36573</v>
      </c>
      <c r="E6" s="86">
        <v>11165</v>
      </c>
      <c r="F6" s="67">
        <v>32065</v>
      </c>
      <c r="G6" s="86">
        <v>9673</v>
      </c>
      <c r="H6" s="67">
        <v>20679</v>
      </c>
      <c r="I6" s="86">
        <v>1740</v>
      </c>
      <c r="J6" s="67">
        <v>17343</v>
      </c>
      <c r="K6" s="86">
        <v>16911</v>
      </c>
      <c r="L6" s="67">
        <v>5882</v>
      </c>
      <c r="M6" s="177">
        <v>11111</v>
      </c>
      <c r="N6" s="73">
        <f t="shared" si="0"/>
        <v>172481</v>
      </c>
    </row>
    <row r="7" spans="1:14" x14ac:dyDescent="0.25">
      <c r="A7" s="38">
        <v>4</v>
      </c>
      <c r="B7" s="39" t="s">
        <v>17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70">
        <v>0</v>
      </c>
      <c r="D8" s="71">
        <v>0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0</v>
      </c>
    </row>
    <row r="9" spans="1:14" x14ac:dyDescent="0.25">
      <c r="A9" s="38">
        <v>6</v>
      </c>
      <c r="B9" s="39" t="s">
        <v>19</v>
      </c>
      <c r="C9" s="70">
        <v>0</v>
      </c>
      <c r="D9" s="67">
        <v>4700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4700</v>
      </c>
    </row>
    <row r="10" spans="1:14" x14ac:dyDescent="0.25">
      <c r="A10" s="38">
        <v>7</v>
      </c>
      <c r="B10" s="39" t="s">
        <v>20</v>
      </c>
      <c r="C10" s="70">
        <v>669</v>
      </c>
      <c r="D10" s="71">
        <v>639</v>
      </c>
      <c r="E10" s="70">
        <v>12</v>
      </c>
      <c r="F10" s="71">
        <v>0</v>
      </c>
      <c r="G10" s="86">
        <v>0</v>
      </c>
      <c r="H10" s="71">
        <v>3</v>
      </c>
      <c r="I10" s="70">
        <v>0</v>
      </c>
      <c r="J10" s="71">
        <v>0</v>
      </c>
      <c r="K10" s="70">
        <v>0</v>
      </c>
      <c r="L10" s="71">
        <v>0</v>
      </c>
      <c r="M10" s="64">
        <v>45</v>
      </c>
      <c r="N10" s="73">
        <f t="shared" si="0"/>
        <v>1368</v>
      </c>
    </row>
    <row r="11" spans="1:14" x14ac:dyDescent="0.25">
      <c r="A11" s="38">
        <v>8</v>
      </c>
      <c r="B11" s="39" t="s">
        <v>21</v>
      </c>
      <c r="C11" s="86">
        <v>15024</v>
      </c>
      <c r="D11" s="67">
        <v>6807</v>
      </c>
      <c r="E11" s="86">
        <v>6945</v>
      </c>
      <c r="F11" s="67">
        <v>14378</v>
      </c>
      <c r="G11" s="86">
        <v>5520</v>
      </c>
      <c r="H11" s="67">
        <v>3587</v>
      </c>
      <c r="I11" s="70">
        <v>73</v>
      </c>
      <c r="J11" s="67">
        <v>28052</v>
      </c>
      <c r="K11" s="86">
        <v>9970</v>
      </c>
      <c r="L11" s="67">
        <v>865</v>
      </c>
      <c r="M11" s="177">
        <v>2222</v>
      </c>
      <c r="N11" s="73">
        <f t="shared" si="0"/>
        <v>93443</v>
      </c>
    </row>
    <row r="12" spans="1:14" x14ac:dyDescent="0.25">
      <c r="A12" s="38">
        <v>9</v>
      </c>
      <c r="B12" s="39" t="s">
        <v>22</v>
      </c>
      <c r="C12" s="86">
        <v>85652</v>
      </c>
      <c r="D12" s="67">
        <v>71133</v>
      </c>
      <c r="E12" s="86">
        <v>3993</v>
      </c>
      <c r="F12" s="67">
        <v>215214</v>
      </c>
      <c r="G12" s="86">
        <v>24864</v>
      </c>
      <c r="H12" s="67">
        <v>26562</v>
      </c>
      <c r="I12" s="70">
        <v>726</v>
      </c>
      <c r="J12" s="67">
        <v>19893</v>
      </c>
      <c r="K12" s="86">
        <v>37518</v>
      </c>
      <c r="L12" s="67">
        <v>1674</v>
      </c>
      <c r="M12" s="177">
        <v>3790</v>
      </c>
      <c r="N12" s="73">
        <f t="shared" si="0"/>
        <v>491019</v>
      </c>
    </row>
    <row r="13" spans="1:14" x14ac:dyDescent="0.25">
      <c r="A13" s="38">
        <v>10</v>
      </c>
      <c r="B13" s="39" t="s">
        <v>23</v>
      </c>
      <c r="C13" s="86">
        <v>74159</v>
      </c>
      <c r="D13" s="67">
        <v>278419</v>
      </c>
      <c r="E13" s="86">
        <v>91058</v>
      </c>
      <c r="F13" s="67">
        <v>182110</v>
      </c>
      <c r="G13" s="86">
        <v>142973</v>
      </c>
      <c r="H13" s="67">
        <v>171726</v>
      </c>
      <c r="I13" s="86">
        <v>62184</v>
      </c>
      <c r="J13" s="67">
        <v>147569</v>
      </c>
      <c r="K13" s="86">
        <v>194687</v>
      </c>
      <c r="L13" s="67">
        <v>111465</v>
      </c>
      <c r="M13" s="177">
        <v>74220</v>
      </c>
      <c r="N13" s="73">
        <f t="shared" si="0"/>
        <v>1530570</v>
      </c>
    </row>
    <row r="14" spans="1:14" x14ac:dyDescent="0.25">
      <c r="A14" s="38">
        <v>11</v>
      </c>
      <c r="B14" s="39" t="s">
        <v>24</v>
      </c>
      <c r="C14" s="70">
        <v>0</v>
      </c>
      <c r="D14" s="67">
        <v>13756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13756</v>
      </c>
    </row>
    <row r="15" spans="1:14" x14ac:dyDescent="0.25">
      <c r="A15" s="38">
        <v>12</v>
      </c>
      <c r="B15" s="39" t="s">
        <v>25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70">
        <v>759</v>
      </c>
      <c r="D16" s="67">
        <v>4473</v>
      </c>
      <c r="E16" s="86">
        <v>1699</v>
      </c>
      <c r="F16" s="67">
        <v>82797</v>
      </c>
      <c r="G16" s="86">
        <v>162</v>
      </c>
      <c r="H16" s="67">
        <v>742</v>
      </c>
      <c r="I16" s="70">
        <v>0</v>
      </c>
      <c r="J16" s="67">
        <v>7604</v>
      </c>
      <c r="K16" s="86">
        <v>6027</v>
      </c>
      <c r="L16" s="71">
        <v>55</v>
      </c>
      <c r="M16" s="64">
        <v>140</v>
      </c>
      <c r="N16" s="73">
        <f t="shared" si="0"/>
        <v>104458</v>
      </c>
    </row>
    <row r="17" spans="1:14" x14ac:dyDescent="0.25">
      <c r="A17" s="38">
        <v>14</v>
      </c>
      <c r="B17" s="39" t="s">
        <v>27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86">
        <v>2371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2371</v>
      </c>
    </row>
    <row r="19" spans="1:14" x14ac:dyDescent="0.25">
      <c r="A19" s="38">
        <v>16</v>
      </c>
      <c r="B19" s="39" t="s">
        <v>29</v>
      </c>
      <c r="C19" s="86">
        <v>2</v>
      </c>
      <c r="D19" s="67">
        <v>0</v>
      </c>
      <c r="E19" s="70">
        <v>54</v>
      </c>
      <c r="F19" s="71">
        <v>0</v>
      </c>
      <c r="G19" s="70">
        <v>0</v>
      </c>
      <c r="H19" s="71">
        <v>0</v>
      </c>
      <c r="I19" s="70">
        <v>0</v>
      </c>
      <c r="J19" s="71">
        <v>0</v>
      </c>
      <c r="K19" s="70">
        <v>0</v>
      </c>
      <c r="L19" s="71">
        <v>0</v>
      </c>
      <c r="M19" s="64">
        <v>0</v>
      </c>
      <c r="N19" s="73">
        <f t="shared" si="0"/>
        <v>56</v>
      </c>
    </row>
    <row r="20" spans="1:14" x14ac:dyDescent="0.25">
      <c r="A20" s="38">
        <v>17</v>
      </c>
      <c r="B20" s="39" t="s">
        <v>30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95">
        <v>1077</v>
      </c>
      <c r="D21" s="176">
        <v>4253</v>
      </c>
      <c r="E21" s="87">
        <v>469</v>
      </c>
      <c r="F21" s="176">
        <v>3827</v>
      </c>
      <c r="G21" s="95">
        <v>0</v>
      </c>
      <c r="H21" s="176">
        <v>3226</v>
      </c>
      <c r="I21" s="87">
        <v>433</v>
      </c>
      <c r="J21" s="176">
        <v>1172</v>
      </c>
      <c r="K21" s="95">
        <v>2593</v>
      </c>
      <c r="L21" s="176">
        <v>127</v>
      </c>
      <c r="M21" s="178">
        <v>1468</v>
      </c>
      <c r="N21" s="180">
        <f t="shared" si="0"/>
        <v>18645</v>
      </c>
    </row>
    <row r="22" spans="1:14" ht="15.75" thickBot="1" x14ac:dyDescent="0.3">
      <c r="A22" s="44"/>
      <c r="B22" s="45" t="s">
        <v>32</v>
      </c>
      <c r="C22" s="49">
        <f t="shared" ref="C22:M22" si="1">SUM(C4:C21)</f>
        <v>196972</v>
      </c>
      <c r="D22" s="50">
        <f>SUM(D4:D21)</f>
        <v>432188</v>
      </c>
      <c r="E22" s="49">
        <f t="shared" si="1"/>
        <v>121856</v>
      </c>
      <c r="F22" s="50">
        <f t="shared" si="1"/>
        <v>535973</v>
      </c>
      <c r="G22" s="101">
        <f t="shared" si="1"/>
        <v>188664</v>
      </c>
      <c r="H22" s="50">
        <f t="shared" si="1"/>
        <v>244882</v>
      </c>
      <c r="I22" s="49">
        <f>SUM(I4:I21)</f>
        <v>66300</v>
      </c>
      <c r="J22" s="50">
        <f t="shared" si="1"/>
        <v>231155</v>
      </c>
      <c r="K22" s="101">
        <f t="shared" si="1"/>
        <v>271548</v>
      </c>
      <c r="L22" s="50">
        <f t="shared" si="1"/>
        <v>122563</v>
      </c>
      <c r="M22" s="65">
        <f t="shared" si="1"/>
        <v>102772</v>
      </c>
      <c r="N22" s="47">
        <f>SUM(N4:N21)</f>
        <v>2514873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81"/>
      <c r="J23" s="1"/>
      <c r="K23" s="1"/>
      <c r="L23" s="1"/>
      <c r="M23" s="1"/>
      <c r="N23" s="1"/>
    </row>
    <row r="24" spans="1:14" ht="15.75" thickBot="1" x14ac:dyDescent="0.3">
      <c r="A24" s="329" t="s">
        <v>33</v>
      </c>
      <c r="B24" s="330"/>
      <c r="C24" s="56">
        <f>C22/N22</f>
        <v>7.8322841749861719E-2</v>
      </c>
      <c r="D24" s="55">
        <f>D22/N22</f>
        <v>0.17185281324345206</v>
      </c>
      <c r="E24" s="56">
        <f>E22/N22</f>
        <v>4.8454136650240391E-2</v>
      </c>
      <c r="F24" s="55">
        <f>F22/N22</f>
        <v>0.21312129876936131</v>
      </c>
      <c r="G24" s="56">
        <f>G22/N22</f>
        <v>7.501929520894296E-2</v>
      </c>
      <c r="H24" s="55">
        <f>H22/N22</f>
        <v>9.7373505540836458E-2</v>
      </c>
      <c r="I24" s="56">
        <f>I22/N22</f>
        <v>2.6363160286821639E-2</v>
      </c>
      <c r="J24" s="55">
        <f>J22/N22</f>
        <v>9.191517822172332E-2</v>
      </c>
      <c r="K24" s="56">
        <f>K22/N22</f>
        <v>0.1079768242770112</v>
      </c>
      <c r="L24" s="55">
        <f>L22/N22</f>
        <v>4.8735264166421127E-2</v>
      </c>
      <c r="M24" s="56">
        <f>M22/N22</f>
        <v>4.0865681885327805E-2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8" t="s">
        <v>0</v>
      </c>
      <c r="B26" s="304" t="s">
        <v>1</v>
      </c>
      <c r="C26" s="308" t="s">
        <v>92</v>
      </c>
      <c r="D26" s="309"/>
      <c r="E26" s="309"/>
      <c r="F26" s="310"/>
      <c r="G26" s="311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9"/>
      <c r="B27" s="305"/>
      <c r="C27" s="77" t="s">
        <v>13</v>
      </c>
      <c r="D27" s="192" t="s">
        <v>34</v>
      </c>
      <c r="E27" s="77" t="s">
        <v>7</v>
      </c>
      <c r="F27" s="192" t="s">
        <v>10</v>
      </c>
      <c r="G27" s="312"/>
      <c r="H27" s="1"/>
      <c r="I27" s="1"/>
      <c r="J27" s="112"/>
      <c r="K27" s="288" t="s">
        <v>35</v>
      </c>
      <c r="L27" s="289"/>
      <c r="M27" s="169">
        <f>N22</f>
        <v>2514873</v>
      </c>
      <c r="N27" s="170">
        <f>M27/M29</f>
        <v>0.98883134285752483</v>
      </c>
    </row>
    <row r="28" spans="1:14" ht="15.75" thickBot="1" x14ac:dyDescent="0.3">
      <c r="A28" s="26">
        <v>19</v>
      </c>
      <c r="B28" s="193" t="s">
        <v>36</v>
      </c>
      <c r="C28" s="168">
        <v>2272</v>
      </c>
      <c r="D28" s="59">
        <v>21334</v>
      </c>
      <c r="E28" s="168">
        <v>4798</v>
      </c>
      <c r="F28" s="174">
        <v>1</v>
      </c>
      <c r="G28" s="168">
        <f>SUM(C28:F28)</f>
        <v>28405</v>
      </c>
      <c r="H28" s="1"/>
      <c r="I28" s="1"/>
      <c r="J28" s="112"/>
      <c r="K28" s="288" t="s">
        <v>36</v>
      </c>
      <c r="L28" s="289"/>
      <c r="M28" s="250">
        <f>G28</f>
        <v>28405</v>
      </c>
      <c r="N28" s="171">
        <f>M28/M29</f>
        <v>1.1168657142475183E-2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8" t="s">
        <v>3</v>
      </c>
      <c r="L29" s="289"/>
      <c r="M29" s="251">
        <f>M27+M28</f>
        <v>2543278</v>
      </c>
      <c r="N29" s="173">
        <f>M29/M29</f>
        <v>1</v>
      </c>
    </row>
    <row r="30" spans="1:14" ht="15.75" thickBot="1" x14ac:dyDescent="0.3">
      <c r="A30" s="292" t="s">
        <v>37</v>
      </c>
      <c r="B30" s="293"/>
      <c r="C30" s="27">
        <f>C28/G28</f>
        <v>7.9985917972188E-2</v>
      </c>
      <c r="D30" s="116">
        <f>D28/G28</f>
        <v>0.75106495335328283</v>
      </c>
      <c r="E30" s="27">
        <f>E28/G28</f>
        <v>0.16891392360499913</v>
      </c>
      <c r="F30" s="116">
        <f>F28/G28</f>
        <v>3.5205069530012321E-5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19" t="s">
        <v>102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68"/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49" t="s">
        <v>71</v>
      </c>
      <c r="D3" s="343" t="s">
        <v>4</v>
      </c>
      <c r="E3" s="345" t="s">
        <v>5</v>
      </c>
      <c r="F3" s="343" t="s">
        <v>6</v>
      </c>
      <c r="G3" s="345" t="s">
        <v>7</v>
      </c>
      <c r="H3" s="343" t="s">
        <v>8</v>
      </c>
      <c r="I3" s="345" t="s">
        <v>96</v>
      </c>
      <c r="J3" s="323" t="s">
        <v>10</v>
      </c>
      <c r="K3" s="346" t="s">
        <v>40</v>
      </c>
      <c r="L3" s="323" t="s">
        <v>12</v>
      </c>
      <c r="M3" s="351" t="s">
        <v>13</v>
      </c>
      <c r="N3" s="348"/>
    </row>
    <row r="4" spans="1:14" ht="15.75" thickBot="1" x14ac:dyDescent="0.3">
      <c r="A4" s="340"/>
      <c r="B4" s="342"/>
      <c r="C4" s="350"/>
      <c r="D4" s="344"/>
      <c r="E4" s="340"/>
      <c r="F4" s="344"/>
      <c r="G4" s="340"/>
      <c r="H4" s="344"/>
      <c r="I4" s="340"/>
      <c r="J4" s="340"/>
      <c r="K4" s="347"/>
      <c r="L4" s="340"/>
      <c r="M4" s="352"/>
      <c r="N4" s="342"/>
    </row>
    <row r="5" spans="1:14" x14ac:dyDescent="0.25">
      <c r="A5" s="36">
        <v>1</v>
      </c>
      <c r="B5" s="37" t="s">
        <v>41</v>
      </c>
      <c r="C5" s="175">
        <v>15188</v>
      </c>
      <c r="D5" s="93">
        <v>27382</v>
      </c>
      <c r="E5" s="175">
        <v>18989</v>
      </c>
      <c r="F5" s="93">
        <v>18880</v>
      </c>
      <c r="G5" s="175">
        <v>24266</v>
      </c>
      <c r="H5" s="184">
        <v>20762</v>
      </c>
      <c r="I5" s="175">
        <v>12637</v>
      </c>
      <c r="J5" s="93">
        <v>21255</v>
      </c>
      <c r="K5" s="175">
        <v>22371</v>
      </c>
      <c r="L5" s="93">
        <v>14296</v>
      </c>
      <c r="M5" s="175">
        <v>14046</v>
      </c>
      <c r="N5" s="179">
        <f t="shared" ref="N5:N17" si="0">SUM(C5:M5)</f>
        <v>210072</v>
      </c>
    </row>
    <row r="6" spans="1:14" x14ac:dyDescent="0.25">
      <c r="A6" s="38">
        <v>2</v>
      </c>
      <c r="B6" s="39" t="s">
        <v>42</v>
      </c>
      <c r="C6" s="86">
        <v>1555</v>
      </c>
      <c r="D6" s="67">
        <v>3289</v>
      </c>
      <c r="E6" s="86">
        <v>1400</v>
      </c>
      <c r="F6" s="67">
        <v>2802</v>
      </c>
      <c r="G6" s="86">
        <v>2103</v>
      </c>
      <c r="H6" s="67">
        <v>1908</v>
      </c>
      <c r="I6" s="86">
        <v>1284</v>
      </c>
      <c r="J6" s="67">
        <v>2540</v>
      </c>
      <c r="K6" s="86">
        <v>2350</v>
      </c>
      <c r="L6" s="67">
        <v>1487</v>
      </c>
      <c r="M6" s="86">
        <v>1435</v>
      </c>
      <c r="N6" s="73">
        <f t="shared" si="0"/>
        <v>22153</v>
      </c>
    </row>
    <row r="7" spans="1:14" x14ac:dyDescent="0.25">
      <c r="A7" s="38">
        <v>3</v>
      </c>
      <c r="B7" s="39" t="s">
        <v>43</v>
      </c>
      <c r="C7" s="70">
        <v>138</v>
      </c>
      <c r="D7" s="71">
        <v>225</v>
      </c>
      <c r="E7" s="70">
        <v>137</v>
      </c>
      <c r="F7" s="71">
        <v>201</v>
      </c>
      <c r="G7" s="70">
        <v>147</v>
      </c>
      <c r="H7" s="71">
        <v>442</v>
      </c>
      <c r="I7" s="70">
        <v>74</v>
      </c>
      <c r="J7" s="71">
        <v>150</v>
      </c>
      <c r="K7" s="70">
        <v>404</v>
      </c>
      <c r="L7" s="71">
        <v>149</v>
      </c>
      <c r="M7" s="70">
        <v>80</v>
      </c>
      <c r="N7" s="73">
        <f t="shared" si="0"/>
        <v>2147</v>
      </c>
    </row>
    <row r="8" spans="1:14" x14ac:dyDescent="0.25">
      <c r="A8" s="38">
        <v>4</v>
      </c>
      <c r="B8" s="39" t="s">
        <v>44</v>
      </c>
      <c r="C8" s="70">
        <v>173</v>
      </c>
      <c r="D8" s="71">
        <v>213</v>
      </c>
      <c r="E8" s="70">
        <v>74</v>
      </c>
      <c r="F8" s="67">
        <v>222</v>
      </c>
      <c r="G8" s="86">
        <v>355</v>
      </c>
      <c r="H8" s="71">
        <v>162</v>
      </c>
      <c r="I8" s="70">
        <v>143</v>
      </c>
      <c r="J8" s="71">
        <v>175</v>
      </c>
      <c r="K8" s="86">
        <v>258</v>
      </c>
      <c r="L8" s="71">
        <v>155</v>
      </c>
      <c r="M8" s="70">
        <v>123</v>
      </c>
      <c r="N8" s="73">
        <f t="shared" si="0"/>
        <v>2053</v>
      </c>
    </row>
    <row r="9" spans="1:14" x14ac:dyDescent="0.25">
      <c r="A9" s="38">
        <v>5</v>
      </c>
      <c r="B9" s="39" t="s">
        <v>45</v>
      </c>
      <c r="C9" s="70">
        <v>23</v>
      </c>
      <c r="D9" s="71">
        <v>28</v>
      </c>
      <c r="E9" s="70">
        <v>46</v>
      </c>
      <c r="F9" s="71">
        <v>33</v>
      </c>
      <c r="G9" s="70">
        <v>40</v>
      </c>
      <c r="H9" s="71">
        <v>17</v>
      </c>
      <c r="I9" s="70">
        <v>13</v>
      </c>
      <c r="J9" s="71">
        <v>25</v>
      </c>
      <c r="K9" s="87">
        <v>73</v>
      </c>
      <c r="L9" s="71">
        <v>25</v>
      </c>
      <c r="M9" s="70">
        <v>12</v>
      </c>
      <c r="N9" s="39">
        <f t="shared" si="0"/>
        <v>335</v>
      </c>
    </row>
    <row r="10" spans="1:14" x14ac:dyDescent="0.25">
      <c r="A10" s="38">
        <v>6</v>
      </c>
      <c r="B10" s="39" t="s">
        <v>46</v>
      </c>
      <c r="C10" s="86">
        <v>799</v>
      </c>
      <c r="D10" s="67">
        <v>1637</v>
      </c>
      <c r="E10" s="86">
        <v>429</v>
      </c>
      <c r="F10" s="67">
        <v>1538</v>
      </c>
      <c r="G10" s="86">
        <v>1481</v>
      </c>
      <c r="H10" s="67">
        <v>1240</v>
      </c>
      <c r="I10" s="70">
        <v>682</v>
      </c>
      <c r="J10" s="67">
        <v>1438</v>
      </c>
      <c r="K10" s="86">
        <v>1436</v>
      </c>
      <c r="L10" s="71">
        <v>659</v>
      </c>
      <c r="M10" s="86">
        <v>1359</v>
      </c>
      <c r="N10" s="73">
        <f t="shared" si="0"/>
        <v>12698</v>
      </c>
    </row>
    <row r="11" spans="1:14" x14ac:dyDescent="0.25">
      <c r="A11" s="38">
        <v>7</v>
      </c>
      <c r="B11" s="39" t="s">
        <v>47</v>
      </c>
      <c r="C11" s="70">
        <v>418</v>
      </c>
      <c r="D11" s="67">
        <v>1049</v>
      </c>
      <c r="E11" s="70">
        <v>215</v>
      </c>
      <c r="F11" s="71">
        <v>572</v>
      </c>
      <c r="G11" s="70">
        <v>465</v>
      </c>
      <c r="H11" s="71">
        <v>461</v>
      </c>
      <c r="I11" s="70">
        <v>258</v>
      </c>
      <c r="J11" s="67">
        <v>435</v>
      </c>
      <c r="K11" s="85">
        <v>696</v>
      </c>
      <c r="L11" s="71">
        <v>303</v>
      </c>
      <c r="M11" s="70">
        <v>359</v>
      </c>
      <c r="N11" s="73">
        <f t="shared" si="0"/>
        <v>5231</v>
      </c>
    </row>
    <row r="12" spans="1:14" x14ac:dyDescent="0.25">
      <c r="A12" s="38">
        <v>8</v>
      </c>
      <c r="B12" s="39" t="s">
        <v>48</v>
      </c>
      <c r="C12" s="70">
        <v>46</v>
      </c>
      <c r="D12" s="71">
        <v>89</v>
      </c>
      <c r="E12" s="70">
        <v>78</v>
      </c>
      <c r="F12" s="71">
        <v>59</v>
      </c>
      <c r="G12" s="70">
        <v>68</v>
      </c>
      <c r="H12" s="71">
        <v>43</v>
      </c>
      <c r="I12" s="70">
        <v>41</v>
      </c>
      <c r="J12" s="71">
        <v>123</v>
      </c>
      <c r="K12" s="70">
        <v>109</v>
      </c>
      <c r="L12" s="71">
        <v>74</v>
      </c>
      <c r="M12" s="70">
        <v>34</v>
      </c>
      <c r="N12" s="73">
        <f t="shared" si="0"/>
        <v>764</v>
      </c>
    </row>
    <row r="13" spans="1:14" ht="22.5" x14ac:dyDescent="0.25">
      <c r="A13" s="38">
        <v>9</v>
      </c>
      <c r="B13" s="69" t="s">
        <v>49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50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51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333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333</v>
      </c>
    </row>
    <row r="16" spans="1:14" ht="56.25" x14ac:dyDescent="0.25">
      <c r="A16" s="38">
        <v>12</v>
      </c>
      <c r="B16" s="69" t="s">
        <v>52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53</v>
      </c>
      <c r="C17" s="70">
        <v>28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28</v>
      </c>
    </row>
    <row r="18" spans="1:14" ht="15.75" thickBot="1" x14ac:dyDescent="0.3">
      <c r="A18" s="44"/>
      <c r="B18" s="45" t="s">
        <v>39</v>
      </c>
      <c r="C18" s="49">
        <f t="shared" ref="C18:M18" si="1">SUM(C5:C17)</f>
        <v>18368</v>
      </c>
      <c r="D18" s="50">
        <f t="shared" si="1"/>
        <v>33912</v>
      </c>
      <c r="E18" s="49">
        <f t="shared" si="1"/>
        <v>21368</v>
      </c>
      <c r="F18" s="50">
        <f t="shared" si="1"/>
        <v>24307</v>
      </c>
      <c r="G18" s="49">
        <f>SUM(G5:G17)</f>
        <v>28925</v>
      </c>
      <c r="H18" s="50">
        <f t="shared" si="1"/>
        <v>25368</v>
      </c>
      <c r="I18" s="49">
        <f t="shared" si="1"/>
        <v>15132</v>
      </c>
      <c r="J18" s="50">
        <f t="shared" si="1"/>
        <v>26141</v>
      </c>
      <c r="K18" s="49">
        <f t="shared" si="1"/>
        <v>27697</v>
      </c>
      <c r="L18" s="50">
        <f t="shared" si="1"/>
        <v>17148</v>
      </c>
      <c r="M18" s="49">
        <f t="shared" si="1"/>
        <v>17448</v>
      </c>
      <c r="N18" s="47">
        <f>SUM(N5:N17)</f>
        <v>255814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9" t="s">
        <v>55</v>
      </c>
      <c r="B20" s="330"/>
      <c r="C20" s="56">
        <f>C18/N18</f>
        <v>7.1802168763242039E-2</v>
      </c>
      <c r="D20" s="55">
        <f>D18/N18</f>
        <v>0.13256506680635149</v>
      </c>
      <c r="E20" s="56">
        <f>E18/N18</f>
        <v>8.3529439358283747E-2</v>
      </c>
      <c r="F20" s="55">
        <f>F18/N18</f>
        <v>9.5018255451226288E-2</v>
      </c>
      <c r="G20" s="56">
        <f>G18/N18</f>
        <v>0.11307043398719382</v>
      </c>
      <c r="H20" s="55">
        <f>H18/N18</f>
        <v>9.9165800151672701E-2</v>
      </c>
      <c r="I20" s="56">
        <f>I18/N18</f>
        <v>5.9152352881390383E-2</v>
      </c>
      <c r="J20" s="55">
        <f>J18/N18</f>
        <v>0.10218752687499512</v>
      </c>
      <c r="K20" s="56">
        <f>K18/N18</f>
        <v>0.10827007122362341</v>
      </c>
      <c r="L20" s="55">
        <f>L18/N18</f>
        <v>6.703307872125841E-2</v>
      </c>
      <c r="M20" s="56">
        <f>M18/N18</f>
        <v>6.8205805780762588E-2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1"/>
      <c r="B1" s="31"/>
      <c r="C1" s="319" t="s">
        <v>103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249" t="s">
        <v>54</v>
      </c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60" t="s">
        <v>71</v>
      </c>
      <c r="D3" s="323" t="s">
        <v>4</v>
      </c>
      <c r="E3" s="345" t="s">
        <v>5</v>
      </c>
      <c r="F3" s="323" t="s">
        <v>6</v>
      </c>
      <c r="G3" s="345" t="s">
        <v>7</v>
      </c>
      <c r="H3" s="323" t="s">
        <v>8</v>
      </c>
      <c r="I3" s="345" t="s">
        <v>96</v>
      </c>
      <c r="J3" s="323" t="s">
        <v>10</v>
      </c>
      <c r="K3" s="357" t="s">
        <v>40</v>
      </c>
      <c r="L3" s="323" t="s">
        <v>12</v>
      </c>
      <c r="M3" s="345" t="s">
        <v>13</v>
      </c>
      <c r="N3" s="348"/>
    </row>
    <row r="4" spans="1:14" x14ac:dyDescent="0.25">
      <c r="A4" s="353"/>
      <c r="B4" s="354"/>
      <c r="C4" s="361"/>
      <c r="D4" s="354"/>
      <c r="E4" s="356"/>
      <c r="F4" s="354"/>
      <c r="G4" s="356"/>
      <c r="H4" s="354"/>
      <c r="I4" s="356"/>
      <c r="J4" s="354"/>
      <c r="K4" s="358"/>
      <c r="L4" s="354"/>
      <c r="M4" s="356"/>
      <c r="N4" s="354"/>
    </row>
    <row r="5" spans="1:14" ht="5.25" customHeight="1" thickBot="1" x14ac:dyDescent="0.3">
      <c r="A5" s="340"/>
      <c r="B5" s="342"/>
      <c r="C5" s="362"/>
      <c r="D5" s="340"/>
      <c r="E5" s="340"/>
      <c r="F5" s="340"/>
      <c r="G5" s="340"/>
      <c r="H5" s="340"/>
      <c r="I5" s="340"/>
      <c r="J5" s="340"/>
      <c r="K5" s="359"/>
      <c r="L5" s="340"/>
      <c r="M5" s="340"/>
      <c r="N5" s="342"/>
    </row>
    <row r="6" spans="1:14" x14ac:dyDescent="0.25">
      <c r="A6" s="36">
        <v>1</v>
      </c>
      <c r="B6" s="37" t="s">
        <v>41</v>
      </c>
      <c r="C6" s="85">
        <v>73600</v>
      </c>
      <c r="D6" s="93">
        <v>146048</v>
      </c>
      <c r="E6" s="175">
        <v>101441</v>
      </c>
      <c r="F6" s="191">
        <v>102268</v>
      </c>
      <c r="G6" s="216">
        <v>131045</v>
      </c>
      <c r="H6" s="191">
        <v>110826</v>
      </c>
      <c r="I6" s="216">
        <v>68062</v>
      </c>
      <c r="J6" s="191">
        <v>116743</v>
      </c>
      <c r="K6" s="216">
        <v>111969</v>
      </c>
      <c r="L6" s="191">
        <v>73681</v>
      </c>
      <c r="M6" s="216">
        <v>71838</v>
      </c>
      <c r="N6" s="179">
        <f t="shared" ref="N6:N16" si="0">SUM(C6:M6)</f>
        <v>1107521</v>
      </c>
    </row>
    <row r="7" spans="1:14" x14ac:dyDescent="0.25">
      <c r="A7" s="38">
        <v>2</v>
      </c>
      <c r="B7" s="39" t="s">
        <v>42</v>
      </c>
      <c r="C7" s="86">
        <v>18748</v>
      </c>
      <c r="D7" s="67">
        <v>41238</v>
      </c>
      <c r="E7" s="86">
        <v>15097</v>
      </c>
      <c r="F7" s="73">
        <v>30655</v>
      </c>
      <c r="G7" s="217">
        <v>22704</v>
      </c>
      <c r="H7" s="73">
        <v>21382</v>
      </c>
      <c r="I7" s="217">
        <v>13500</v>
      </c>
      <c r="J7" s="73">
        <v>24923</v>
      </c>
      <c r="K7" s="217">
        <v>26763</v>
      </c>
      <c r="L7" s="73">
        <v>15494</v>
      </c>
      <c r="M7" s="217">
        <v>14821</v>
      </c>
      <c r="N7" s="73">
        <f t="shared" si="0"/>
        <v>245325</v>
      </c>
    </row>
    <row r="8" spans="1:14" x14ac:dyDescent="0.25">
      <c r="A8" s="38">
        <v>3</v>
      </c>
      <c r="B8" s="39" t="s">
        <v>43</v>
      </c>
      <c r="C8" s="86">
        <v>2519</v>
      </c>
      <c r="D8" s="67">
        <v>4891</v>
      </c>
      <c r="E8" s="86">
        <v>2137</v>
      </c>
      <c r="F8" s="73">
        <v>3994</v>
      </c>
      <c r="G8" s="217">
        <v>4047</v>
      </c>
      <c r="H8" s="73">
        <v>3804</v>
      </c>
      <c r="I8" s="217">
        <v>1517</v>
      </c>
      <c r="J8" s="73">
        <v>2969</v>
      </c>
      <c r="K8" s="217">
        <v>9452</v>
      </c>
      <c r="L8" s="73">
        <v>2816</v>
      </c>
      <c r="M8" s="217">
        <v>1434</v>
      </c>
      <c r="N8" s="73">
        <f t="shared" si="0"/>
        <v>39580</v>
      </c>
    </row>
    <row r="9" spans="1:14" x14ac:dyDescent="0.25">
      <c r="A9" s="38">
        <v>4</v>
      </c>
      <c r="B9" s="39" t="s">
        <v>44</v>
      </c>
      <c r="C9" s="70">
        <v>183</v>
      </c>
      <c r="D9" s="71">
        <v>176</v>
      </c>
      <c r="E9" s="70">
        <v>141</v>
      </c>
      <c r="F9" s="39">
        <v>219</v>
      </c>
      <c r="G9" s="217">
        <v>265</v>
      </c>
      <c r="H9" s="39">
        <v>135</v>
      </c>
      <c r="I9" s="60">
        <v>107</v>
      </c>
      <c r="J9" s="39">
        <v>137</v>
      </c>
      <c r="K9" s="217">
        <v>281</v>
      </c>
      <c r="L9" s="39">
        <v>110</v>
      </c>
      <c r="M9" s="60">
        <v>83</v>
      </c>
      <c r="N9" s="73">
        <f t="shared" si="0"/>
        <v>1837</v>
      </c>
    </row>
    <row r="10" spans="1:14" x14ac:dyDescent="0.25">
      <c r="A10" s="38">
        <v>5</v>
      </c>
      <c r="B10" s="39" t="s">
        <v>45</v>
      </c>
      <c r="C10" s="70">
        <v>56</v>
      </c>
      <c r="D10" s="71">
        <v>91</v>
      </c>
      <c r="E10" s="70">
        <v>124</v>
      </c>
      <c r="F10" s="39">
        <v>101</v>
      </c>
      <c r="G10" s="60">
        <v>133</v>
      </c>
      <c r="H10" s="39">
        <v>54</v>
      </c>
      <c r="I10" s="60">
        <v>38</v>
      </c>
      <c r="J10" s="39">
        <v>72</v>
      </c>
      <c r="K10" s="218">
        <v>228</v>
      </c>
      <c r="L10" s="39">
        <v>78</v>
      </c>
      <c r="M10" s="60">
        <v>44</v>
      </c>
      <c r="N10" s="73">
        <f t="shared" si="0"/>
        <v>1019</v>
      </c>
    </row>
    <row r="11" spans="1:14" x14ac:dyDescent="0.25">
      <c r="A11" s="38">
        <v>6</v>
      </c>
      <c r="B11" s="39" t="s">
        <v>46</v>
      </c>
      <c r="C11" s="86">
        <v>1245</v>
      </c>
      <c r="D11" s="67">
        <v>3074</v>
      </c>
      <c r="E11" s="86">
        <v>769</v>
      </c>
      <c r="F11" s="73">
        <v>2994</v>
      </c>
      <c r="G11" s="217">
        <v>2491</v>
      </c>
      <c r="H11" s="73">
        <v>2098</v>
      </c>
      <c r="I11" s="217">
        <v>1145</v>
      </c>
      <c r="J11" s="73">
        <v>2222</v>
      </c>
      <c r="K11" s="217">
        <v>2316</v>
      </c>
      <c r="L11" s="73">
        <v>1001</v>
      </c>
      <c r="M11" s="217">
        <v>2546</v>
      </c>
      <c r="N11" s="73">
        <f t="shared" si="0"/>
        <v>21901</v>
      </c>
    </row>
    <row r="12" spans="1:14" x14ac:dyDescent="0.25">
      <c r="A12" s="38">
        <v>7</v>
      </c>
      <c r="B12" s="39" t="s">
        <v>47</v>
      </c>
      <c r="C12" s="70">
        <v>139</v>
      </c>
      <c r="D12" s="71">
        <v>329</v>
      </c>
      <c r="E12" s="70">
        <v>66</v>
      </c>
      <c r="F12" s="39">
        <v>178</v>
      </c>
      <c r="G12" s="60">
        <v>144</v>
      </c>
      <c r="H12" s="39">
        <v>146</v>
      </c>
      <c r="I12" s="60">
        <v>83</v>
      </c>
      <c r="J12" s="39">
        <v>131</v>
      </c>
      <c r="K12" s="219">
        <v>238</v>
      </c>
      <c r="L12" s="39">
        <v>95</v>
      </c>
      <c r="M12" s="60">
        <v>103</v>
      </c>
      <c r="N12" s="73">
        <f t="shared" si="0"/>
        <v>1652</v>
      </c>
    </row>
    <row r="13" spans="1:14" x14ac:dyDescent="0.25">
      <c r="A13" s="38">
        <v>8</v>
      </c>
      <c r="B13" s="39" t="s">
        <v>48</v>
      </c>
      <c r="C13" s="70">
        <v>128</v>
      </c>
      <c r="D13" s="71">
        <v>307</v>
      </c>
      <c r="E13" s="70">
        <v>255</v>
      </c>
      <c r="F13" s="39">
        <v>186</v>
      </c>
      <c r="G13" s="60">
        <v>230</v>
      </c>
      <c r="H13" s="39">
        <v>141</v>
      </c>
      <c r="I13" s="60">
        <v>149</v>
      </c>
      <c r="J13" s="39">
        <v>420</v>
      </c>
      <c r="K13" s="217">
        <v>455</v>
      </c>
      <c r="L13" s="39">
        <v>239</v>
      </c>
      <c r="M13" s="60">
        <v>172</v>
      </c>
      <c r="N13" s="73">
        <f t="shared" si="0"/>
        <v>2682</v>
      </c>
    </row>
    <row r="14" spans="1:14" ht="22.5" x14ac:dyDescent="0.25">
      <c r="A14" s="38">
        <v>9</v>
      </c>
      <c r="B14" s="69" t="s">
        <v>49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50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51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60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60</v>
      </c>
    </row>
    <row r="17" spans="1:14" ht="45" x14ac:dyDescent="0.25">
      <c r="A17" s="38">
        <v>12</v>
      </c>
      <c r="B17" s="69" t="s">
        <v>52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53</v>
      </c>
      <c r="C18" s="70">
        <v>153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153</v>
      </c>
    </row>
    <row r="19" spans="1:14" ht="15.75" thickBot="1" x14ac:dyDescent="0.3">
      <c r="A19" s="44"/>
      <c r="B19" s="45" t="s">
        <v>39</v>
      </c>
      <c r="C19" s="49">
        <f t="shared" ref="C19:N19" si="1">SUM(C6:C18)</f>
        <v>96771</v>
      </c>
      <c r="D19" s="50">
        <f>SUM(D6:D18)</f>
        <v>196154</v>
      </c>
      <c r="E19" s="49">
        <f t="shared" si="1"/>
        <v>120030</v>
      </c>
      <c r="F19" s="47">
        <f>SUM(F6:F18)</f>
        <v>140595</v>
      </c>
      <c r="G19" s="49">
        <f t="shared" si="1"/>
        <v>161059</v>
      </c>
      <c r="H19" s="47">
        <f t="shared" si="1"/>
        <v>138646</v>
      </c>
      <c r="I19" s="48">
        <f t="shared" si="1"/>
        <v>84601</v>
      </c>
      <c r="J19" s="47">
        <f t="shared" si="1"/>
        <v>147617</v>
      </c>
      <c r="K19" s="48">
        <f t="shared" si="1"/>
        <v>151702</v>
      </c>
      <c r="L19" s="47">
        <f t="shared" si="1"/>
        <v>93514</v>
      </c>
      <c r="M19" s="48">
        <f t="shared" si="1"/>
        <v>91041</v>
      </c>
      <c r="N19" s="47">
        <f t="shared" si="1"/>
        <v>1421730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9" t="s">
        <v>55</v>
      </c>
      <c r="B21" s="355"/>
      <c r="C21" s="74">
        <f>C19/N19</f>
        <v>6.8065666476757186E-2</v>
      </c>
      <c r="D21" s="75">
        <f>D19/N19</f>
        <v>0.13796853129637834</v>
      </c>
      <c r="E21" s="56">
        <f>E19/N19</f>
        <v>8.4425312823109874E-2</v>
      </c>
      <c r="F21" s="75">
        <f>F19/N19</f>
        <v>9.8890084615222293E-2</v>
      </c>
      <c r="G21" s="56">
        <f>G19/N19</f>
        <v>0.1132838161957615</v>
      </c>
      <c r="H21" s="75">
        <f>H19/N19</f>
        <v>9.7519219542388499E-2</v>
      </c>
      <c r="I21" s="56">
        <f>I19/N19</f>
        <v>5.950567266639939E-2</v>
      </c>
      <c r="J21" s="75">
        <f>J19/N19</f>
        <v>0.10382913774063993</v>
      </c>
      <c r="K21" s="56">
        <f>K19/N19</f>
        <v>0.10670239778298271</v>
      </c>
      <c r="L21" s="75">
        <f>L19/N19</f>
        <v>6.5774795495628563E-2</v>
      </c>
      <c r="M21" s="76">
        <f>M19/N19</f>
        <v>6.40353653647317E-2</v>
      </c>
      <c r="N21" s="252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19" t="s">
        <v>104</v>
      </c>
      <c r="D1" s="320"/>
      <c r="E1" s="320"/>
      <c r="F1" s="320"/>
      <c r="G1" s="320"/>
      <c r="H1" s="320"/>
      <c r="I1" s="320"/>
      <c r="J1" s="321"/>
      <c r="K1" s="321"/>
      <c r="L1" s="31"/>
      <c r="M1" s="31"/>
      <c r="N1" s="68"/>
    </row>
    <row r="2" spans="1:14" ht="15.75" thickBot="1" x14ac:dyDescent="0.3">
      <c r="A2" s="311" t="s">
        <v>0</v>
      </c>
      <c r="B2" s="323" t="s">
        <v>1</v>
      </c>
      <c r="C2" s="338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23" t="s">
        <v>3</v>
      </c>
    </row>
    <row r="3" spans="1:14" x14ac:dyDescent="0.25">
      <c r="A3" s="339"/>
      <c r="B3" s="341"/>
      <c r="C3" s="360" t="s">
        <v>71</v>
      </c>
      <c r="D3" s="323" t="s">
        <v>4</v>
      </c>
      <c r="E3" s="345" t="s">
        <v>5</v>
      </c>
      <c r="F3" s="363" t="s">
        <v>6</v>
      </c>
      <c r="G3" s="345" t="s">
        <v>7</v>
      </c>
      <c r="H3" s="343" t="s">
        <v>8</v>
      </c>
      <c r="I3" s="345" t="s">
        <v>96</v>
      </c>
      <c r="J3" s="343" t="s">
        <v>10</v>
      </c>
      <c r="K3" s="360" t="s">
        <v>11</v>
      </c>
      <c r="L3" s="323" t="s">
        <v>12</v>
      </c>
      <c r="M3" s="345" t="s">
        <v>13</v>
      </c>
      <c r="N3" s="348"/>
    </row>
    <row r="4" spans="1:14" ht="15.75" thickBot="1" x14ac:dyDescent="0.3">
      <c r="A4" s="340"/>
      <c r="B4" s="342"/>
      <c r="C4" s="362"/>
      <c r="D4" s="340"/>
      <c r="E4" s="340"/>
      <c r="F4" s="364"/>
      <c r="G4" s="340"/>
      <c r="H4" s="344"/>
      <c r="I4" s="340"/>
      <c r="J4" s="344"/>
      <c r="K4" s="362"/>
      <c r="L4" s="340"/>
      <c r="M4" s="340"/>
      <c r="N4" s="342"/>
    </row>
    <row r="5" spans="1:14" x14ac:dyDescent="0.25">
      <c r="A5" s="36">
        <v>1</v>
      </c>
      <c r="B5" s="37" t="s">
        <v>41</v>
      </c>
      <c r="C5" s="86">
        <v>4640</v>
      </c>
      <c r="D5" s="179">
        <v>10787</v>
      </c>
      <c r="E5" s="85">
        <v>6066</v>
      </c>
      <c r="F5" s="93">
        <v>7997</v>
      </c>
      <c r="G5" s="85">
        <v>8476</v>
      </c>
      <c r="H5" s="93">
        <v>8135</v>
      </c>
      <c r="I5" s="85">
        <v>3995</v>
      </c>
      <c r="J5" s="93">
        <v>8785</v>
      </c>
      <c r="K5" s="86">
        <v>7554</v>
      </c>
      <c r="L5" s="93">
        <v>4849</v>
      </c>
      <c r="M5" s="85">
        <v>4987</v>
      </c>
      <c r="N5" s="179">
        <f t="shared" ref="N5:N12" si="0">SUM(C5:M5)</f>
        <v>76271</v>
      </c>
    </row>
    <row r="6" spans="1:14" x14ac:dyDescent="0.25">
      <c r="A6" s="38">
        <v>2</v>
      </c>
      <c r="B6" s="39" t="s">
        <v>42</v>
      </c>
      <c r="C6" s="86">
        <v>296</v>
      </c>
      <c r="D6" s="73">
        <v>988</v>
      </c>
      <c r="E6" s="86">
        <v>202</v>
      </c>
      <c r="F6" s="67">
        <v>540</v>
      </c>
      <c r="G6" s="86">
        <v>294</v>
      </c>
      <c r="H6" s="67">
        <v>370</v>
      </c>
      <c r="I6" s="86">
        <v>127</v>
      </c>
      <c r="J6" s="67">
        <v>324</v>
      </c>
      <c r="K6" s="70">
        <v>569</v>
      </c>
      <c r="L6" s="67">
        <v>197</v>
      </c>
      <c r="M6" s="86">
        <v>256</v>
      </c>
      <c r="N6" s="73">
        <f t="shared" si="0"/>
        <v>4163</v>
      </c>
    </row>
    <row r="7" spans="1:14" x14ac:dyDescent="0.25">
      <c r="A7" s="38">
        <v>3</v>
      </c>
      <c r="B7" s="39" t="s">
        <v>43</v>
      </c>
      <c r="C7" s="70">
        <v>27</v>
      </c>
      <c r="D7" s="73">
        <v>88</v>
      </c>
      <c r="E7" s="86">
        <v>28</v>
      </c>
      <c r="F7" s="67">
        <v>95</v>
      </c>
      <c r="G7" s="86">
        <v>57</v>
      </c>
      <c r="H7" s="71">
        <v>367</v>
      </c>
      <c r="I7" s="70">
        <v>38</v>
      </c>
      <c r="J7" s="67">
        <v>47</v>
      </c>
      <c r="K7" s="70">
        <v>66</v>
      </c>
      <c r="L7" s="67">
        <v>45</v>
      </c>
      <c r="M7" s="70">
        <v>22</v>
      </c>
      <c r="N7" s="73">
        <f t="shared" si="0"/>
        <v>880</v>
      </c>
    </row>
    <row r="8" spans="1:14" x14ac:dyDescent="0.25">
      <c r="A8" s="38">
        <v>4</v>
      </c>
      <c r="B8" s="39" t="s">
        <v>44</v>
      </c>
      <c r="C8" s="70">
        <v>1</v>
      </c>
      <c r="D8" s="39">
        <v>0</v>
      </c>
      <c r="E8" s="70">
        <v>57</v>
      </c>
      <c r="F8" s="71">
        <v>9</v>
      </c>
      <c r="G8" s="70">
        <v>0</v>
      </c>
      <c r="H8" s="71">
        <v>1</v>
      </c>
      <c r="I8" s="70">
        <v>45</v>
      </c>
      <c r="J8" s="71">
        <v>0</v>
      </c>
      <c r="K8" s="87">
        <v>4</v>
      </c>
      <c r="L8" s="67">
        <v>0</v>
      </c>
      <c r="M8" s="70">
        <v>0</v>
      </c>
      <c r="N8" s="73">
        <f t="shared" si="0"/>
        <v>117</v>
      </c>
    </row>
    <row r="9" spans="1:14" x14ac:dyDescent="0.25">
      <c r="A9" s="38">
        <v>5</v>
      </c>
      <c r="B9" s="39" t="s">
        <v>45</v>
      </c>
      <c r="C9" s="70">
        <v>4</v>
      </c>
      <c r="D9" s="39">
        <v>8</v>
      </c>
      <c r="E9" s="70">
        <v>2</v>
      </c>
      <c r="F9" s="71">
        <v>5</v>
      </c>
      <c r="G9" s="70">
        <v>5</v>
      </c>
      <c r="H9" s="71">
        <v>4</v>
      </c>
      <c r="I9" s="70">
        <v>111</v>
      </c>
      <c r="J9" s="71">
        <v>4</v>
      </c>
      <c r="K9" s="70">
        <v>9</v>
      </c>
      <c r="L9" s="71">
        <v>3</v>
      </c>
      <c r="M9" s="70">
        <v>0</v>
      </c>
      <c r="N9" s="39">
        <f t="shared" si="0"/>
        <v>155</v>
      </c>
    </row>
    <row r="10" spans="1:14" x14ac:dyDescent="0.25">
      <c r="A10" s="38">
        <v>6</v>
      </c>
      <c r="B10" s="39" t="s">
        <v>46</v>
      </c>
      <c r="C10" s="70">
        <v>55</v>
      </c>
      <c r="D10" s="39">
        <v>129</v>
      </c>
      <c r="E10" s="70">
        <v>42</v>
      </c>
      <c r="F10" s="71">
        <v>167</v>
      </c>
      <c r="G10" s="70">
        <v>108</v>
      </c>
      <c r="H10" s="71">
        <v>97</v>
      </c>
      <c r="I10" s="70">
        <v>0</v>
      </c>
      <c r="J10" s="71">
        <v>66</v>
      </c>
      <c r="K10" s="85">
        <v>97</v>
      </c>
      <c r="L10" s="71">
        <v>28</v>
      </c>
      <c r="M10" s="70">
        <v>112</v>
      </c>
      <c r="N10" s="73">
        <f t="shared" si="0"/>
        <v>901</v>
      </c>
    </row>
    <row r="11" spans="1:14" x14ac:dyDescent="0.25">
      <c r="A11" s="38">
        <v>7</v>
      </c>
      <c r="B11" s="39" t="s">
        <v>47</v>
      </c>
      <c r="C11" s="86">
        <v>277</v>
      </c>
      <c r="D11" s="73">
        <v>870</v>
      </c>
      <c r="E11" s="86">
        <v>146</v>
      </c>
      <c r="F11" s="67">
        <v>432</v>
      </c>
      <c r="G11" s="86">
        <v>254</v>
      </c>
      <c r="H11" s="67">
        <v>320</v>
      </c>
      <c r="I11" s="70">
        <v>0</v>
      </c>
      <c r="J11" s="67">
        <v>274</v>
      </c>
      <c r="K11" s="85">
        <v>522</v>
      </c>
      <c r="L11" s="71">
        <v>196</v>
      </c>
      <c r="M11" s="86">
        <v>223</v>
      </c>
      <c r="N11" s="73">
        <f t="shared" si="0"/>
        <v>3514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3</v>
      </c>
      <c r="E12" s="87">
        <v>0</v>
      </c>
      <c r="F12" s="186">
        <v>0</v>
      </c>
      <c r="G12" s="87">
        <v>0</v>
      </c>
      <c r="H12" s="186">
        <v>0</v>
      </c>
      <c r="I12" s="87">
        <v>0</v>
      </c>
      <c r="J12" s="186">
        <v>0</v>
      </c>
      <c r="K12" s="87">
        <v>3</v>
      </c>
      <c r="L12" s="186">
        <v>1</v>
      </c>
      <c r="M12" s="87">
        <v>0</v>
      </c>
      <c r="N12" s="42">
        <f t="shared" si="0"/>
        <v>7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5300</v>
      </c>
      <c r="D13" s="47">
        <f t="shared" si="1"/>
        <v>12873</v>
      </c>
      <c r="E13" s="49">
        <f t="shared" si="1"/>
        <v>6543</v>
      </c>
      <c r="F13" s="50">
        <f t="shared" si="1"/>
        <v>9245</v>
      </c>
      <c r="G13" s="49">
        <f t="shared" si="1"/>
        <v>9194</v>
      </c>
      <c r="H13" s="50">
        <f t="shared" si="1"/>
        <v>9294</v>
      </c>
      <c r="I13" s="49">
        <f t="shared" si="1"/>
        <v>4316</v>
      </c>
      <c r="J13" s="50">
        <f t="shared" si="1"/>
        <v>9500</v>
      </c>
      <c r="K13" s="49">
        <f t="shared" si="1"/>
        <v>8824</v>
      </c>
      <c r="L13" s="50">
        <f t="shared" si="1"/>
        <v>5319</v>
      </c>
      <c r="M13" s="49">
        <f t="shared" si="1"/>
        <v>5600</v>
      </c>
      <c r="N13" s="47">
        <f t="shared" si="1"/>
        <v>86008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9" t="s">
        <v>55</v>
      </c>
      <c r="B15" s="355"/>
      <c r="C15" s="56">
        <f>C13/N13</f>
        <v>6.1622174681424981E-2</v>
      </c>
      <c r="D15" s="75">
        <f>D13/N13</f>
        <v>0.14967212352339318</v>
      </c>
      <c r="E15" s="56">
        <f>E13/N13</f>
        <v>7.6074318668030882E-2</v>
      </c>
      <c r="F15" s="75">
        <f>F13/N13</f>
        <v>0.10749000093014603</v>
      </c>
      <c r="G15" s="56">
        <f>G13/N13</f>
        <v>0.10689703283415496</v>
      </c>
      <c r="H15" s="75">
        <f>H13/N13</f>
        <v>0.10805971537531392</v>
      </c>
      <c r="I15" s="56">
        <f>I13/N13</f>
        <v>5.0181378476420797E-2</v>
      </c>
      <c r="J15" s="75">
        <f>J13/N13</f>
        <v>0.11045484141010138</v>
      </c>
      <c r="K15" s="56">
        <f>K13/N13</f>
        <v>0.1025951074318668</v>
      </c>
      <c r="L15" s="75">
        <f>L13/N13</f>
        <v>6.1843084364245189E-2</v>
      </c>
      <c r="M15" s="76">
        <f>M13/N13</f>
        <v>6.5110222304901863E-2</v>
      </c>
      <c r="N15" s="25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19" t="s">
        <v>105</v>
      </c>
      <c r="D18" s="320"/>
      <c r="E18" s="320"/>
      <c r="F18" s="320"/>
      <c r="G18" s="320"/>
      <c r="H18" s="320"/>
      <c r="I18" s="320"/>
      <c r="J18" s="321"/>
      <c r="K18" s="321"/>
      <c r="L18" s="31"/>
      <c r="M18" s="31"/>
      <c r="N18" s="249" t="s">
        <v>38</v>
      </c>
    </row>
    <row r="19" spans="1:14" ht="15.75" thickBot="1" x14ac:dyDescent="0.3">
      <c r="A19" s="311" t="s">
        <v>0</v>
      </c>
      <c r="B19" s="323" t="s">
        <v>1</v>
      </c>
      <c r="C19" s="338" t="s">
        <v>2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23" t="s">
        <v>3</v>
      </c>
    </row>
    <row r="20" spans="1:14" x14ac:dyDescent="0.25">
      <c r="A20" s="339"/>
      <c r="B20" s="341"/>
      <c r="C20" s="360" t="s">
        <v>71</v>
      </c>
      <c r="D20" s="323" t="s">
        <v>4</v>
      </c>
      <c r="E20" s="345" t="s">
        <v>5</v>
      </c>
      <c r="F20" s="363" t="s">
        <v>6</v>
      </c>
      <c r="G20" s="345" t="s">
        <v>7</v>
      </c>
      <c r="H20" s="343" t="s">
        <v>8</v>
      </c>
      <c r="I20" s="345" t="s">
        <v>96</v>
      </c>
      <c r="J20" s="343" t="s">
        <v>10</v>
      </c>
      <c r="K20" s="360" t="s">
        <v>11</v>
      </c>
      <c r="L20" s="323" t="s">
        <v>12</v>
      </c>
      <c r="M20" s="345" t="s">
        <v>13</v>
      </c>
      <c r="N20" s="348"/>
    </row>
    <row r="21" spans="1:14" ht="15.75" thickBot="1" x14ac:dyDescent="0.3">
      <c r="A21" s="340"/>
      <c r="B21" s="342"/>
      <c r="C21" s="362"/>
      <c r="D21" s="340"/>
      <c r="E21" s="340"/>
      <c r="F21" s="364"/>
      <c r="G21" s="340"/>
      <c r="H21" s="344"/>
      <c r="I21" s="340"/>
      <c r="J21" s="344"/>
      <c r="K21" s="362"/>
      <c r="L21" s="340"/>
      <c r="M21" s="340"/>
      <c r="N21" s="342"/>
    </row>
    <row r="22" spans="1:14" x14ac:dyDescent="0.25">
      <c r="A22" s="36">
        <v>1</v>
      </c>
      <c r="B22" s="37" t="s">
        <v>41</v>
      </c>
      <c r="C22" s="86">
        <v>20715</v>
      </c>
      <c r="D22" s="179">
        <v>46828</v>
      </c>
      <c r="E22" s="85">
        <v>29421</v>
      </c>
      <c r="F22" s="93">
        <v>34631</v>
      </c>
      <c r="G22" s="85">
        <v>36588</v>
      </c>
      <c r="H22" s="93">
        <v>35257</v>
      </c>
      <c r="I22" s="85">
        <v>17041</v>
      </c>
      <c r="J22" s="93">
        <v>36844</v>
      </c>
      <c r="K22" s="86">
        <v>32632</v>
      </c>
      <c r="L22" s="93">
        <v>20143</v>
      </c>
      <c r="M22" s="85">
        <v>21251</v>
      </c>
      <c r="N22" s="179">
        <f t="shared" ref="N22:N29" si="2">SUM(C22:M22)</f>
        <v>331351</v>
      </c>
    </row>
    <row r="23" spans="1:14" x14ac:dyDescent="0.25">
      <c r="A23" s="38">
        <v>2</v>
      </c>
      <c r="B23" s="39" t="s">
        <v>42</v>
      </c>
      <c r="C23" s="86">
        <v>5006</v>
      </c>
      <c r="D23" s="73">
        <v>15468</v>
      </c>
      <c r="E23" s="86">
        <v>3388</v>
      </c>
      <c r="F23" s="67">
        <v>8103</v>
      </c>
      <c r="G23" s="86">
        <v>4432</v>
      </c>
      <c r="H23" s="67">
        <v>5873</v>
      </c>
      <c r="I23" s="86">
        <v>2014</v>
      </c>
      <c r="J23" s="67">
        <v>4657</v>
      </c>
      <c r="K23" s="86">
        <v>8770</v>
      </c>
      <c r="L23" s="67">
        <v>3061</v>
      </c>
      <c r="M23" s="86">
        <v>4010</v>
      </c>
      <c r="N23" s="73">
        <f t="shared" si="2"/>
        <v>64782</v>
      </c>
    </row>
    <row r="24" spans="1:14" x14ac:dyDescent="0.25">
      <c r="A24" s="38">
        <v>3</v>
      </c>
      <c r="B24" s="39" t="s">
        <v>43</v>
      </c>
      <c r="C24" s="70">
        <v>466</v>
      </c>
      <c r="D24" s="73">
        <v>1380</v>
      </c>
      <c r="E24" s="86">
        <v>482</v>
      </c>
      <c r="F24" s="67">
        <v>1281</v>
      </c>
      <c r="G24" s="86">
        <v>914</v>
      </c>
      <c r="H24" s="67">
        <v>3504</v>
      </c>
      <c r="I24" s="70">
        <v>621</v>
      </c>
      <c r="J24" s="67">
        <v>741</v>
      </c>
      <c r="K24" s="86">
        <v>1109</v>
      </c>
      <c r="L24" s="67">
        <v>758</v>
      </c>
      <c r="M24" s="70">
        <v>316</v>
      </c>
      <c r="N24" s="73">
        <f t="shared" si="2"/>
        <v>11572</v>
      </c>
    </row>
    <row r="25" spans="1:14" x14ac:dyDescent="0.25">
      <c r="A25" s="38">
        <v>4</v>
      </c>
      <c r="B25" s="39" t="s">
        <v>44</v>
      </c>
      <c r="C25" s="70">
        <v>6</v>
      </c>
      <c r="D25" s="39">
        <v>0</v>
      </c>
      <c r="E25" s="70">
        <v>327</v>
      </c>
      <c r="F25" s="71">
        <v>108</v>
      </c>
      <c r="G25" s="70">
        <v>0</v>
      </c>
      <c r="H25" s="71">
        <v>6</v>
      </c>
      <c r="I25" s="70">
        <v>83</v>
      </c>
      <c r="J25" s="71">
        <v>0</v>
      </c>
      <c r="K25" s="87">
        <v>57</v>
      </c>
      <c r="L25" s="67">
        <v>0</v>
      </c>
      <c r="M25" s="70">
        <v>0</v>
      </c>
      <c r="N25" s="73">
        <f t="shared" si="2"/>
        <v>587</v>
      </c>
    </row>
    <row r="26" spans="1:14" x14ac:dyDescent="0.25">
      <c r="A26" s="38">
        <v>5</v>
      </c>
      <c r="B26" s="39" t="s">
        <v>45</v>
      </c>
      <c r="C26" s="70">
        <v>21</v>
      </c>
      <c r="D26" s="39">
        <v>39</v>
      </c>
      <c r="E26" s="70">
        <v>11</v>
      </c>
      <c r="F26" s="71">
        <v>28</v>
      </c>
      <c r="G26" s="70">
        <v>28</v>
      </c>
      <c r="H26" s="71">
        <v>17</v>
      </c>
      <c r="I26" s="70">
        <v>583</v>
      </c>
      <c r="J26" s="71">
        <v>22</v>
      </c>
      <c r="K26" s="70">
        <v>56</v>
      </c>
      <c r="L26" s="71">
        <v>17</v>
      </c>
      <c r="M26" s="70">
        <v>0</v>
      </c>
      <c r="N26" s="39">
        <f t="shared" si="2"/>
        <v>822</v>
      </c>
    </row>
    <row r="27" spans="1:14" x14ac:dyDescent="0.25">
      <c r="A27" s="38">
        <v>6</v>
      </c>
      <c r="B27" s="39" t="s">
        <v>46</v>
      </c>
      <c r="C27" s="70">
        <v>102</v>
      </c>
      <c r="D27" s="39">
        <v>225</v>
      </c>
      <c r="E27" s="70">
        <v>78</v>
      </c>
      <c r="F27" s="71">
        <v>289</v>
      </c>
      <c r="G27" s="70">
        <v>194</v>
      </c>
      <c r="H27" s="71">
        <v>174</v>
      </c>
      <c r="I27" s="70">
        <v>0</v>
      </c>
      <c r="J27" s="71">
        <v>117</v>
      </c>
      <c r="K27" s="85">
        <v>183</v>
      </c>
      <c r="L27" s="71">
        <v>47</v>
      </c>
      <c r="M27" s="70">
        <v>203</v>
      </c>
      <c r="N27" s="73">
        <f t="shared" si="2"/>
        <v>1612</v>
      </c>
    </row>
    <row r="28" spans="1:14" x14ac:dyDescent="0.25">
      <c r="A28" s="38">
        <v>7</v>
      </c>
      <c r="B28" s="39" t="s">
        <v>47</v>
      </c>
      <c r="C28" s="86">
        <v>1533</v>
      </c>
      <c r="D28" s="73">
        <v>4512</v>
      </c>
      <c r="E28" s="86">
        <v>808</v>
      </c>
      <c r="F28" s="67">
        <v>2141</v>
      </c>
      <c r="G28" s="86">
        <v>1265</v>
      </c>
      <c r="H28" s="67">
        <v>1644</v>
      </c>
      <c r="I28" s="70">
        <v>0</v>
      </c>
      <c r="J28" s="67">
        <v>1352</v>
      </c>
      <c r="K28" s="85">
        <v>2719</v>
      </c>
      <c r="L28" s="67">
        <v>975</v>
      </c>
      <c r="M28" s="86">
        <v>1133</v>
      </c>
      <c r="N28" s="73">
        <f t="shared" si="2"/>
        <v>18082</v>
      </c>
    </row>
    <row r="29" spans="1:14" ht="15.75" thickBot="1" x14ac:dyDescent="0.3">
      <c r="A29" s="41">
        <v>8</v>
      </c>
      <c r="B29" s="42" t="s">
        <v>48</v>
      </c>
      <c r="C29" s="87">
        <v>0</v>
      </c>
      <c r="D29" s="39">
        <v>17</v>
      </c>
      <c r="E29" s="87">
        <v>0</v>
      </c>
      <c r="F29" s="186">
        <v>0</v>
      </c>
      <c r="G29" s="87">
        <v>0</v>
      </c>
      <c r="H29" s="186">
        <v>0</v>
      </c>
      <c r="I29" s="87">
        <v>0</v>
      </c>
      <c r="J29" s="186">
        <v>0</v>
      </c>
      <c r="K29" s="87">
        <v>17</v>
      </c>
      <c r="L29" s="186">
        <v>6</v>
      </c>
      <c r="M29" s="87">
        <v>0</v>
      </c>
      <c r="N29" s="42">
        <f t="shared" si="2"/>
        <v>40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27849</v>
      </c>
      <c r="D30" s="47">
        <f t="shared" si="3"/>
        <v>68469</v>
      </c>
      <c r="E30" s="49">
        <f t="shared" si="3"/>
        <v>34515</v>
      </c>
      <c r="F30" s="50">
        <f>SUM(F22:F29)</f>
        <v>46581</v>
      </c>
      <c r="G30" s="49">
        <f t="shared" si="3"/>
        <v>43421</v>
      </c>
      <c r="H30" s="50">
        <f t="shared" si="3"/>
        <v>46475</v>
      </c>
      <c r="I30" s="49">
        <f t="shared" si="3"/>
        <v>20342</v>
      </c>
      <c r="J30" s="50">
        <f t="shared" si="3"/>
        <v>43733</v>
      </c>
      <c r="K30" s="49">
        <f t="shared" si="3"/>
        <v>45543</v>
      </c>
      <c r="L30" s="50">
        <f t="shared" si="3"/>
        <v>25007</v>
      </c>
      <c r="M30" s="49">
        <f t="shared" si="3"/>
        <v>26913</v>
      </c>
      <c r="N30" s="47">
        <f t="shared" si="3"/>
        <v>428848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9" t="s">
        <v>55</v>
      </c>
      <c r="B32" s="355"/>
      <c r="C32" s="56">
        <f>C30/N30</f>
        <v>6.4939092638883714E-2</v>
      </c>
      <c r="D32" s="75">
        <f>D30/N30</f>
        <v>0.15965796739170987</v>
      </c>
      <c r="E32" s="56">
        <f>E30/N30</f>
        <v>8.0483061597582367E-2</v>
      </c>
      <c r="F32" s="75">
        <f>F30/N30</f>
        <v>0.10861890460023131</v>
      </c>
      <c r="G32" s="56">
        <f>G30/N30</f>
        <v>0.10125032645599373</v>
      </c>
      <c r="H32" s="75">
        <f>H30/N30</f>
        <v>0.10837173077640562</v>
      </c>
      <c r="I32" s="56">
        <f>I30/N30</f>
        <v>4.7434055889266129E-2</v>
      </c>
      <c r="J32" s="75">
        <f>J30/N30</f>
        <v>0.10197785695631086</v>
      </c>
      <c r="K32" s="56">
        <f>K30/N30</f>
        <v>0.10619846658956086</v>
      </c>
      <c r="L32" s="75">
        <f>L30/N30</f>
        <v>5.8312035966123194E-2</v>
      </c>
      <c r="M32" s="56">
        <f>M30/N30</f>
        <v>6.2756501137932325E-2</v>
      </c>
      <c r="N32" s="252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2017-09-07T07:47:21Z</cp:lastPrinted>
  <dcterms:created xsi:type="dcterms:W3CDTF">2013-08-27T07:05:34Z</dcterms:created>
  <dcterms:modified xsi:type="dcterms:W3CDTF">2017-09-07T09:34:50Z</dcterms:modified>
</cp:coreProperties>
</file>