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8955" windowWidth="20115" windowHeight="1185" activeTab="5"/>
  </bookViews>
  <sheets>
    <sheet name="Премија" sheetId="1" r:id="rId1"/>
    <sheet name="Број на склучени договори" sheetId="2" r:id="rId2"/>
    <sheet name="Ликвидирани штети" sheetId="3" r:id="rId3"/>
    <sheet name="Број на ликвидирани штети" sheetId="4" r:id="rId4"/>
    <sheet name="Број на резервирани штети" sheetId="5" r:id="rId5"/>
    <sheet name="Резервации" sheetId="6" r:id="rId6"/>
    <sheet name="ЗАО договори" sheetId="8" r:id="rId7"/>
    <sheet name="ЗАО Премија" sheetId="9" r:id="rId8"/>
    <sheet name="ЗК Број Премија" sheetId="12" r:id="rId9"/>
    <sheet name="ГР Број и Премија " sheetId="53" r:id="rId10"/>
    <sheet name="ЗАО број Лик штети" sheetId="32" r:id="rId11"/>
    <sheet name="ЗАО Ликвидирани штети" sheetId="31" r:id="rId12"/>
    <sheet name="ЗК број и штети" sheetId="30" r:id="rId13"/>
    <sheet name="ГР Број Штети" sheetId="29" r:id="rId14"/>
    <sheet name="Техничка премија" sheetId="10" r:id="rId15"/>
    <sheet name="Рез за настанати при штети" sheetId="17" r:id="rId16"/>
    <sheet name="Продажба по канали" sheetId="34" r:id="rId17"/>
    <sheet name="Бруто тех" sheetId="47" r:id="rId18"/>
    <sheet name="Вкупно" sheetId="57" r:id="rId19"/>
  </sheets>
  <externalReferences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</externalReferences>
  <calcPr calcId="145621"/>
</workbook>
</file>

<file path=xl/calcChain.xml><?xml version="1.0" encoding="utf-8"?>
<calcChain xmlns="http://schemas.openxmlformats.org/spreadsheetml/2006/main">
  <c r="I6" i="3" l="1"/>
  <c r="I5" i="3"/>
  <c r="I4" i="3"/>
  <c r="G12" i="57" l="1"/>
  <c r="F12" i="57"/>
  <c r="E12" i="57"/>
  <c r="D12" i="57"/>
  <c r="G10" i="57"/>
  <c r="F10" i="57"/>
  <c r="E10" i="57"/>
  <c r="D10" i="57"/>
  <c r="G9" i="57"/>
  <c r="F9" i="57"/>
  <c r="E9" i="57"/>
  <c r="D9" i="57"/>
  <c r="F16" i="47" l="1"/>
  <c r="E16" i="47"/>
  <c r="G16" i="47" s="1"/>
  <c r="D16" i="47"/>
  <c r="C16" i="47"/>
  <c r="K34" i="34"/>
  <c r="K33" i="34"/>
  <c r="K32" i="34"/>
  <c r="K30" i="34"/>
  <c r="K29" i="34"/>
  <c r="K28" i="34"/>
  <c r="K26" i="34"/>
  <c r="K25" i="34"/>
  <c r="K24" i="34"/>
  <c r="K22" i="34"/>
  <c r="K21" i="34"/>
  <c r="K20" i="34"/>
  <c r="K18" i="34"/>
  <c r="K17" i="34"/>
  <c r="K16" i="34"/>
  <c r="K14" i="34"/>
  <c r="K13" i="34"/>
  <c r="K12" i="34"/>
  <c r="K10" i="34"/>
  <c r="K9" i="34"/>
  <c r="K8" i="34"/>
  <c r="K6" i="34"/>
  <c r="K5" i="34"/>
  <c r="K4" i="34"/>
  <c r="K42" i="34" s="1"/>
  <c r="L7" i="17"/>
  <c r="L6" i="17"/>
  <c r="L21" i="10"/>
  <c r="L20" i="10"/>
  <c r="L19" i="10"/>
  <c r="L18" i="10"/>
  <c r="L17" i="10"/>
  <c r="L16" i="10"/>
  <c r="L15" i="10"/>
  <c r="L14" i="10"/>
  <c r="L13" i="10"/>
  <c r="L12" i="10"/>
  <c r="L11" i="10"/>
  <c r="L10" i="10"/>
  <c r="L9" i="10"/>
  <c r="L8" i="10"/>
  <c r="L7" i="10"/>
  <c r="L6" i="10"/>
  <c r="L5" i="10"/>
  <c r="L4" i="10"/>
  <c r="L28" i="29"/>
  <c r="L27" i="29"/>
  <c r="L26" i="29"/>
  <c r="L25" i="29"/>
  <c r="L24" i="29"/>
  <c r="L23" i="29"/>
  <c r="L22" i="29"/>
  <c r="L21" i="29"/>
  <c r="L12" i="29"/>
  <c r="L11" i="29"/>
  <c r="L10" i="29"/>
  <c r="L9" i="29"/>
  <c r="L8" i="29"/>
  <c r="L7" i="29"/>
  <c r="L6" i="29"/>
  <c r="L5" i="29"/>
  <c r="L29" i="30"/>
  <c r="L28" i="30"/>
  <c r="L27" i="30"/>
  <c r="L26" i="30"/>
  <c r="L25" i="30"/>
  <c r="L24" i="30"/>
  <c r="L23" i="30"/>
  <c r="L22" i="30"/>
  <c r="L12" i="30"/>
  <c r="L11" i="30"/>
  <c r="L10" i="30"/>
  <c r="L9" i="30"/>
  <c r="L8" i="30"/>
  <c r="L7" i="30"/>
  <c r="L6" i="30"/>
  <c r="L5" i="30"/>
  <c r="L17" i="31"/>
  <c r="L16" i="31"/>
  <c r="L15" i="31"/>
  <c r="L14" i="31"/>
  <c r="L13" i="31"/>
  <c r="L12" i="31"/>
  <c r="L11" i="31"/>
  <c r="L10" i="31"/>
  <c r="L9" i="31"/>
  <c r="L8" i="31"/>
  <c r="L7" i="31"/>
  <c r="L6" i="31"/>
  <c r="L5" i="31"/>
  <c r="L17" i="32"/>
  <c r="L16" i="32"/>
  <c r="L15" i="32"/>
  <c r="L14" i="32"/>
  <c r="L13" i="32"/>
  <c r="L12" i="32"/>
  <c r="L11" i="32"/>
  <c r="L10" i="32"/>
  <c r="L9" i="32"/>
  <c r="L8" i="32"/>
  <c r="L7" i="32"/>
  <c r="L6" i="32"/>
  <c r="L5" i="32"/>
  <c r="L28" i="53"/>
  <c r="L27" i="53"/>
  <c r="L26" i="53"/>
  <c r="L25" i="53"/>
  <c r="L24" i="53"/>
  <c r="L23" i="53"/>
  <c r="L22" i="53"/>
  <c r="L21" i="53"/>
  <c r="L12" i="53"/>
  <c r="L11" i="53"/>
  <c r="L10" i="53"/>
  <c r="L9" i="53"/>
  <c r="L8" i="53"/>
  <c r="L7" i="53"/>
  <c r="L6" i="53"/>
  <c r="L5" i="53"/>
  <c r="L29" i="12"/>
  <c r="L28" i="12"/>
  <c r="L27" i="12"/>
  <c r="L26" i="12"/>
  <c r="L25" i="12"/>
  <c r="L24" i="12"/>
  <c r="L23" i="12"/>
  <c r="L22" i="12"/>
  <c r="L12" i="12"/>
  <c r="L11" i="12"/>
  <c r="L10" i="12"/>
  <c r="L9" i="12"/>
  <c r="L8" i="12"/>
  <c r="L7" i="12"/>
  <c r="L6" i="12"/>
  <c r="L5" i="12"/>
  <c r="L18" i="9"/>
  <c r="L17" i="9"/>
  <c r="L16" i="9"/>
  <c r="L15" i="9"/>
  <c r="L14" i="9"/>
  <c r="L13" i="9"/>
  <c r="L12" i="9"/>
  <c r="L11" i="9"/>
  <c r="L10" i="9"/>
  <c r="L9" i="9"/>
  <c r="L8" i="9"/>
  <c r="L7" i="9"/>
  <c r="L6" i="9"/>
  <c r="L17" i="8"/>
  <c r="L16" i="8"/>
  <c r="L15" i="8"/>
  <c r="L14" i="8"/>
  <c r="L13" i="8"/>
  <c r="L12" i="8"/>
  <c r="L11" i="8"/>
  <c r="L10" i="8"/>
  <c r="L9" i="8"/>
  <c r="L8" i="8"/>
  <c r="L7" i="8"/>
  <c r="L6" i="8"/>
  <c r="L5" i="8"/>
  <c r="L21" i="6"/>
  <c r="L20" i="6"/>
  <c r="L19" i="6"/>
  <c r="L18" i="6"/>
  <c r="L17" i="6"/>
  <c r="L16" i="6"/>
  <c r="L15" i="6"/>
  <c r="L14" i="6"/>
  <c r="L13" i="6"/>
  <c r="L12" i="6"/>
  <c r="L11" i="6"/>
  <c r="L10" i="6"/>
  <c r="L9" i="6"/>
  <c r="L8" i="6"/>
  <c r="L7" i="6"/>
  <c r="L6" i="6"/>
  <c r="L5" i="6"/>
  <c r="L4" i="6"/>
  <c r="L21" i="5"/>
  <c r="L20" i="5"/>
  <c r="L19" i="5"/>
  <c r="L18" i="5"/>
  <c r="L17" i="5"/>
  <c r="L16" i="5"/>
  <c r="L15" i="5"/>
  <c r="L14" i="5"/>
  <c r="L13" i="5"/>
  <c r="L12" i="5"/>
  <c r="L11" i="5"/>
  <c r="L10" i="5"/>
  <c r="L9" i="5"/>
  <c r="L8" i="5"/>
  <c r="L7" i="5"/>
  <c r="L6" i="5"/>
  <c r="L5" i="5"/>
  <c r="L4" i="5"/>
  <c r="L21" i="4"/>
  <c r="L20" i="4"/>
  <c r="L19" i="4"/>
  <c r="L18" i="4"/>
  <c r="L17" i="4"/>
  <c r="L16" i="4"/>
  <c r="L15" i="4"/>
  <c r="L14" i="4"/>
  <c r="L13" i="4"/>
  <c r="L12" i="4"/>
  <c r="L11" i="4"/>
  <c r="L10" i="4"/>
  <c r="L9" i="4"/>
  <c r="L8" i="4"/>
  <c r="L7" i="4"/>
  <c r="L6" i="4"/>
  <c r="L5" i="4"/>
  <c r="L4" i="4"/>
  <c r="L21" i="3"/>
  <c r="L20" i="3"/>
  <c r="L19" i="3"/>
  <c r="L18" i="3"/>
  <c r="L17" i="3"/>
  <c r="L16" i="3"/>
  <c r="L15" i="3"/>
  <c r="L14" i="3"/>
  <c r="L13" i="3"/>
  <c r="L12" i="3"/>
  <c r="L11" i="3"/>
  <c r="L10" i="3"/>
  <c r="L9" i="3"/>
  <c r="L8" i="3"/>
  <c r="L7" i="3"/>
  <c r="L6" i="3"/>
  <c r="L5" i="3"/>
  <c r="L4" i="3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L8" i="2"/>
  <c r="L7" i="2"/>
  <c r="L6" i="2"/>
  <c r="L5" i="2"/>
  <c r="L4" i="2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L5" i="1"/>
  <c r="L4" i="1"/>
  <c r="K38" i="34" l="1"/>
  <c r="H34" i="34"/>
  <c r="H33" i="34"/>
  <c r="H32" i="34"/>
  <c r="H30" i="34"/>
  <c r="H29" i="34"/>
  <c r="H28" i="34"/>
  <c r="H26" i="34"/>
  <c r="H25" i="34"/>
  <c r="H24" i="34"/>
  <c r="H22" i="34"/>
  <c r="H21" i="34"/>
  <c r="H20" i="34"/>
  <c r="H18" i="34"/>
  <c r="H17" i="34"/>
  <c r="H16" i="34"/>
  <c r="H14" i="34"/>
  <c r="H13" i="34"/>
  <c r="H12" i="34"/>
  <c r="H10" i="34"/>
  <c r="H9" i="34"/>
  <c r="H8" i="34"/>
  <c r="H6" i="34"/>
  <c r="H5" i="34"/>
  <c r="H38" i="34" s="1"/>
  <c r="H4" i="34"/>
  <c r="H42" i="34" l="1"/>
  <c r="J13" i="47"/>
  <c r="F13" i="47"/>
  <c r="E13" i="47"/>
  <c r="G13" i="47" s="1"/>
  <c r="D13" i="47"/>
  <c r="C13" i="47"/>
  <c r="I7" i="17"/>
  <c r="I6" i="17"/>
  <c r="I21" i="10"/>
  <c r="I20" i="10"/>
  <c r="I19" i="10"/>
  <c r="I18" i="10"/>
  <c r="I17" i="10"/>
  <c r="I16" i="10"/>
  <c r="I15" i="10"/>
  <c r="I14" i="10"/>
  <c r="I13" i="10"/>
  <c r="I12" i="10"/>
  <c r="I11" i="10"/>
  <c r="I10" i="10"/>
  <c r="I9" i="10"/>
  <c r="I8" i="10"/>
  <c r="I7" i="10"/>
  <c r="I6" i="10"/>
  <c r="I5" i="10"/>
  <c r="I4" i="10"/>
  <c r="I28" i="29"/>
  <c r="I27" i="29"/>
  <c r="I26" i="29"/>
  <c r="I25" i="29"/>
  <c r="I24" i="29"/>
  <c r="I23" i="29"/>
  <c r="I22" i="29"/>
  <c r="I21" i="29"/>
  <c r="I12" i="29"/>
  <c r="I11" i="29"/>
  <c r="I10" i="29"/>
  <c r="I9" i="29"/>
  <c r="I8" i="29"/>
  <c r="I7" i="29"/>
  <c r="I6" i="29"/>
  <c r="I5" i="29"/>
  <c r="I29" i="30"/>
  <c r="I28" i="30"/>
  <c r="I27" i="30"/>
  <c r="I26" i="30"/>
  <c r="I25" i="30"/>
  <c r="I24" i="30"/>
  <c r="I23" i="30"/>
  <c r="I22" i="30"/>
  <c r="I12" i="30"/>
  <c r="I11" i="30"/>
  <c r="I10" i="30"/>
  <c r="I9" i="30"/>
  <c r="I8" i="30"/>
  <c r="I7" i="30"/>
  <c r="I6" i="30"/>
  <c r="I5" i="30"/>
  <c r="I17" i="31"/>
  <c r="I16" i="31"/>
  <c r="I15" i="31"/>
  <c r="I14" i="31"/>
  <c r="I13" i="31"/>
  <c r="I12" i="31"/>
  <c r="I11" i="31"/>
  <c r="I10" i="31"/>
  <c r="I9" i="31"/>
  <c r="I8" i="31"/>
  <c r="I7" i="31"/>
  <c r="I6" i="31"/>
  <c r="I5" i="31"/>
  <c r="I17" i="32"/>
  <c r="I16" i="32"/>
  <c r="I15" i="32"/>
  <c r="I14" i="32"/>
  <c r="I13" i="32"/>
  <c r="I12" i="32"/>
  <c r="I11" i="32"/>
  <c r="I10" i="32"/>
  <c r="I9" i="32"/>
  <c r="I8" i="32"/>
  <c r="I7" i="32"/>
  <c r="I6" i="32"/>
  <c r="I5" i="32"/>
  <c r="I28" i="53"/>
  <c r="I27" i="53"/>
  <c r="I26" i="53"/>
  <c r="I25" i="53"/>
  <c r="I24" i="53"/>
  <c r="I23" i="53"/>
  <c r="I22" i="53"/>
  <c r="I21" i="53"/>
  <c r="I12" i="53"/>
  <c r="I11" i="53"/>
  <c r="I10" i="53"/>
  <c r="I9" i="53"/>
  <c r="I8" i="53"/>
  <c r="I7" i="53"/>
  <c r="I6" i="53"/>
  <c r="I5" i="53"/>
  <c r="I29" i="12"/>
  <c r="I28" i="12"/>
  <c r="I27" i="12"/>
  <c r="I26" i="12"/>
  <c r="I25" i="12"/>
  <c r="I24" i="12"/>
  <c r="I23" i="12"/>
  <c r="I22" i="12"/>
  <c r="I12" i="12"/>
  <c r="I11" i="12"/>
  <c r="I10" i="12"/>
  <c r="I9" i="12"/>
  <c r="I8" i="12"/>
  <c r="I7" i="12"/>
  <c r="I6" i="12"/>
  <c r="I5" i="12"/>
  <c r="I18" i="9"/>
  <c r="I17" i="9"/>
  <c r="I16" i="9"/>
  <c r="I15" i="9"/>
  <c r="I14" i="9"/>
  <c r="I13" i="9"/>
  <c r="I12" i="9"/>
  <c r="I11" i="9"/>
  <c r="I10" i="9"/>
  <c r="I9" i="9"/>
  <c r="I8" i="9"/>
  <c r="I7" i="9"/>
  <c r="I6" i="9"/>
  <c r="I17" i="8"/>
  <c r="I16" i="8"/>
  <c r="I15" i="8"/>
  <c r="I14" i="8"/>
  <c r="I13" i="8"/>
  <c r="I12" i="8"/>
  <c r="I11" i="8"/>
  <c r="I10" i="8"/>
  <c r="I9" i="8"/>
  <c r="I8" i="8"/>
  <c r="I7" i="8"/>
  <c r="I6" i="8"/>
  <c r="I5" i="8"/>
  <c r="I21" i="6"/>
  <c r="I20" i="6"/>
  <c r="I19" i="6"/>
  <c r="I18" i="6"/>
  <c r="I17" i="6"/>
  <c r="I16" i="6"/>
  <c r="I15" i="6"/>
  <c r="I14" i="6"/>
  <c r="I13" i="6"/>
  <c r="I12" i="6"/>
  <c r="I11" i="6"/>
  <c r="I10" i="6"/>
  <c r="I9" i="6"/>
  <c r="I8" i="6"/>
  <c r="I7" i="6"/>
  <c r="I6" i="6"/>
  <c r="I5" i="6"/>
  <c r="I4" i="6"/>
  <c r="I21" i="5"/>
  <c r="I20" i="5"/>
  <c r="I19" i="5"/>
  <c r="I18" i="5"/>
  <c r="I17" i="5"/>
  <c r="I16" i="5"/>
  <c r="I15" i="5"/>
  <c r="I14" i="5"/>
  <c r="I13" i="5"/>
  <c r="I12" i="5"/>
  <c r="I11" i="5"/>
  <c r="I10" i="5"/>
  <c r="I9" i="5"/>
  <c r="I8" i="5"/>
  <c r="I7" i="5"/>
  <c r="I6" i="5"/>
  <c r="I5" i="5"/>
  <c r="I4" i="5"/>
  <c r="I21" i="4"/>
  <c r="I20" i="4"/>
  <c r="I19" i="4"/>
  <c r="I18" i="4"/>
  <c r="I17" i="4"/>
  <c r="I16" i="4"/>
  <c r="I15" i="4"/>
  <c r="I14" i="4"/>
  <c r="I13" i="4"/>
  <c r="I12" i="4"/>
  <c r="I11" i="4"/>
  <c r="I10" i="4"/>
  <c r="I9" i="4"/>
  <c r="I8" i="4"/>
  <c r="I7" i="4"/>
  <c r="I6" i="4"/>
  <c r="I5" i="4"/>
  <c r="I4" i="4"/>
  <c r="I21" i="3"/>
  <c r="I20" i="3"/>
  <c r="I19" i="3"/>
  <c r="I18" i="3"/>
  <c r="I17" i="3"/>
  <c r="I16" i="3"/>
  <c r="I15" i="3"/>
  <c r="I14" i="3"/>
  <c r="I13" i="3"/>
  <c r="I12" i="3"/>
  <c r="I11" i="3"/>
  <c r="I10" i="3"/>
  <c r="I9" i="3"/>
  <c r="I8" i="3"/>
  <c r="I7" i="3"/>
  <c r="I22" i="2"/>
  <c r="I21" i="2"/>
  <c r="I20" i="2"/>
  <c r="I19" i="2"/>
  <c r="I18" i="2"/>
  <c r="I17" i="2"/>
  <c r="I16" i="2"/>
  <c r="I15" i="2"/>
  <c r="I14" i="2"/>
  <c r="I13" i="2"/>
  <c r="I12" i="2"/>
  <c r="I11" i="2"/>
  <c r="I10" i="2"/>
  <c r="I9" i="2"/>
  <c r="I8" i="2"/>
  <c r="I7" i="2"/>
  <c r="I6" i="2"/>
  <c r="I5" i="2"/>
  <c r="I4" i="2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I4" i="1"/>
  <c r="I22" i="3" l="1"/>
  <c r="I30" i="12"/>
  <c r="F12" i="47"/>
  <c r="E12" i="47"/>
  <c r="G12" i="47" s="1"/>
  <c r="D12" i="47"/>
  <c r="C12" i="47"/>
  <c r="G34" i="34"/>
  <c r="G33" i="34"/>
  <c r="G32" i="34"/>
  <c r="G30" i="34"/>
  <c r="G29" i="34"/>
  <c r="G28" i="34"/>
  <c r="G26" i="34"/>
  <c r="G25" i="34"/>
  <c r="G24" i="34"/>
  <c r="G22" i="34"/>
  <c r="G21" i="34"/>
  <c r="G20" i="34"/>
  <c r="G18" i="34"/>
  <c r="G17" i="34"/>
  <c r="G16" i="34"/>
  <c r="G14" i="34"/>
  <c r="G13" i="34"/>
  <c r="G12" i="34"/>
  <c r="G10" i="34"/>
  <c r="G9" i="34"/>
  <c r="G8" i="34"/>
  <c r="G6" i="34"/>
  <c r="G5" i="34"/>
  <c r="G4" i="34"/>
  <c r="H7" i="17"/>
  <c r="H6" i="17"/>
  <c r="H21" i="10"/>
  <c r="H20" i="10"/>
  <c r="H19" i="10"/>
  <c r="H18" i="10"/>
  <c r="H17" i="10"/>
  <c r="H16" i="10"/>
  <c r="H15" i="10"/>
  <c r="H14" i="10"/>
  <c r="H13" i="10"/>
  <c r="H12" i="10"/>
  <c r="H11" i="10"/>
  <c r="H10" i="10"/>
  <c r="H9" i="10"/>
  <c r="H8" i="10"/>
  <c r="H7" i="10"/>
  <c r="H6" i="10"/>
  <c r="H5" i="10"/>
  <c r="H4" i="10"/>
  <c r="H28" i="29"/>
  <c r="H27" i="29"/>
  <c r="H26" i="29"/>
  <c r="H25" i="29"/>
  <c r="H24" i="29"/>
  <c r="H23" i="29"/>
  <c r="H22" i="29"/>
  <c r="H21" i="29"/>
  <c r="H12" i="29"/>
  <c r="H11" i="29"/>
  <c r="H10" i="29"/>
  <c r="H9" i="29"/>
  <c r="H8" i="29"/>
  <c r="H7" i="29"/>
  <c r="H6" i="29"/>
  <c r="H5" i="29"/>
  <c r="H29" i="30"/>
  <c r="H28" i="30"/>
  <c r="H27" i="30"/>
  <c r="H26" i="30"/>
  <c r="H25" i="30"/>
  <c r="H24" i="30"/>
  <c r="H23" i="30"/>
  <c r="H22" i="30"/>
  <c r="H12" i="30"/>
  <c r="H11" i="30"/>
  <c r="H10" i="30"/>
  <c r="H9" i="30"/>
  <c r="H8" i="30"/>
  <c r="H7" i="30"/>
  <c r="H6" i="30"/>
  <c r="H5" i="30"/>
  <c r="H17" i="31"/>
  <c r="H16" i="31"/>
  <c r="H15" i="31"/>
  <c r="H14" i="31"/>
  <c r="H13" i="31"/>
  <c r="H12" i="31"/>
  <c r="H11" i="31"/>
  <c r="H10" i="31"/>
  <c r="H9" i="31"/>
  <c r="H8" i="31"/>
  <c r="H7" i="31"/>
  <c r="H6" i="31"/>
  <c r="H5" i="31"/>
  <c r="H17" i="32"/>
  <c r="H16" i="32"/>
  <c r="H15" i="32"/>
  <c r="H14" i="32"/>
  <c r="H13" i="32"/>
  <c r="H12" i="32"/>
  <c r="H11" i="32"/>
  <c r="H10" i="32"/>
  <c r="H9" i="32"/>
  <c r="H8" i="32"/>
  <c r="H7" i="32"/>
  <c r="H6" i="32"/>
  <c r="H5" i="32"/>
  <c r="H28" i="53"/>
  <c r="H27" i="53"/>
  <c r="H26" i="53"/>
  <c r="H25" i="53"/>
  <c r="H24" i="53"/>
  <c r="H23" i="53"/>
  <c r="H22" i="53"/>
  <c r="H21" i="53"/>
  <c r="H12" i="53"/>
  <c r="H11" i="53"/>
  <c r="H10" i="53"/>
  <c r="H9" i="53"/>
  <c r="H8" i="53"/>
  <c r="H7" i="53"/>
  <c r="H6" i="53"/>
  <c r="H5" i="53"/>
  <c r="H29" i="12"/>
  <c r="H28" i="12"/>
  <c r="H27" i="12"/>
  <c r="H26" i="12"/>
  <c r="H25" i="12"/>
  <c r="H24" i="12"/>
  <c r="H23" i="12"/>
  <c r="H22" i="12"/>
  <c r="H12" i="12"/>
  <c r="H11" i="12"/>
  <c r="H10" i="12"/>
  <c r="H9" i="12"/>
  <c r="H8" i="12"/>
  <c r="H7" i="12"/>
  <c r="H6" i="12"/>
  <c r="H5" i="12"/>
  <c r="H18" i="9"/>
  <c r="H17" i="9"/>
  <c r="H16" i="9"/>
  <c r="H15" i="9"/>
  <c r="H14" i="9"/>
  <c r="H13" i="9"/>
  <c r="H12" i="9"/>
  <c r="H11" i="9"/>
  <c r="H10" i="9"/>
  <c r="H9" i="9"/>
  <c r="H8" i="9"/>
  <c r="H7" i="9"/>
  <c r="H6" i="9"/>
  <c r="H17" i="8"/>
  <c r="H16" i="8"/>
  <c r="H15" i="8"/>
  <c r="H14" i="8"/>
  <c r="H13" i="8"/>
  <c r="H12" i="8"/>
  <c r="H11" i="8"/>
  <c r="H10" i="8"/>
  <c r="H9" i="8"/>
  <c r="H8" i="8"/>
  <c r="H7" i="8"/>
  <c r="H6" i="8"/>
  <c r="H5" i="8"/>
  <c r="H21" i="6"/>
  <c r="H20" i="6"/>
  <c r="H19" i="6"/>
  <c r="H18" i="6"/>
  <c r="H17" i="6"/>
  <c r="H16" i="6"/>
  <c r="H15" i="6"/>
  <c r="H14" i="6"/>
  <c r="H13" i="6"/>
  <c r="H12" i="6"/>
  <c r="H11" i="6"/>
  <c r="H10" i="6"/>
  <c r="H9" i="6"/>
  <c r="H8" i="6"/>
  <c r="H7" i="6"/>
  <c r="H6" i="6"/>
  <c r="H5" i="6"/>
  <c r="H4" i="6"/>
  <c r="H21" i="5"/>
  <c r="H20" i="5"/>
  <c r="H19" i="5"/>
  <c r="H18" i="5"/>
  <c r="H17" i="5"/>
  <c r="H16" i="5"/>
  <c r="H15" i="5"/>
  <c r="H14" i="5"/>
  <c r="H13" i="5"/>
  <c r="H12" i="5"/>
  <c r="H11" i="5"/>
  <c r="H10" i="5"/>
  <c r="H9" i="5"/>
  <c r="H8" i="5"/>
  <c r="H7" i="5"/>
  <c r="H6" i="5"/>
  <c r="H5" i="5"/>
  <c r="H4" i="5"/>
  <c r="H21" i="4"/>
  <c r="H20" i="4"/>
  <c r="H19" i="4"/>
  <c r="H18" i="4"/>
  <c r="H17" i="4"/>
  <c r="H16" i="4"/>
  <c r="H15" i="4"/>
  <c r="H14" i="4"/>
  <c r="H13" i="4"/>
  <c r="H12" i="4"/>
  <c r="H11" i="4"/>
  <c r="H10" i="4"/>
  <c r="H9" i="4"/>
  <c r="H8" i="4"/>
  <c r="H7" i="4"/>
  <c r="H6" i="4"/>
  <c r="H5" i="4"/>
  <c r="H4" i="4"/>
  <c r="H21" i="3"/>
  <c r="H20" i="3"/>
  <c r="H19" i="3"/>
  <c r="H18" i="3"/>
  <c r="H17" i="3"/>
  <c r="H16" i="3"/>
  <c r="H15" i="3"/>
  <c r="H14" i="3"/>
  <c r="H13" i="3"/>
  <c r="H12" i="3"/>
  <c r="H11" i="3"/>
  <c r="H10" i="3"/>
  <c r="H9" i="3"/>
  <c r="H8" i="3"/>
  <c r="H7" i="3"/>
  <c r="H6" i="3"/>
  <c r="H5" i="3"/>
  <c r="H4" i="3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H7" i="2"/>
  <c r="H6" i="2"/>
  <c r="H5" i="2"/>
  <c r="H4" i="2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G42" i="34" l="1"/>
  <c r="G38" i="34"/>
  <c r="J17" i="47"/>
  <c r="F17" i="47"/>
  <c r="E17" i="47"/>
  <c r="D17" i="47"/>
  <c r="C17" i="47"/>
  <c r="L34" i="34"/>
  <c r="L33" i="34"/>
  <c r="L32" i="34"/>
  <c r="L30" i="34"/>
  <c r="L29" i="34"/>
  <c r="L28" i="34"/>
  <c r="L26" i="34"/>
  <c r="L25" i="34"/>
  <c r="L24" i="34"/>
  <c r="L22" i="34"/>
  <c r="L21" i="34"/>
  <c r="L20" i="34"/>
  <c r="L18" i="34"/>
  <c r="L17" i="34"/>
  <c r="L16" i="34"/>
  <c r="L14" i="34"/>
  <c r="L13" i="34"/>
  <c r="L12" i="34"/>
  <c r="L10" i="34"/>
  <c r="L9" i="34"/>
  <c r="L8" i="34"/>
  <c r="L6" i="34"/>
  <c r="L5" i="34"/>
  <c r="L4" i="34"/>
  <c r="M7" i="17"/>
  <c r="M6" i="17"/>
  <c r="M11" i="10"/>
  <c r="M12" i="10"/>
  <c r="M13" i="10"/>
  <c r="M14" i="10"/>
  <c r="M15" i="10"/>
  <c r="M16" i="10"/>
  <c r="M17" i="10"/>
  <c r="M18" i="10"/>
  <c r="M19" i="10"/>
  <c r="M20" i="10"/>
  <c r="M21" i="10"/>
  <c r="M10" i="10"/>
  <c r="M9" i="10"/>
  <c r="M8" i="10"/>
  <c r="M7" i="10"/>
  <c r="M6" i="10"/>
  <c r="M5" i="10"/>
  <c r="M4" i="10"/>
  <c r="M28" i="29"/>
  <c r="M27" i="29"/>
  <c r="M26" i="29"/>
  <c r="M25" i="29"/>
  <c r="M24" i="29"/>
  <c r="M23" i="29"/>
  <c r="M22" i="29"/>
  <c r="M21" i="29"/>
  <c r="M12" i="29"/>
  <c r="M11" i="29"/>
  <c r="M10" i="29"/>
  <c r="M9" i="29"/>
  <c r="M8" i="29"/>
  <c r="M7" i="29"/>
  <c r="M6" i="29"/>
  <c r="M5" i="29"/>
  <c r="M29" i="30"/>
  <c r="M28" i="30"/>
  <c r="M27" i="30"/>
  <c r="M26" i="30"/>
  <c r="M25" i="30"/>
  <c r="M24" i="30"/>
  <c r="M23" i="30"/>
  <c r="M22" i="30"/>
  <c r="M12" i="30"/>
  <c r="M11" i="30"/>
  <c r="M10" i="30"/>
  <c r="M9" i="30"/>
  <c r="M8" i="30"/>
  <c r="M7" i="30"/>
  <c r="M6" i="30"/>
  <c r="M5" i="30"/>
  <c r="M17" i="31"/>
  <c r="M16" i="31"/>
  <c r="M15" i="31"/>
  <c r="M14" i="31"/>
  <c r="M13" i="31"/>
  <c r="M12" i="31"/>
  <c r="M11" i="31"/>
  <c r="M10" i="31"/>
  <c r="M9" i="31"/>
  <c r="M8" i="31"/>
  <c r="M7" i="31"/>
  <c r="M6" i="31"/>
  <c r="M5" i="31"/>
  <c r="M17" i="32"/>
  <c r="M16" i="32"/>
  <c r="M15" i="32"/>
  <c r="M14" i="32"/>
  <c r="M13" i="32"/>
  <c r="M12" i="32"/>
  <c r="M11" i="32"/>
  <c r="M10" i="32"/>
  <c r="M9" i="32"/>
  <c r="M8" i="32"/>
  <c r="M7" i="32"/>
  <c r="M6" i="32"/>
  <c r="M5" i="32"/>
  <c r="M28" i="53"/>
  <c r="M27" i="53"/>
  <c r="M26" i="53"/>
  <c r="M25" i="53"/>
  <c r="M24" i="53"/>
  <c r="M23" i="53"/>
  <c r="M22" i="53"/>
  <c r="M21" i="53"/>
  <c r="M12" i="53"/>
  <c r="M11" i="53"/>
  <c r="M10" i="53"/>
  <c r="M9" i="53"/>
  <c r="M8" i="53"/>
  <c r="M7" i="53"/>
  <c r="M6" i="53"/>
  <c r="M5" i="53"/>
  <c r="M29" i="12"/>
  <c r="M28" i="12"/>
  <c r="M27" i="12"/>
  <c r="M26" i="12"/>
  <c r="M25" i="12"/>
  <c r="M24" i="12"/>
  <c r="M23" i="12"/>
  <c r="M22" i="12"/>
  <c r="M12" i="12"/>
  <c r="M11" i="12"/>
  <c r="M10" i="12"/>
  <c r="M9" i="12"/>
  <c r="M8" i="12"/>
  <c r="M7" i="12"/>
  <c r="M6" i="12"/>
  <c r="M5" i="12"/>
  <c r="M18" i="9"/>
  <c r="M17" i="9"/>
  <c r="M16" i="9"/>
  <c r="M15" i="9"/>
  <c r="M14" i="9"/>
  <c r="M13" i="9"/>
  <c r="M12" i="9"/>
  <c r="M11" i="9"/>
  <c r="M10" i="9"/>
  <c r="M9" i="9"/>
  <c r="M8" i="9"/>
  <c r="M7" i="9"/>
  <c r="M6" i="9"/>
  <c r="M17" i="8"/>
  <c r="M16" i="8"/>
  <c r="M15" i="8"/>
  <c r="M14" i="8"/>
  <c r="M13" i="8"/>
  <c r="M12" i="8"/>
  <c r="M11" i="8"/>
  <c r="M10" i="8"/>
  <c r="M9" i="8"/>
  <c r="M8" i="8"/>
  <c r="M7" i="8"/>
  <c r="M6" i="8"/>
  <c r="M5" i="8"/>
  <c r="L42" i="34" l="1"/>
  <c r="G17" i="47"/>
  <c r="L38" i="34"/>
  <c r="M21" i="6"/>
  <c r="M20" i="6"/>
  <c r="M19" i="6"/>
  <c r="M18" i="6"/>
  <c r="M17" i="6"/>
  <c r="M16" i="6"/>
  <c r="M15" i="6"/>
  <c r="M14" i="6"/>
  <c r="M13" i="6"/>
  <c r="M12" i="6"/>
  <c r="M11" i="6"/>
  <c r="M10" i="6"/>
  <c r="M9" i="6"/>
  <c r="M8" i="6"/>
  <c r="M7" i="6"/>
  <c r="M6" i="6"/>
  <c r="M5" i="6"/>
  <c r="M4" i="6"/>
  <c r="M21" i="5"/>
  <c r="M20" i="5"/>
  <c r="M19" i="5"/>
  <c r="M18" i="5"/>
  <c r="M17" i="5"/>
  <c r="M16" i="5"/>
  <c r="M15" i="5"/>
  <c r="M14" i="5"/>
  <c r="M13" i="5"/>
  <c r="M12" i="5"/>
  <c r="M11" i="5"/>
  <c r="M10" i="5"/>
  <c r="M9" i="5"/>
  <c r="M8" i="5"/>
  <c r="M7" i="5"/>
  <c r="M6" i="5"/>
  <c r="M5" i="5"/>
  <c r="M4" i="5"/>
  <c r="M21" i="4"/>
  <c r="M20" i="4"/>
  <c r="M19" i="4"/>
  <c r="M18" i="4"/>
  <c r="M17" i="4"/>
  <c r="M16" i="4"/>
  <c r="M15" i="4"/>
  <c r="M14" i="4"/>
  <c r="M13" i="4"/>
  <c r="M12" i="4"/>
  <c r="M11" i="4"/>
  <c r="M10" i="4"/>
  <c r="M9" i="4"/>
  <c r="M8" i="4"/>
  <c r="M7" i="4"/>
  <c r="M6" i="4"/>
  <c r="M5" i="4"/>
  <c r="M4" i="4"/>
  <c r="M21" i="3"/>
  <c r="M20" i="3"/>
  <c r="M19" i="3"/>
  <c r="M18" i="3"/>
  <c r="M17" i="3"/>
  <c r="M16" i="3"/>
  <c r="M15" i="3"/>
  <c r="M14" i="3"/>
  <c r="M13" i="3"/>
  <c r="M12" i="3"/>
  <c r="M11" i="3"/>
  <c r="M10" i="3"/>
  <c r="M9" i="3"/>
  <c r="M8" i="3"/>
  <c r="M7" i="3"/>
  <c r="M6" i="3"/>
  <c r="M5" i="3"/>
  <c r="M4" i="3"/>
  <c r="M22" i="2"/>
  <c r="M21" i="2"/>
  <c r="M20" i="2"/>
  <c r="M19" i="2"/>
  <c r="M18" i="2"/>
  <c r="M17" i="2"/>
  <c r="M16" i="2"/>
  <c r="M15" i="2"/>
  <c r="M14" i="2"/>
  <c r="M13" i="2"/>
  <c r="M12" i="2"/>
  <c r="M11" i="2"/>
  <c r="M10" i="2"/>
  <c r="M9" i="2"/>
  <c r="M8" i="2"/>
  <c r="M7" i="2"/>
  <c r="M6" i="2"/>
  <c r="M5" i="2"/>
  <c r="M4" i="2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M6" i="1"/>
  <c r="M5" i="1"/>
  <c r="M4" i="1"/>
  <c r="J14" i="47" l="1"/>
  <c r="F14" i="47"/>
  <c r="E14" i="47"/>
  <c r="D14" i="47"/>
  <c r="C14" i="47"/>
  <c r="I34" i="34"/>
  <c r="I33" i="34"/>
  <c r="I32" i="34"/>
  <c r="I30" i="34"/>
  <c r="I29" i="34"/>
  <c r="I28" i="34"/>
  <c r="I26" i="34"/>
  <c r="I25" i="34"/>
  <c r="I24" i="34"/>
  <c r="I22" i="34"/>
  <c r="I21" i="34"/>
  <c r="I20" i="34"/>
  <c r="I18" i="34"/>
  <c r="I17" i="34"/>
  <c r="I16" i="34"/>
  <c r="I14" i="34"/>
  <c r="I13" i="34"/>
  <c r="I12" i="34"/>
  <c r="I10" i="34"/>
  <c r="I9" i="34"/>
  <c r="I8" i="34"/>
  <c r="I6" i="34"/>
  <c r="I5" i="34"/>
  <c r="I38" i="34" s="1"/>
  <c r="I4" i="34"/>
  <c r="J7" i="17"/>
  <c r="J6" i="17"/>
  <c r="J21" i="10"/>
  <c r="J20" i="10"/>
  <c r="J19" i="10"/>
  <c r="J18" i="10"/>
  <c r="J17" i="10"/>
  <c r="J16" i="10"/>
  <c r="J15" i="10"/>
  <c r="J14" i="10"/>
  <c r="J13" i="10"/>
  <c r="J12" i="10"/>
  <c r="J11" i="10"/>
  <c r="J10" i="10"/>
  <c r="J9" i="10"/>
  <c r="J8" i="10"/>
  <c r="J7" i="10"/>
  <c r="J6" i="10"/>
  <c r="J5" i="10"/>
  <c r="J4" i="10"/>
  <c r="J28" i="29"/>
  <c r="J27" i="29"/>
  <c r="J26" i="29"/>
  <c r="J25" i="29"/>
  <c r="J24" i="29"/>
  <c r="J23" i="29"/>
  <c r="J22" i="29"/>
  <c r="J21" i="29"/>
  <c r="J12" i="29"/>
  <c r="J11" i="29"/>
  <c r="J10" i="29"/>
  <c r="J9" i="29"/>
  <c r="J8" i="29"/>
  <c r="J7" i="29"/>
  <c r="J6" i="29"/>
  <c r="J5" i="29"/>
  <c r="J29" i="30"/>
  <c r="J28" i="30"/>
  <c r="J27" i="30"/>
  <c r="J26" i="30"/>
  <c r="J25" i="30"/>
  <c r="J24" i="30"/>
  <c r="J23" i="30"/>
  <c r="J22" i="30"/>
  <c r="J12" i="30"/>
  <c r="J11" i="30"/>
  <c r="J10" i="30"/>
  <c r="J9" i="30"/>
  <c r="J8" i="30"/>
  <c r="J7" i="30"/>
  <c r="J6" i="30"/>
  <c r="J5" i="30"/>
  <c r="J17" i="31"/>
  <c r="J16" i="31"/>
  <c r="J15" i="31"/>
  <c r="J14" i="31"/>
  <c r="J13" i="31"/>
  <c r="J12" i="31"/>
  <c r="J11" i="31"/>
  <c r="J10" i="31"/>
  <c r="J9" i="31"/>
  <c r="J8" i="31"/>
  <c r="J7" i="31"/>
  <c r="J6" i="31"/>
  <c r="J5" i="31"/>
  <c r="J17" i="32"/>
  <c r="J16" i="32"/>
  <c r="J15" i="32"/>
  <c r="J14" i="32"/>
  <c r="J13" i="32"/>
  <c r="J12" i="32"/>
  <c r="J11" i="32"/>
  <c r="J10" i="32"/>
  <c r="J9" i="32"/>
  <c r="J8" i="32"/>
  <c r="J7" i="32"/>
  <c r="J6" i="32"/>
  <c r="J5" i="32"/>
  <c r="J28" i="53"/>
  <c r="J27" i="53"/>
  <c r="J26" i="53"/>
  <c r="J25" i="53"/>
  <c r="J24" i="53"/>
  <c r="J23" i="53"/>
  <c r="J22" i="53"/>
  <c r="J21" i="53"/>
  <c r="J12" i="53"/>
  <c r="J11" i="53"/>
  <c r="J10" i="53"/>
  <c r="J9" i="53"/>
  <c r="J8" i="53"/>
  <c r="J7" i="53"/>
  <c r="J6" i="53"/>
  <c r="J5" i="53"/>
  <c r="J29" i="12"/>
  <c r="J28" i="12"/>
  <c r="J27" i="12"/>
  <c r="J26" i="12"/>
  <c r="J25" i="12"/>
  <c r="J24" i="12"/>
  <c r="J23" i="12"/>
  <c r="J22" i="12"/>
  <c r="J12" i="12"/>
  <c r="J11" i="12"/>
  <c r="J10" i="12"/>
  <c r="J9" i="12"/>
  <c r="J8" i="12"/>
  <c r="J7" i="12"/>
  <c r="J6" i="12"/>
  <c r="J5" i="12"/>
  <c r="J18" i="9"/>
  <c r="J17" i="9"/>
  <c r="J16" i="9"/>
  <c r="J15" i="9"/>
  <c r="J14" i="9"/>
  <c r="J13" i="9"/>
  <c r="J12" i="9"/>
  <c r="J11" i="9"/>
  <c r="J10" i="9"/>
  <c r="J9" i="9"/>
  <c r="J8" i="9"/>
  <c r="J7" i="9"/>
  <c r="J6" i="9"/>
  <c r="J17" i="8"/>
  <c r="J16" i="8"/>
  <c r="J15" i="8"/>
  <c r="J14" i="8"/>
  <c r="J13" i="8"/>
  <c r="J12" i="8"/>
  <c r="J11" i="8"/>
  <c r="J10" i="8"/>
  <c r="J9" i="8"/>
  <c r="J8" i="8"/>
  <c r="J7" i="8"/>
  <c r="J6" i="8"/>
  <c r="J5" i="8"/>
  <c r="J21" i="6"/>
  <c r="J20" i="6"/>
  <c r="J19" i="6"/>
  <c r="J18" i="6"/>
  <c r="J17" i="6"/>
  <c r="J16" i="6"/>
  <c r="J15" i="6"/>
  <c r="J14" i="6"/>
  <c r="J13" i="6"/>
  <c r="J12" i="6"/>
  <c r="J11" i="6"/>
  <c r="J10" i="6"/>
  <c r="J9" i="6"/>
  <c r="J8" i="6"/>
  <c r="J7" i="6"/>
  <c r="J6" i="6"/>
  <c r="J5" i="6"/>
  <c r="J4" i="6"/>
  <c r="J21" i="5"/>
  <c r="J20" i="5"/>
  <c r="J19" i="5"/>
  <c r="J18" i="5"/>
  <c r="J17" i="5"/>
  <c r="J16" i="5"/>
  <c r="J15" i="5"/>
  <c r="J14" i="5"/>
  <c r="J13" i="5"/>
  <c r="J12" i="5"/>
  <c r="J11" i="5"/>
  <c r="J10" i="5"/>
  <c r="J9" i="5"/>
  <c r="J8" i="5"/>
  <c r="J7" i="5"/>
  <c r="J6" i="5"/>
  <c r="J5" i="5"/>
  <c r="J4" i="5"/>
  <c r="J21" i="4"/>
  <c r="J20" i="4"/>
  <c r="J19" i="4"/>
  <c r="J18" i="4"/>
  <c r="J17" i="4"/>
  <c r="J16" i="4"/>
  <c r="J15" i="4"/>
  <c r="J14" i="4"/>
  <c r="J13" i="4"/>
  <c r="J12" i="4"/>
  <c r="J11" i="4"/>
  <c r="J10" i="4"/>
  <c r="J9" i="4"/>
  <c r="J8" i="4"/>
  <c r="J7" i="4"/>
  <c r="J6" i="4"/>
  <c r="J5" i="4"/>
  <c r="J4" i="4"/>
  <c r="J21" i="3"/>
  <c r="J20" i="3"/>
  <c r="J19" i="3"/>
  <c r="J18" i="3"/>
  <c r="J17" i="3"/>
  <c r="J16" i="3"/>
  <c r="J15" i="3"/>
  <c r="J14" i="3"/>
  <c r="J13" i="3"/>
  <c r="J12" i="3"/>
  <c r="J11" i="3"/>
  <c r="J10" i="3"/>
  <c r="J9" i="3"/>
  <c r="J8" i="3"/>
  <c r="J7" i="3"/>
  <c r="J6" i="3"/>
  <c r="J5" i="3"/>
  <c r="J4" i="3"/>
  <c r="J22" i="2"/>
  <c r="J21" i="2"/>
  <c r="J20" i="2"/>
  <c r="J19" i="2"/>
  <c r="J18" i="2"/>
  <c r="J17" i="2"/>
  <c r="J16" i="2"/>
  <c r="J15" i="2"/>
  <c r="J14" i="2"/>
  <c r="J13" i="2"/>
  <c r="J12" i="2"/>
  <c r="J11" i="2"/>
  <c r="J10" i="2"/>
  <c r="J9" i="2"/>
  <c r="J8" i="2"/>
  <c r="J7" i="2"/>
  <c r="J6" i="2"/>
  <c r="J5" i="2"/>
  <c r="J4" i="2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  <c r="J11" i="47"/>
  <c r="F11" i="47"/>
  <c r="E11" i="47"/>
  <c r="D11" i="47"/>
  <c r="C11" i="47"/>
  <c r="F34" i="34"/>
  <c r="F33" i="34"/>
  <c r="F32" i="34"/>
  <c r="F30" i="34"/>
  <c r="F29" i="34"/>
  <c r="F28" i="34"/>
  <c r="F26" i="34"/>
  <c r="F25" i="34"/>
  <c r="F24" i="34"/>
  <c r="F22" i="34"/>
  <c r="F21" i="34"/>
  <c r="F20" i="34"/>
  <c r="F18" i="34"/>
  <c r="F17" i="34"/>
  <c r="F16" i="34"/>
  <c r="F14" i="34"/>
  <c r="F13" i="34"/>
  <c r="F12" i="34"/>
  <c r="F10" i="34"/>
  <c r="F9" i="34"/>
  <c r="F8" i="34"/>
  <c r="F6" i="34"/>
  <c r="F5" i="34"/>
  <c r="F4" i="34"/>
  <c r="G7" i="17"/>
  <c r="G6" i="17"/>
  <c r="G21" i="10"/>
  <c r="G20" i="10"/>
  <c r="G19" i="10"/>
  <c r="G18" i="10"/>
  <c r="G17" i="10"/>
  <c r="G16" i="10"/>
  <c r="G15" i="10"/>
  <c r="G14" i="10"/>
  <c r="G13" i="10"/>
  <c r="G12" i="10"/>
  <c r="G11" i="10"/>
  <c r="G10" i="10"/>
  <c r="G9" i="10"/>
  <c r="G8" i="10"/>
  <c r="G7" i="10"/>
  <c r="G6" i="10"/>
  <c r="G5" i="10"/>
  <c r="G4" i="10"/>
  <c r="G28" i="29"/>
  <c r="G27" i="29"/>
  <c r="G26" i="29"/>
  <c r="G25" i="29"/>
  <c r="G24" i="29"/>
  <c r="G23" i="29"/>
  <c r="G22" i="29"/>
  <c r="G21" i="29"/>
  <c r="G12" i="29"/>
  <c r="G11" i="29"/>
  <c r="G10" i="29"/>
  <c r="G9" i="29"/>
  <c r="G8" i="29"/>
  <c r="G7" i="29"/>
  <c r="G6" i="29"/>
  <c r="G5" i="29"/>
  <c r="G29" i="30"/>
  <c r="G28" i="30"/>
  <c r="G27" i="30"/>
  <c r="G26" i="30"/>
  <c r="G25" i="30"/>
  <c r="G24" i="30"/>
  <c r="G23" i="30"/>
  <c r="G22" i="30"/>
  <c r="G12" i="30"/>
  <c r="G11" i="30"/>
  <c r="G10" i="30"/>
  <c r="G9" i="30"/>
  <c r="G8" i="30"/>
  <c r="G7" i="30"/>
  <c r="G6" i="30"/>
  <c r="G5" i="30"/>
  <c r="G17" i="31"/>
  <c r="G16" i="31"/>
  <c r="G15" i="31"/>
  <c r="G14" i="31"/>
  <c r="G13" i="31"/>
  <c r="G12" i="31"/>
  <c r="G11" i="31"/>
  <c r="G10" i="31"/>
  <c r="G9" i="31"/>
  <c r="G8" i="31"/>
  <c r="G7" i="31"/>
  <c r="G6" i="31"/>
  <c r="G5" i="31"/>
  <c r="G17" i="32"/>
  <c r="G16" i="32"/>
  <c r="G15" i="32"/>
  <c r="G14" i="32"/>
  <c r="G13" i="32"/>
  <c r="G12" i="32"/>
  <c r="G11" i="32"/>
  <c r="G10" i="32"/>
  <c r="G9" i="32"/>
  <c r="G8" i="32"/>
  <c r="G7" i="32"/>
  <c r="G6" i="32"/>
  <c r="G5" i="32"/>
  <c r="G28" i="53"/>
  <c r="G27" i="53"/>
  <c r="G26" i="53"/>
  <c r="G25" i="53"/>
  <c r="G24" i="53"/>
  <c r="G23" i="53"/>
  <c r="G22" i="53"/>
  <c r="G21" i="53"/>
  <c r="G12" i="53"/>
  <c r="G11" i="53"/>
  <c r="G10" i="53"/>
  <c r="G9" i="53"/>
  <c r="G8" i="53"/>
  <c r="G7" i="53"/>
  <c r="G6" i="53"/>
  <c r="G5" i="53"/>
  <c r="G29" i="12"/>
  <c r="G28" i="12"/>
  <c r="G27" i="12"/>
  <c r="G26" i="12"/>
  <c r="G25" i="12"/>
  <c r="G24" i="12"/>
  <c r="G23" i="12"/>
  <c r="G22" i="12"/>
  <c r="G12" i="12"/>
  <c r="G11" i="12"/>
  <c r="G10" i="12"/>
  <c r="G9" i="12"/>
  <c r="G8" i="12"/>
  <c r="G7" i="12"/>
  <c r="G6" i="12"/>
  <c r="G5" i="12"/>
  <c r="G18" i="9"/>
  <c r="G17" i="9"/>
  <c r="G16" i="9"/>
  <c r="G15" i="9"/>
  <c r="G14" i="9"/>
  <c r="G13" i="9"/>
  <c r="G12" i="9"/>
  <c r="G11" i="9"/>
  <c r="G10" i="9"/>
  <c r="G9" i="9"/>
  <c r="G8" i="9"/>
  <c r="G7" i="9"/>
  <c r="G6" i="9"/>
  <c r="G17" i="8"/>
  <c r="G16" i="8"/>
  <c r="G15" i="8"/>
  <c r="G14" i="8"/>
  <c r="G13" i="8"/>
  <c r="G12" i="8"/>
  <c r="G11" i="8"/>
  <c r="G10" i="8"/>
  <c r="G9" i="8"/>
  <c r="G8" i="8"/>
  <c r="G7" i="8"/>
  <c r="G6" i="8"/>
  <c r="G5" i="8"/>
  <c r="G21" i="6"/>
  <c r="G20" i="6"/>
  <c r="G19" i="6"/>
  <c r="G18" i="6"/>
  <c r="G17" i="6"/>
  <c r="G16" i="6"/>
  <c r="G15" i="6"/>
  <c r="G14" i="6"/>
  <c r="G13" i="6"/>
  <c r="G12" i="6"/>
  <c r="G11" i="6"/>
  <c r="G10" i="6"/>
  <c r="G9" i="6"/>
  <c r="G8" i="6"/>
  <c r="G7" i="6"/>
  <c r="G6" i="6"/>
  <c r="G5" i="6"/>
  <c r="G4" i="6"/>
  <c r="G21" i="5"/>
  <c r="G20" i="5"/>
  <c r="G19" i="5"/>
  <c r="G18" i="5"/>
  <c r="G17" i="5"/>
  <c r="G16" i="5"/>
  <c r="G15" i="5"/>
  <c r="G14" i="5"/>
  <c r="G13" i="5"/>
  <c r="G12" i="5"/>
  <c r="G11" i="5"/>
  <c r="G10" i="5"/>
  <c r="G9" i="5"/>
  <c r="G8" i="5"/>
  <c r="G7" i="5"/>
  <c r="G6" i="5"/>
  <c r="G5" i="5"/>
  <c r="G4" i="5"/>
  <c r="G21" i="4"/>
  <c r="G20" i="4"/>
  <c r="G19" i="4"/>
  <c r="G18" i="4"/>
  <c r="G17" i="4"/>
  <c r="G16" i="4"/>
  <c r="G15" i="4"/>
  <c r="G14" i="4"/>
  <c r="G13" i="4"/>
  <c r="G12" i="4"/>
  <c r="G11" i="4"/>
  <c r="G10" i="4"/>
  <c r="G9" i="4"/>
  <c r="G8" i="4"/>
  <c r="G7" i="4"/>
  <c r="G6" i="4"/>
  <c r="G5" i="4"/>
  <c r="G4" i="4"/>
  <c r="G21" i="3"/>
  <c r="G20" i="3"/>
  <c r="G19" i="3"/>
  <c r="G18" i="3"/>
  <c r="G17" i="3"/>
  <c r="G16" i="3"/>
  <c r="G15" i="3"/>
  <c r="G14" i="3"/>
  <c r="G13" i="3"/>
  <c r="G12" i="3"/>
  <c r="G11" i="3"/>
  <c r="G10" i="3"/>
  <c r="G9" i="3"/>
  <c r="G8" i="3"/>
  <c r="G7" i="3"/>
  <c r="G6" i="3"/>
  <c r="G5" i="3"/>
  <c r="G4" i="3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G6" i="2"/>
  <c r="G5" i="2"/>
  <c r="G4" i="2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J10" i="47"/>
  <c r="F10" i="47"/>
  <c r="E10" i="47"/>
  <c r="D10" i="47"/>
  <c r="C10" i="47"/>
  <c r="E34" i="34"/>
  <c r="E33" i="34"/>
  <c r="E32" i="34"/>
  <c r="E30" i="34"/>
  <c r="E29" i="34"/>
  <c r="E28" i="34"/>
  <c r="E26" i="34"/>
  <c r="E25" i="34"/>
  <c r="E24" i="34"/>
  <c r="E22" i="34"/>
  <c r="E21" i="34"/>
  <c r="E20" i="34"/>
  <c r="E18" i="34"/>
  <c r="E17" i="34"/>
  <c r="E16" i="34"/>
  <c r="E14" i="34"/>
  <c r="E13" i="34"/>
  <c r="E12" i="34"/>
  <c r="E10" i="34"/>
  <c r="E9" i="34"/>
  <c r="E8" i="34"/>
  <c r="E6" i="34"/>
  <c r="E5" i="34"/>
  <c r="E4" i="34"/>
  <c r="F7" i="17"/>
  <c r="F6" i="17"/>
  <c r="F21" i="10"/>
  <c r="F20" i="10"/>
  <c r="F19" i="10"/>
  <c r="F18" i="10"/>
  <c r="F17" i="10"/>
  <c r="F16" i="10"/>
  <c r="F15" i="10"/>
  <c r="F14" i="10"/>
  <c r="F13" i="10"/>
  <c r="F12" i="10"/>
  <c r="F11" i="10"/>
  <c r="F10" i="10"/>
  <c r="F9" i="10"/>
  <c r="F8" i="10"/>
  <c r="F7" i="10"/>
  <c r="F6" i="10"/>
  <c r="F5" i="10"/>
  <c r="F4" i="10"/>
  <c r="F28" i="29"/>
  <c r="F27" i="29"/>
  <c r="F26" i="29"/>
  <c r="F25" i="29"/>
  <c r="F24" i="29"/>
  <c r="F23" i="29"/>
  <c r="F22" i="29"/>
  <c r="F21" i="29"/>
  <c r="F12" i="29"/>
  <c r="F11" i="29"/>
  <c r="F10" i="29"/>
  <c r="F9" i="29"/>
  <c r="F8" i="29"/>
  <c r="F7" i="29"/>
  <c r="F6" i="29"/>
  <c r="F5" i="29"/>
  <c r="F29" i="30"/>
  <c r="F28" i="30"/>
  <c r="F27" i="30"/>
  <c r="F26" i="30"/>
  <c r="F25" i="30"/>
  <c r="F24" i="30"/>
  <c r="F23" i="30"/>
  <c r="F22" i="30"/>
  <c r="F12" i="30"/>
  <c r="F11" i="30"/>
  <c r="F10" i="30"/>
  <c r="F9" i="30"/>
  <c r="F8" i="30"/>
  <c r="F7" i="30"/>
  <c r="F6" i="30"/>
  <c r="F5" i="30"/>
  <c r="F17" i="31"/>
  <c r="F16" i="31"/>
  <c r="F15" i="31"/>
  <c r="F14" i="31"/>
  <c r="F13" i="31"/>
  <c r="F12" i="31"/>
  <c r="F11" i="31"/>
  <c r="F10" i="31"/>
  <c r="F9" i="31"/>
  <c r="F8" i="31"/>
  <c r="F7" i="31"/>
  <c r="F6" i="31"/>
  <c r="F5" i="31"/>
  <c r="F17" i="32"/>
  <c r="F16" i="32"/>
  <c r="F15" i="32"/>
  <c r="F14" i="32"/>
  <c r="F13" i="32"/>
  <c r="F12" i="32"/>
  <c r="F11" i="32"/>
  <c r="F10" i="32"/>
  <c r="F9" i="32"/>
  <c r="F8" i="32"/>
  <c r="F7" i="32"/>
  <c r="F6" i="32"/>
  <c r="F5" i="32"/>
  <c r="F28" i="53"/>
  <c r="F27" i="53"/>
  <c r="F26" i="53"/>
  <c r="F25" i="53"/>
  <c r="F24" i="53"/>
  <c r="F23" i="53"/>
  <c r="F22" i="53"/>
  <c r="F21" i="53"/>
  <c r="F12" i="53"/>
  <c r="F11" i="53"/>
  <c r="F10" i="53"/>
  <c r="F9" i="53"/>
  <c r="F8" i="53"/>
  <c r="F7" i="53"/>
  <c r="F6" i="53"/>
  <c r="F5" i="53"/>
  <c r="F29" i="12"/>
  <c r="F28" i="12"/>
  <c r="F27" i="12"/>
  <c r="F26" i="12"/>
  <c r="F25" i="12"/>
  <c r="F24" i="12"/>
  <c r="F23" i="12"/>
  <c r="F22" i="12"/>
  <c r="F12" i="12"/>
  <c r="F11" i="12"/>
  <c r="F10" i="12"/>
  <c r="F9" i="12"/>
  <c r="F8" i="12"/>
  <c r="F7" i="12"/>
  <c r="F6" i="12"/>
  <c r="F5" i="12"/>
  <c r="F18" i="9"/>
  <c r="F17" i="9"/>
  <c r="F16" i="9"/>
  <c r="F15" i="9"/>
  <c r="F14" i="9"/>
  <c r="F13" i="9"/>
  <c r="F12" i="9"/>
  <c r="F11" i="9"/>
  <c r="F10" i="9"/>
  <c r="F9" i="9"/>
  <c r="F8" i="9"/>
  <c r="F7" i="9"/>
  <c r="F6" i="9"/>
  <c r="F17" i="8"/>
  <c r="F16" i="8"/>
  <c r="F15" i="8"/>
  <c r="F14" i="8"/>
  <c r="F13" i="8"/>
  <c r="F12" i="8"/>
  <c r="F11" i="8"/>
  <c r="F10" i="8"/>
  <c r="F9" i="8"/>
  <c r="F8" i="8"/>
  <c r="F7" i="8"/>
  <c r="F6" i="8"/>
  <c r="F5" i="8"/>
  <c r="F21" i="6"/>
  <c r="F20" i="6"/>
  <c r="F19" i="6"/>
  <c r="F18" i="6"/>
  <c r="F17" i="6"/>
  <c r="F16" i="6"/>
  <c r="F15" i="6"/>
  <c r="F14" i="6"/>
  <c r="F13" i="6"/>
  <c r="F12" i="6"/>
  <c r="F11" i="6"/>
  <c r="F10" i="6"/>
  <c r="F9" i="6"/>
  <c r="F8" i="6"/>
  <c r="F7" i="6"/>
  <c r="F6" i="6"/>
  <c r="F5" i="6"/>
  <c r="F4" i="6"/>
  <c r="F21" i="5"/>
  <c r="F20" i="5"/>
  <c r="F19" i="5"/>
  <c r="F18" i="5"/>
  <c r="F17" i="5"/>
  <c r="F16" i="5"/>
  <c r="F15" i="5"/>
  <c r="F14" i="5"/>
  <c r="F13" i="5"/>
  <c r="F12" i="5"/>
  <c r="F11" i="5"/>
  <c r="F10" i="5"/>
  <c r="F9" i="5"/>
  <c r="F8" i="5"/>
  <c r="F7" i="5"/>
  <c r="F6" i="5"/>
  <c r="F5" i="5"/>
  <c r="F4" i="5"/>
  <c r="F21" i="4"/>
  <c r="F20" i="4"/>
  <c r="F19" i="4"/>
  <c r="F18" i="4"/>
  <c r="F17" i="4"/>
  <c r="F16" i="4"/>
  <c r="F15" i="4"/>
  <c r="F14" i="4"/>
  <c r="F13" i="4"/>
  <c r="F12" i="4"/>
  <c r="F11" i="4"/>
  <c r="F10" i="4"/>
  <c r="F9" i="4"/>
  <c r="F8" i="4"/>
  <c r="F7" i="4"/>
  <c r="F6" i="4"/>
  <c r="F5" i="4"/>
  <c r="F4" i="4"/>
  <c r="F21" i="3"/>
  <c r="F20" i="3"/>
  <c r="F19" i="3"/>
  <c r="F18" i="3"/>
  <c r="F17" i="3"/>
  <c r="F16" i="3"/>
  <c r="F15" i="3"/>
  <c r="F14" i="3"/>
  <c r="F13" i="3"/>
  <c r="F12" i="3"/>
  <c r="F11" i="3"/>
  <c r="F10" i="3"/>
  <c r="F9" i="3"/>
  <c r="F8" i="3"/>
  <c r="F7" i="3"/>
  <c r="F6" i="3"/>
  <c r="F5" i="3"/>
  <c r="F4" i="3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F6" i="2"/>
  <c r="F5" i="2"/>
  <c r="F4" i="2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42" i="34" l="1"/>
  <c r="E42" i="34"/>
  <c r="I42" i="34"/>
  <c r="E38" i="34"/>
  <c r="F38" i="34"/>
  <c r="G11" i="47"/>
  <c r="G10" i="47"/>
  <c r="G14" i="47"/>
  <c r="J8" i="47"/>
  <c r="F8" i="47"/>
  <c r="E8" i="47"/>
  <c r="D8" i="47"/>
  <c r="C8" i="47"/>
  <c r="G8" i="47" l="1"/>
  <c r="C34" i="34"/>
  <c r="C33" i="34"/>
  <c r="C32" i="34"/>
  <c r="C30" i="34"/>
  <c r="C29" i="34"/>
  <c r="C28" i="34"/>
  <c r="C26" i="34"/>
  <c r="C25" i="34"/>
  <c r="C24" i="34"/>
  <c r="C22" i="34"/>
  <c r="C21" i="34"/>
  <c r="C20" i="34"/>
  <c r="C18" i="34"/>
  <c r="C17" i="34"/>
  <c r="C16" i="34"/>
  <c r="C14" i="34"/>
  <c r="C13" i="34"/>
  <c r="C12" i="34"/>
  <c r="C10" i="34"/>
  <c r="C9" i="34"/>
  <c r="C8" i="34"/>
  <c r="C6" i="34"/>
  <c r="C5" i="34"/>
  <c r="C4" i="34"/>
  <c r="D7" i="17"/>
  <c r="D6" i="17"/>
  <c r="D21" i="10"/>
  <c r="D20" i="10"/>
  <c r="D19" i="10"/>
  <c r="D18" i="10"/>
  <c r="D17" i="10"/>
  <c r="D16" i="10"/>
  <c r="D15" i="10"/>
  <c r="D14" i="10"/>
  <c r="D13" i="10"/>
  <c r="D12" i="10"/>
  <c r="D11" i="10"/>
  <c r="D10" i="10"/>
  <c r="D9" i="10"/>
  <c r="D8" i="10"/>
  <c r="D7" i="10"/>
  <c r="D6" i="10"/>
  <c r="D5" i="10"/>
  <c r="D4" i="10"/>
  <c r="D28" i="29"/>
  <c r="D27" i="29"/>
  <c r="D26" i="29"/>
  <c r="D25" i="29"/>
  <c r="D24" i="29"/>
  <c r="D23" i="29"/>
  <c r="D22" i="29"/>
  <c r="D21" i="29"/>
  <c r="D12" i="29"/>
  <c r="D11" i="29"/>
  <c r="D10" i="29"/>
  <c r="D9" i="29"/>
  <c r="D8" i="29"/>
  <c r="D7" i="29"/>
  <c r="D6" i="29"/>
  <c r="D5" i="29"/>
  <c r="D29" i="30"/>
  <c r="D28" i="30"/>
  <c r="D27" i="30"/>
  <c r="D26" i="30"/>
  <c r="D25" i="30"/>
  <c r="D24" i="30"/>
  <c r="D23" i="30"/>
  <c r="D22" i="30"/>
  <c r="D12" i="30"/>
  <c r="D11" i="30"/>
  <c r="D10" i="30"/>
  <c r="D9" i="30"/>
  <c r="D8" i="30"/>
  <c r="D7" i="30"/>
  <c r="D6" i="30"/>
  <c r="D5" i="30"/>
  <c r="D17" i="31"/>
  <c r="D16" i="31"/>
  <c r="D15" i="31"/>
  <c r="D14" i="31"/>
  <c r="D13" i="31"/>
  <c r="D12" i="31"/>
  <c r="D11" i="31"/>
  <c r="D10" i="31"/>
  <c r="D9" i="31"/>
  <c r="D8" i="31"/>
  <c r="D7" i="31"/>
  <c r="D6" i="31"/>
  <c r="D5" i="31"/>
  <c r="D17" i="32"/>
  <c r="D16" i="32"/>
  <c r="D15" i="32"/>
  <c r="D14" i="32"/>
  <c r="D13" i="32"/>
  <c r="D12" i="32"/>
  <c r="D11" i="32"/>
  <c r="D10" i="32"/>
  <c r="D9" i="32"/>
  <c r="D8" i="32"/>
  <c r="D7" i="32"/>
  <c r="D6" i="32"/>
  <c r="D5" i="32"/>
  <c r="D28" i="53"/>
  <c r="D27" i="53"/>
  <c r="D26" i="53"/>
  <c r="D25" i="53"/>
  <c r="D24" i="53"/>
  <c r="D23" i="53"/>
  <c r="D22" i="53"/>
  <c r="D21" i="53"/>
  <c r="D12" i="53"/>
  <c r="D11" i="53"/>
  <c r="D10" i="53"/>
  <c r="D9" i="53"/>
  <c r="D8" i="53"/>
  <c r="D7" i="53"/>
  <c r="D6" i="53"/>
  <c r="D5" i="53"/>
  <c r="D29" i="12"/>
  <c r="D28" i="12"/>
  <c r="D27" i="12"/>
  <c r="D26" i="12"/>
  <c r="D25" i="12"/>
  <c r="D24" i="12"/>
  <c r="D23" i="12"/>
  <c r="D22" i="12"/>
  <c r="D12" i="12"/>
  <c r="D11" i="12"/>
  <c r="D10" i="12"/>
  <c r="D9" i="12"/>
  <c r="D8" i="12"/>
  <c r="D7" i="12"/>
  <c r="D6" i="12"/>
  <c r="D5" i="12"/>
  <c r="D18" i="9"/>
  <c r="D17" i="9"/>
  <c r="D16" i="9"/>
  <c r="D15" i="9"/>
  <c r="D14" i="9"/>
  <c r="D13" i="9"/>
  <c r="D12" i="9"/>
  <c r="D11" i="9"/>
  <c r="D10" i="9"/>
  <c r="D9" i="9"/>
  <c r="D8" i="9"/>
  <c r="D7" i="9"/>
  <c r="D6" i="9"/>
  <c r="D17" i="8"/>
  <c r="D16" i="8"/>
  <c r="D15" i="8"/>
  <c r="D14" i="8"/>
  <c r="D13" i="8"/>
  <c r="D12" i="8"/>
  <c r="D11" i="8"/>
  <c r="D10" i="8"/>
  <c r="D9" i="8"/>
  <c r="D8" i="8"/>
  <c r="D7" i="8"/>
  <c r="D6" i="8"/>
  <c r="D5" i="8"/>
  <c r="D21" i="6"/>
  <c r="D20" i="6"/>
  <c r="D19" i="6"/>
  <c r="D18" i="6"/>
  <c r="D17" i="6"/>
  <c r="D16" i="6"/>
  <c r="D15" i="6"/>
  <c r="D14" i="6"/>
  <c r="D13" i="6"/>
  <c r="D12" i="6"/>
  <c r="D11" i="6"/>
  <c r="D10" i="6"/>
  <c r="D9" i="6"/>
  <c r="D8" i="6"/>
  <c r="D7" i="6"/>
  <c r="D6" i="6"/>
  <c r="D5" i="6"/>
  <c r="D4" i="6"/>
  <c r="D21" i="5"/>
  <c r="D20" i="5"/>
  <c r="D19" i="5"/>
  <c r="D18" i="5"/>
  <c r="D17" i="5"/>
  <c r="D16" i="5"/>
  <c r="D15" i="5"/>
  <c r="D14" i="5"/>
  <c r="D13" i="5"/>
  <c r="D12" i="5"/>
  <c r="D11" i="5"/>
  <c r="D10" i="5"/>
  <c r="D9" i="5"/>
  <c r="D8" i="5"/>
  <c r="D7" i="5"/>
  <c r="D6" i="5"/>
  <c r="D5" i="5"/>
  <c r="D4" i="5"/>
  <c r="D21" i="4"/>
  <c r="D20" i="4"/>
  <c r="D19" i="4"/>
  <c r="D18" i="4"/>
  <c r="D17" i="4"/>
  <c r="D16" i="4"/>
  <c r="D15" i="4"/>
  <c r="D14" i="4"/>
  <c r="D13" i="4"/>
  <c r="D12" i="4"/>
  <c r="D11" i="4"/>
  <c r="D10" i="4"/>
  <c r="D9" i="4"/>
  <c r="D8" i="4"/>
  <c r="D7" i="4"/>
  <c r="D6" i="4"/>
  <c r="D5" i="4"/>
  <c r="D4" i="4"/>
  <c r="D21" i="3"/>
  <c r="D20" i="3"/>
  <c r="D19" i="3"/>
  <c r="D18" i="3"/>
  <c r="D17" i="3"/>
  <c r="D16" i="3"/>
  <c r="D15" i="3"/>
  <c r="D14" i="3"/>
  <c r="D13" i="3"/>
  <c r="D12" i="3"/>
  <c r="D11" i="3"/>
  <c r="D10" i="3"/>
  <c r="D9" i="3"/>
  <c r="D8" i="3"/>
  <c r="D7" i="3"/>
  <c r="D6" i="3"/>
  <c r="D5" i="3"/>
  <c r="D4" i="3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8" i="2"/>
  <c r="D7" i="2"/>
  <c r="D6" i="2"/>
  <c r="D5" i="2"/>
  <c r="D4" i="2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J7" i="47"/>
  <c r="F7" i="47"/>
  <c r="E7" i="47"/>
  <c r="D7" i="47"/>
  <c r="C7" i="47"/>
  <c r="B34" i="34"/>
  <c r="B33" i="34"/>
  <c r="B32" i="34"/>
  <c r="B30" i="34"/>
  <c r="B29" i="34"/>
  <c r="B28" i="34"/>
  <c r="B26" i="34"/>
  <c r="B25" i="34"/>
  <c r="B24" i="34"/>
  <c r="B22" i="34"/>
  <c r="B21" i="34"/>
  <c r="B20" i="34"/>
  <c r="B18" i="34"/>
  <c r="B17" i="34"/>
  <c r="B16" i="34"/>
  <c r="B14" i="34"/>
  <c r="B13" i="34"/>
  <c r="B12" i="34"/>
  <c r="B10" i="34"/>
  <c r="B9" i="34"/>
  <c r="B8" i="34"/>
  <c r="B6" i="34"/>
  <c r="B5" i="34"/>
  <c r="B4" i="34"/>
  <c r="C7" i="17"/>
  <c r="C6" i="17"/>
  <c r="C21" i="10"/>
  <c r="C20" i="10"/>
  <c r="C19" i="10"/>
  <c r="C18" i="10"/>
  <c r="C17" i="10"/>
  <c r="C16" i="10"/>
  <c r="C15" i="10"/>
  <c r="C14" i="10"/>
  <c r="C13" i="10"/>
  <c r="C12" i="10"/>
  <c r="C11" i="10"/>
  <c r="C10" i="10"/>
  <c r="C9" i="10"/>
  <c r="C8" i="10"/>
  <c r="C7" i="10"/>
  <c r="C6" i="10"/>
  <c r="C5" i="10"/>
  <c r="C4" i="10"/>
  <c r="C28" i="29"/>
  <c r="C27" i="29"/>
  <c r="C26" i="29"/>
  <c r="C25" i="29"/>
  <c r="C24" i="29"/>
  <c r="C23" i="29"/>
  <c r="C22" i="29"/>
  <c r="C21" i="29"/>
  <c r="C12" i="29"/>
  <c r="C11" i="29"/>
  <c r="C10" i="29"/>
  <c r="C9" i="29"/>
  <c r="C8" i="29"/>
  <c r="C7" i="29"/>
  <c r="C6" i="29"/>
  <c r="C5" i="29"/>
  <c r="C29" i="30"/>
  <c r="C28" i="30"/>
  <c r="C27" i="30"/>
  <c r="C26" i="30"/>
  <c r="C25" i="30"/>
  <c r="C24" i="30"/>
  <c r="C23" i="30"/>
  <c r="C22" i="30"/>
  <c r="C12" i="30"/>
  <c r="C11" i="30"/>
  <c r="C10" i="30"/>
  <c r="C9" i="30"/>
  <c r="C8" i="30"/>
  <c r="C7" i="30"/>
  <c r="C6" i="30"/>
  <c r="C5" i="30"/>
  <c r="C17" i="31"/>
  <c r="C16" i="31"/>
  <c r="C15" i="31"/>
  <c r="C14" i="31"/>
  <c r="C13" i="31"/>
  <c r="C12" i="31"/>
  <c r="C11" i="31"/>
  <c r="C10" i="31"/>
  <c r="C9" i="31"/>
  <c r="C8" i="31"/>
  <c r="C7" i="31"/>
  <c r="C6" i="31"/>
  <c r="C5" i="31"/>
  <c r="C17" i="32"/>
  <c r="C16" i="32"/>
  <c r="C15" i="32"/>
  <c r="C14" i="32"/>
  <c r="C13" i="32"/>
  <c r="C12" i="32"/>
  <c r="C11" i="32"/>
  <c r="C10" i="32"/>
  <c r="C9" i="32"/>
  <c r="C8" i="32"/>
  <c r="C7" i="32"/>
  <c r="C6" i="32"/>
  <c r="C5" i="32"/>
  <c r="C28" i="53"/>
  <c r="C27" i="53"/>
  <c r="C26" i="53"/>
  <c r="C25" i="53"/>
  <c r="C24" i="53"/>
  <c r="C23" i="53"/>
  <c r="C22" i="53"/>
  <c r="C21" i="53"/>
  <c r="C12" i="53"/>
  <c r="C11" i="53"/>
  <c r="C10" i="53"/>
  <c r="C9" i="53"/>
  <c r="C8" i="53"/>
  <c r="C7" i="53"/>
  <c r="C6" i="53"/>
  <c r="C5" i="53"/>
  <c r="C29" i="12"/>
  <c r="C28" i="12"/>
  <c r="C27" i="12"/>
  <c r="C26" i="12"/>
  <c r="C25" i="12"/>
  <c r="C24" i="12"/>
  <c r="C23" i="12"/>
  <c r="C22" i="12"/>
  <c r="C12" i="12"/>
  <c r="C11" i="12"/>
  <c r="C10" i="12"/>
  <c r="C9" i="12"/>
  <c r="C8" i="12"/>
  <c r="C7" i="12"/>
  <c r="C6" i="12"/>
  <c r="C5" i="12"/>
  <c r="C18" i="9"/>
  <c r="C17" i="9"/>
  <c r="C16" i="9"/>
  <c r="C15" i="9"/>
  <c r="C14" i="9"/>
  <c r="C13" i="9"/>
  <c r="C12" i="9"/>
  <c r="C11" i="9"/>
  <c r="C10" i="9"/>
  <c r="C9" i="9"/>
  <c r="C8" i="9"/>
  <c r="C7" i="9"/>
  <c r="C6" i="9"/>
  <c r="C17" i="8"/>
  <c r="C16" i="8"/>
  <c r="C15" i="8"/>
  <c r="C14" i="8"/>
  <c r="C13" i="8"/>
  <c r="C12" i="8"/>
  <c r="C11" i="8"/>
  <c r="C10" i="8"/>
  <c r="C9" i="8"/>
  <c r="C8" i="8"/>
  <c r="C7" i="8"/>
  <c r="C6" i="8"/>
  <c r="C5" i="8"/>
  <c r="C21" i="6"/>
  <c r="C20" i="6"/>
  <c r="C19" i="6"/>
  <c r="C18" i="6"/>
  <c r="C17" i="6"/>
  <c r="C16" i="6"/>
  <c r="C15" i="6"/>
  <c r="C14" i="6"/>
  <c r="C13" i="6"/>
  <c r="C12" i="6"/>
  <c r="C11" i="6"/>
  <c r="C10" i="6"/>
  <c r="C9" i="6"/>
  <c r="C8" i="6"/>
  <c r="C7" i="6"/>
  <c r="C6" i="6"/>
  <c r="C5" i="6"/>
  <c r="C4" i="6"/>
  <c r="C21" i="5"/>
  <c r="C20" i="5"/>
  <c r="C19" i="5"/>
  <c r="C18" i="5"/>
  <c r="C17" i="5"/>
  <c r="C16" i="5"/>
  <c r="C15" i="5"/>
  <c r="C14" i="5"/>
  <c r="C13" i="5"/>
  <c r="C12" i="5"/>
  <c r="C11" i="5"/>
  <c r="C10" i="5"/>
  <c r="C9" i="5"/>
  <c r="C8" i="5"/>
  <c r="C7" i="5"/>
  <c r="C6" i="5"/>
  <c r="C5" i="5"/>
  <c r="C4" i="5"/>
  <c r="C21" i="4"/>
  <c r="C20" i="4"/>
  <c r="C19" i="4"/>
  <c r="C18" i="4"/>
  <c r="C17" i="4"/>
  <c r="C16" i="4"/>
  <c r="C15" i="4"/>
  <c r="C14" i="4"/>
  <c r="C13" i="4"/>
  <c r="C12" i="4"/>
  <c r="C11" i="4"/>
  <c r="C10" i="4"/>
  <c r="C9" i="4"/>
  <c r="C8" i="4"/>
  <c r="C7" i="4"/>
  <c r="C6" i="4"/>
  <c r="C5" i="4"/>
  <c r="C4" i="4"/>
  <c r="C21" i="3"/>
  <c r="C20" i="3"/>
  <c r="C19" i="3"/>
  <c r="C18" i="3"/>
  <c r="C17" i="3"/>
  <c r="C16" i="3"/>
  <c r="C15" i="3"/>
  <c r="C14" i="3"/>
  <c r="C13" i="3"/>
  <c r="C12" i="3"/>
  <c r="C11" i="3"/>
  <c r="C10" i="3"/>
  <c r="C9" i="3"/>
  <c r="C8" i="3"/>
  <c r="C7" i="3"/>
  <c r="C6" i="3"/>
  <c r="C5" i="3"/>
  <c r="C4" i="3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C9" i="2"/>
  <c r="C8" i="2"/>
  <c r="C7" i="2"/>
  <c r="C6" i="2"/>
  <c r="C5" i="2"/>
  <c r="C4" i="2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  <c r="C38" i="34" l="1"/>
  <c r="B42" i="34"/>
  <c r="C42" i="34"/>
  <c r="B38" i="34"/>
  <c r="G7" i="47"/>
  <c r="I19" i="47"/>
  <c r="F19" i="47"/>
  <c r="E19" i="47"/>
  <c r="D19" i="47"/>
  <c r="C19" i="47"/>
  <c r="C13" i="17"/>
  <c r="C12" i="17"/>
  <c r="C28" i="10"/>
  <c r="C28" i="6"/>
  <c r="C28" i="5"/>
  <c r="C28" i="4"/>
  <c r="C28" i="3"/>
  <c r="C28" i="2"/>
  <c r="C28" i="1"/>
  <c r="G19" i="47" l="1"/>
  <c r="I21" i="47"/>
  <c r="F21" i="47"/>
  <c r="E21" i="47"/>
  <c r="D21" i="47"/>
  <c r="C21" i="47"/>
  <c r="E13" i="17"/>
  <c r="E12" i="17"/>
  <c r="E28" i="10"/>
  <c r="E28" i="6"/>
  <c r="E28" i="5"/>
  <c r="E28" i="4"/>
  <c r="E28" i="3"/>
  <c r="E28" i="2"/>
  <c r="E28" i="1"/>
  <c r="I23" i="47"/>
  <c r="I22" i="47"/>
  <c r="F22" i="47"/>
  <c r="E22" i="47"/>
  <c r="G22" i="47" s="1"/>
  <c r="E23" i="47"/>
  <c r="D22" i="47"/>
  <c r="C22" i="47"/>
  <c r="F13" i="17"/>
  <c r="F12" i="17"/>
  <c r="F28" i="10"/>
  <c r="F28" i="6"/>
  <c r="F28" i="5"/>
  <c r="F28" i="4"/>
  <c r="F28" i="3"/>
  <c r="F28" i="2"/>
  <c r="F28" i="1"/>
  <c r="F23" i="47"/>
  <c r="G23" i="47" s="1"/>
  <c r="D23" i="47"/>
  <c r="C23" i="47"/>
  <c r="G13" i="17"/>
  <c r="G12" i="17"/>
  <c r="G28" i="10"/>
  <c r="G28" i="6"/>
  <c r="G28" i="5"/>
  <c r="G28" i="4"/>
  <c r="G28" i="3"/>
  <c r="G28" i="2"/>
  <c r="G28" i="1"/>
  <c r="G21" i="47" l="1"/>
  <c r="J15" i="47"/>
  <c r="F15" i="47"/>
  <c r="E15" i="47"/>
  <c r="D15" i="47"/>
  <c r="C15" i="47"/>
  <c r="J34" i="34"/>
  <c r="J33" i="34"/>
  <c r="J32" i="34"/>
  <c r="J30" i="34"/>
  <c r="J29" i="34"/>
  <c r="J28" i="34"/>
  <c r="J26" i="34"/>
  <c r="J25" i="34"/>
  <c r="J24" i="34"/>
  <c r="J22" i="34"/>
  <c r="J21" i="34"/>
  <c r="J20" i="34"/>
  <c r="J18" i="34"/>
  <c r="J17" i="34"/>
  <c r="J16" i="34"/>
  <c r="J14" i="34"/>
  <c r="J13" i="34"/>
  <c r="J12" i="34"/>
  <c r="J10" i="34"/>
  <c r="J9" i="34"/>
  <c r="J8" i="34"/>
  <c r="J6" i="34"/>
  <c r="D6" i="34"/>
  <c r="J5" i="34"/>
  <c r="J4" i="34"/>
  <c r="K7" i="17"/>
  <c r="K6" i="17"/>
  <c r="K21" i="10"/>
  <c r="K20" i="10"/>
  <c r="K19" i="10"/>
  <c r="K18" i="10"/>
  <c r="K17" i="10"/>
  <c r="K16" i="10"/>
  <c r="K15" i="10"/>
  <c r="K14" i="10"/>
  <c r="K13" i="10"/>
  <c r="K12" i="10"/>
  <c r="K11" i="10"/>
  <c r="K10" i="10"/>
  <c r="K9" i="10"/>
  <c r="K8" i="10"/>
  <c r="K7" i="10"/>
  <c r="K6" i="10"/>
  <c r="K5" i="10"/>
  <c r="K4" i="10"/>
  <c r="K28" i="29"/>
  <c r="K27" i="29"/>
  <c r="K26" i="29"/>
  <c r="K25" i="29"/>
  <c r="K24" i="29"/>
  <c r="K23" i="29"/>
  <c r="K22" i="29"/>
  <c r="K21" i="29"/>
  <c r="K12" i="29"/>
  <c r="K11" i="29"/>
  <c r="K10" i="29"/>
  <c r="K9" i="29"/>
  <c r="K8" i="29"/>
  <c r="K7" i="29"/>
  <c r="K6" i="29"/>
  <c r="K5" i="29"/>
  <c r="K29" i="30"/>
  <c r="K28" i="30"/>
  <c r="K27" i="30"/>
  <c r="K26" i="30"/>
  <c r="K25" i="30"/>
  <c r="K24" i="30"/>
  <c r="K23" i="30"/>
  <c r="K22" i="30"/>
  <c r="K12" i="30"/>
  <c r="K11" i="30"/>
  <c r="K10" i="30"/>
  <c r="K9" i="30"/>
  <c r="K8" i="30"/>
  <c r="K7" i="30"/>
  <c r="K6" i="30"/>
  <c r="K5" i="30"/>
  <c r="K17" i="31"/>
  <c r="K16" i="31"/>
  <c r="K15" i="31"/>
  <c r="K14" i="31"/>
  <c r="K13" i="31"/>
  <c r="K12" i="31"/>
  <c r="K11" i="31"/>
  <c r="K10" i="31"/>
  <c r="K9" i="31"/>
  <c r="K8" i="31"/>
  <c r="K7" i="31"/>
  <c r="K6" i="31"/>
  <c r="K5" i="31"/>
  <c r="K17" i="32"/>
  <c r="K16" i="32"/>
  <c r="K15" i="32"/>
  <c r="K14" i="32"/>
  <c r="K13" i="32"/>
  <c r="K12" i="32"/>
  <c r="K11" i="32"/>
  <c r="K10" i="32"/>
  <c r="K9" i="32"/>
  <c r="K8" i="32"/>
  <c r="K7" i="32"/>
  <c r="K6" i="32"/>
  <c r="K5" i="32"/>
  <c r="K28" i="53"/>
  <c r="K27" i="53"/>
  <c r="K26" i="53"/>
  <c r="K25" i="53"/>
  <c r="K24" i="53"/>
  <c r="K23" i="53"/>
  <c r="K22" i="53"/>
  <c r="K21" i="53"/>
  <c r="K12" i="53"/>
  <c r="K11" i="53"/>
  <c r="K10" i="53"/>
  <c r="K9" i="53"/>
  <c r="K8" i="53"/>
  <c r="K7" i="53"/>
  <c r="K6" i="53"/>
  <c r="K5" i="53"/>
  <c r="K29" i="12"/>
  <c r="K28" i="12"/>
  <c r="K27" i="12"/>
  <c r="K26" i="12"/>
  <c r="K25" i="12"/>
  <c r="K24" i="12"/>
  <c r="K23" i="12"/>
  <c r="K22" i="12"/>
  <c r="K12" i="12"/>
  <c r="K11" i="12"/>
  <c r="K10" i="12"/>
  <c r="K9" i="12"/>
  <c r="K8" i="12"/>
  <c r="K7" i="12"/>
  <c r="K6" i="12"/>
  <c r="K5" i="12"/>
  <c r="K18" i="9"/>
  <c r="K17" i="9"/>
  <c r="K16" i="9"/>
  <c r="K15" i="9"/>
  <c r="K14" i="9"/>
  <c r="K13" i="9"/>
  <c r="K12" i="9"/>
  <c r="K11" i="9"/>
  <c r="K10" i="9"/>
  <c r="K9" i="9"/>
  <c r="K8" i="9"/>
  <c r="K7" i="9"/>
  <c r="K6" i="9"/>
  <c r="K17" i="8"/>
  <c r="K16" i="8"/>
  <c r="K15" i="8"/>
  <c r="K14" i="8"/>
  <c r="K13" i="8"/>
  <c r="K12" i="8"/>
  <c r="K11" i="8"/>
  <c r="K10" i="8"/>
  <c r="K9" i="8"/>
  <c r="K8" i="8"/>
  <c r="K7" i="8"/>
  <c r="K6" i="8"/>
  <c r="K5" i="8"/>
  <c r="K21" i="6"/>
  <c r="K20" i="6"/>
  <c r="K19" i="6"/>
  <c r="K18" i="6"/>
  <c r="K17" i="6"/>
  <c r="K16" i="6"/>
  <c r="K15" i="6"/>
  <c r="K14" i="6"/>
  <c r="K13" i="6"/>
  <c r="K12" i="6"/>
  <c r="K11" i="6"/>
  <c r="K10" i="6"/>
  <c r="K9" i="6"/>
  <c r="K8" i="6"/>
  <c r="K7" i="6"/>
  <c r="K6" i="6"/>
  <c r="K5" i="6"/>
  <c r="K4" i="6"/>
  <c r="K21" i="5"/>
  <c r="K20" i="5"/>
  <c r="K19" i="5"/>
  <c r="K18" i="5"/>
  <c r="K17" i="5"/>
  <c r="K16" i="5"/>
  <c r="K15" i="5"/>
  <c r="K14" i="5"/>
  <c r="K13" i="5"/>
  <c r="K12" i="5"/>
  <c r="K11" i="5"/>
  <c r="K10" i="5"/>
  <c r="K9" i="5"/>
  <c r="K8" i="5"/>
  <c r="K7" i="5"/>
  <c r="K6" i="5"/>
  <c r="K5" i="5"/>
  <c r="K4" i="5"/>
  <c r="K21" i="4"/>
  <c r="K20" i="4"/>
  <c r="K19" i="4"/>
  <c r="K18" i="4"/>
  <c r="K17" i="4"/>
  <c r="K16" i="4"/>
  <c r="K15" i="4"/>
  <c r="K14" i="4"/>
  <c r="K13" i="4"/>
  <c r="K12" i="4"/>
  <c r="K11" i="4"/>
  <c r="K10" i="4"/>
  <c r="K9" i="4"/>
  <c r="K8" i="4"/>
  <c r="K7" i="4"/>
  <c r="K6" i="4"/>
  <c r="K5" i="4"/>
  <c r="K4" i="4"/>
  <c r="K21" i="3"/>
  <c r="K20" i="3"/>
  <c r="K19" i="3"/>
  <c r="K18" i="3"/>
  <c r="K17" i="3"/>
  <c r="K16" i="3"/>
  <c r="K15" i="3"/>
  <c r="K14" i="3"/>
  <c r="K13" i="3"/>
  <c r="K12" i="3"/>
  <c r="K11" i="3"/>
  <c r="K10" i="3"/>
  <c r="K9" i="3"/>
  <c r="K8" i="3"/>
  <c r="K7" i="3"/>
  <c r="K6" i="3"/>
  <c r="K5" i="3"/>
  <c r="K4" i="3"/>
  <c r="K22" i="2"/>
  <c r="K21" i="2"/>
  <c r="K20" i="2"/>
  <c r="K19" i="2"/>
  <c r="K18" i="2"/>
  <c r="K17" i="2"/>
  <c r="K16" i="2"/>
  <c r="K15" i="2"/>
  <c r="K14" i="2"/>
  <c r="K13" i="2"/>
  <c r="K12" i="2"/>
  <c r="K11" i="2"/>
  <c r="K10" i="2"/>
  <c r="K9" i="2"/>
  <c r="K8" i="2"/>
  <c r="K7" i="2"/>
  <c r="K6" i="2"/>
  <c r="K5" i="2"/>
  <c r="K4" i="2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K5" i="1"/>
  <c r="K4" i="1"/>
  <c r="G15" i="47" l="1"/>
  <c r="J42" i="34"/>
  <c r="J38" i="34"/>
  <c r="D34" i="34"/>
  <c r="D33" i="34"/>
  <c r="D32" i="34"/>
  <c r="D30" i="34"/>
  <c r="D29" i="34"/>
  <c r="D28" i="34"/>
  <c r="D26" i="34"/>
  <c r="D25" i="34"/>
  <c r="D24" i="34"/>
  <c r="D22" i="34"/>
  <c r="D21" i="34"/>
  <c r="D20" i="34"/>
  <c r="D18" i="34"/>
  <c r="D17" i="34"/>
  <c r="D16" i="34"/>
  <c r="D14" i="34"/>
  <c r="D13" i="34"/>
  <c r="D12" i="34"/>
  <c r="D10" i="34"/>
  <c r="D9" i="34"/>
  <c r="D8" i="34"/>
  <c r="E21" i="10"/>
  <c r="E20" i="10"/>
  <c r="E19" i="10"/>
  <c r="E18" i="10"/>
  <c r="E17" i="10"/>
  <c r="E16" i="10"/>
  <c r="E15" i="10"/>
  <c r="E14" i="10"/>
  <c r="E13" i="10"/>
  <c r="E12" i="10"/>
  <c r="E11" i="10"/>
  <c r="E10" i="10"/>
  <c r="E9" i="10"/>
  <c r="E8" i="10"/>
  <c r="E7" i="10"/>
  <c r="E6" i="10"/>
  <c r="E5" i="10"/>
  <c r="E4" i="10"/>
  <c r="E28" i="29"/>
  <c r="E27" i="29"/>
  <c r="E26" i="29"/>
  <c r="E25" i="29"/>
  <c r="E24" i="29"/>
  <c r="E23" i="29"/>
  <c r="E22" i="29"/>
  <c r="E21" i="29"/>
  <c r="E12" i="29"/>
  <c r="E11" i="29"/>
  <c r="E10" i="29"/>
  <c r="E9" i="29"/>
  <c r="E8" i="29"/>
  <c r="E7" i="29"/>
  <c r="E6" i="29"/>
  <c r="E5" i="29"/>
  <c r="E29" i="30"/>
  <c r="E28" i="30"/>
  <c r="E27" i="30"/>
  <c r="E26" i="30"/>
  <c r="E25" i="30"/>
  <c r="E24" i="30"/>
  <c r="E23" i="30"/>
  <c r="E22" i="30"/>
  <c r="E12" i="30"/>
  <c r="E11" i="30"/>
  <c r="E10" i="30"/>
  <c r="E9" i="30"/>
  <c r="E8" i="30"/>
  <c r="E7" i="30"/>
  <c r="E6" i="30"/>
  <c r="E5" i="30"/>
  <c r="E17" i="31"/>
  <c r="E16" i="31"/>
  <c r="E15" i="31"/>
  <c r="E14" i="31"/>
  <c r="E13" i="31"/>
  <c r="E12" i="31"/>
  <c r="E11" i="31"/>
  <c r="E10" i="31"/>
  <c r="E9" i="31"/>
  <c r="E8" i="31"/>
  <c r="E7" i="31"/>
  <c r="E6" i="31"/>
  <c r="E5" i="31"/>
  <c r="E17" i="32"/>
  <c r="E16" i="32"/>
  <c r="E15" i="32"/>
  <c r="E14" i="32"/>
  <c r="E13" i="32"/>
  <c r="E12" i="32"/>
  <c r="E11" i="32"/>
  <c r="E10" i="32"/>
  <c r="E9" i="32"/>
  <c r="E8" i="32"/>
  <c r="E7" i="32"/>
  <c r="E6" i="32"/>
  <c r="E5" i="32"/>
  <c r="E28" i="53"/>
  <c r="E27" i="53"/>
  <c r="E26" i="53"/>
  <c r="E25" i="53"/>
  <c r="E24" i="53"/>
  <c r="E23" i="53"/>
  <c r="E22" i="53"/>
  <c r="E21" i="53"/>
  <c r="E12" i="53"/>
  <c r="E11" i="53"/>
  <c r="E10" i="53"/>
  <c r="E9" i="53"/>
  <c r="E8" i="53"/>
  <c r="E7" i="53"/>
  <c r="E6" i="53"/>
  <c r="E5" i="53"/>
  <c r="E29" i="12"/>
  <c r="E28" i="12"/>
  <c r="E27" i="12"/>
  <c r="E26" i="12"/>
  <c r="E25" i="12"/>
  <c r="E24" i="12"/>
  <c r="E23" i="12"/>
  <c r="E22" i="12"/>
  <c r="E12" i="12"/>
  <c r="E11" i="12"/>
  <c r="E10" i="12"/>
  <c r="E9" i="12"/>
  <c r="E8" i="12"/>
  <c r="E7" i="12"/>
  <c r="E6" i="12"/>
  <c r="E5" i="12"/>
  <c r="E18" i="9"/>
  <c r="E17" i="9"/>
  <c r="E16" i="9"/>
  <c r="E15" i="9"/>
  <c r="E14" i="9"/>
  <c r="E13" i="9"/>
  <c r="E12" i="9"/>
  <c r="E11" i="9"/>
  <c r="E10" i="9"/>
  <c r="E9" i="9"/>
  <c r="E8" i="9"/>
  <c r="E7" i="9"/>
  <c r="E6" i="9"/>
  <c r="E17" i="8"/>
  <c r="E16" i="8"/>
  <c r="E15" i="8"/>
  <c r="E14" i="8"/>
  <c r="E13" i="8"/>
  <c r="E12" i="8"/>
  <c r="E11" i="8"/>
  <c r="E10" i="8"/>
  <c r="E9" i="8"/>
  <c r="E8" i="8"/>
  <c r="E7" i="8"/>
  <c r="E6" i="8"/>
  <c r="E21" i="6"/>
  <c r="E20" i="6"/>
  <c r="E19" i="6"/>
  <c r="E18" i="6"/>
  <c r="E17" i="6"/>
  <c r="E16" i="6"/>
  <c r="E15" i="6"/>
  <c r="E14" i="6"/>
  <c r="E13" i="6"/>
  <c r="E12" i="6"/>
  <c r="E11" i="6"/>
  <c r="E10" i="6"/>
  <c r="E9" i="6"/>
  <c r="E8" i="6"/>
  <c r="E7" i="6"/>
  <c r="E6" i="6"/>
  <c r="E5" i="6"/>
  <c r="E4" i="6"/>
  <c r="E21" i="5"/>
  <c r="E20" i="5"/>
  <c r="E19" i="5"/>
  <c r="E18" i="5"/>
  <c r="E17" i="5"/>
  <c r="E16" i="5"/>
  <c r="E15" i="5"/>
  <c r="E14" i="5"/>
  <c r="E13" i="5"/>
  <c r="E12" i="5"/>
  <c r="E11" i="5"/>
  <c r="E10" i="5"/>
  <c r="E8" i="5"/>
  <c r="E7" i="5" l="1"/>
  <c r="E6" i="5"/>
  <c r="E5" i="5"/>
  <c r="E4" i="5"/>
  <c r="E21" i="4" l="1"/>
  <c r="E20" i="4"/>
  <c r="E19" i="4"/>
  <c r="E18" i="4"/>
  <c r="E17" i="4"/>
  <c r="E16" i="4"/>
  <c r="E15" i="4"/>
  <c r="E14" i="4"/>
  <c r="E13" i="4"/>
  <c r="E12" i="4"/>
  <c r="E11" i="4"/>
  <c r="E10" i="4"/>
  <c r="E9" i="4"/>
  <c r="E8" i="4"/>
  <c r="E7" i="4"/>
  <c r="E6" i="4"/>
  <c r="E5" i="4"/>
  <c r="E4" i="4"/>
  <c r="E21" i="3"/>
  <c r="E20" i="3"/>
  <c r="E19" i="3"/>
  <c r="E18" i="3"/>
  <c r="E17" i="3"/>
  <c r="E16" i="3"/>
  <c r="E14" i="3"/>
  <c r="E13" i="3"/>
  <c r="E12" i="3"/>
  <c r="E11" i="3"/>
  <c r="E10" i="3"/>
  <c r="E9" i="3"/>
  <c r="E8" i="3"/>
  <c r="E7" i="3"/>
  <c r="E6" i="3"/>
  <c r="E5" i="3"/>
  <c r="E4" i="3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E7" i="2"/>
  <c r="E6" i="2"/>
  <c r="E5" i="2"/>
  <c r="E4" i="2"/>
  <c r="J9" i="47" l="1"/>
  <c r="F9" i="47"/>
  <c r="E9" i="47"/>
  <c r="G9" i="47" s="1"/>
  <c r="D9" i="47"/>
  <c r="C9" i="47"/>
  <c r="D5" i="34"/>
  <c r="D38" i="34" s="1"/>
  <c r="M40" i="34" s="1"/>
  <c r="D4" i="34"/>
  <c r="D42" i="34" s="1"/>
  <c r="M42" i="34" s="1"/>
  <c r="E7" i="17"/>
  <c r="E6" i="17"/>
  <c r="E5" i="8"/>
  <c r="E22" i="2"/>
  <c r="E13" i="1"/>
  <c r="E21" i="1"/>
  <c r="E20" i="1"/>
  <c r="E19" i="1"/>
  <c r="E18" i="1"/>
  <c r="E17" i="1"/>
  <c r="E16" i="1"/>
  <c r="E15" i="1"/>
  <c r="E14" i="1"/>
  <c r="E12" i="1"/>
  <c r="E11" i="1"/>
  <c r="E10" i="1"/>
  <c r="E9" i="1"/>
  <c r="E8" i="1"/>
  <c r="E7" i="1"/>
  <c r="E6" i="1"/>
  <c r="E5" i="1"/>
  <c r="E4" i="1"/>
  <c r="I20" i="47" l="1"/>
  <c r="F20" i="47"/>
  <c r="E20" i="47"/>
  <c r="G20" i="47" s="1"/>
  <c r="G18" i="47" s="1"/>
  <c r="D20" i="47"/>
  <c r="C20" i="47"/>
  <c r="D13" i="17"/>
  <c r="D12" i="17"/>
  <c r="D28" i="10"/>
  <c r="D28" i="6"/>
  <c r="D28" i="5"/>
  <c r="D28" i="4"/>
  <c r="D28" i="3"/>
  <c r="D28" i="2"/>
  <c r="D28" i="1"/>
  <c r="L30" i="30" l="1"/>
  <c r="C30" i="30" l="1"/>
  <c r="F30" i="30" l="1"/>
  <c r="G30" i="30" l="1"/>
  <c r="M30" i="30" l="1"/>
  <c r="N12" i="31" l="1"/>
  <c r="K22" i="47" l="1"/>
  <c r="K20" i="47" l="1"/>
  <c r="K21" i="47" l="1"/>
  <c r="N29" i="30" l="1"/>
  <c r="H28" i="4" l="1"/>
  <c r="D11" i="57" l="1"/>
  <c r="K23" i="47" l="1"/>
  <c r="J18" i="47" l="1"/>
  <c r="I18" i="47"/>
  <c r="H18" i="47"/>
  <c r="F18" i="47"/>
  <c r="E18" i="47"/>
  <c r="D18" i="47"/>
  <c r="C18" i="47"/>
  <c r="H13" i="17" l="1"/>
  <c r="M13" i="17" s="1"/>
  <c r="H12" i="17"/>
  <c r="M12" i="17" s="1"/>
  <c r="H28" i="10"/>
  <c r="H30" i="10" s="1"/>
  <c r="H28" i="6"/>
  <c r="H30" i="6" s="1"/>
  <c r="H28" i="5"/>
  <c r="H30" i="5" s="1"/>
  <c r="H28" i="3"/>
  <c r="G30" i="3" s="1"/>
  <c r="H28" i="2"/>
  <c r="M28" i="2" s="1"/>
  <c r="H28" i="1"/>
  <c r="H30" i="1" s="1"/>
  <c r="C30" i="3" l="1"/>
  <c r="E30" i="3"/>
  <c r="M28" i="10"/>
  <c r="D30" i="10"/>
  <c r="F30" i="10"/>
  <c r="C30" i="10"/>
  <c r="E30" i="10"/>
  <c r="G30" i="10"/>
  <c r="D30" i="6"/>
  <c r="F30" i="6"/>
  <c r="M28" i="6"/>
  <c r="C30" i="6"/>
  <c r="E30" i="6"/>
  <c r="G30" i="6"/>
  <c r="C30" i="5"/>
  <c r="E30" i="5"/>
  <c r="G30" i="5"/>
  <c r="D30" i="5"/>
  <c r="F30" i="5"/>
  <c r="M28" i="5"/>
  <c r="D30" i="3"/>
  <c r="F30" i="3"/>
  <c r="M28" i="3"/>
  <c r="D30" i="2"/>
  <c r="F30" i="2"/>
  <c r="C30" i="2"/>
  <c r="E30" i="2"/>
  <c r="G30" i="2"/>
  <c r="C30" i="1"/>
  <c r="E30" i="1"/>
  <c r="G30" i="1"/>
  <c r="M28" i="1"/>
  <c r="D30" i="1"/>
  <c r="F30" i="1"/>
  <c r="L22" i="10" l="1"/>
  <c r="M22" i="10" l="1"/>
  <c r="K19" i="47" l="1"/>
  <c r="K17" i="47"/>
  <c r="K16" i="47"/>
  <c r="K15" i="47"/>
  <c r="K14" i="47"/>
  <c r="K13" i="47"/>
  <c r="K12" i="47"/>
  <c r="K11" i="47"/>
  <c r="K10" i="47"/>
  <c r="K9" i="47"/>
  <c r="K8" i="47"/>
  <c r="K7" i="47"/>
  <c r="J6" i="47"/>
  <c r="J24" i="47" s="1"/>
  <c r="I6" i="47"/>
  <c r="I24" i="47" s="1"/>
  <c r="H6" i="47"/>
  <c r="H24" i="47" s="1"/>
  <c r="F6" i="47"/>
  <c r="F24" i="47" s="1"/>
  <c r="E6" i="47"/>
  <c r="E24" i="47" s="1"/>
  <c r="D6" i="47"/>
  <c r="D24" i="47" s="1"/>
  <c r="C6" i="47"/>
  <c r="C24" i="47" s="1"/>
  <c r="M34" i="34"/>
  <c r="M33" i="34"/>
  <c r="M32" i="34"/>
  <c r="M30" i="34"/>
  <c r="M29" i="34"/>
  <c r="M28" i="34"/>
  <c r="M26" i="34"/>
  <c r="M25" i="34"/>
  <c r="M24" i="34"/>
  <c r="M22" i="34"/>
  <c r="M21" i="34"/>
  <c r="M20" i="34"/>
  <c r="M18" i="34"/>
  <c r="M17" i="34"/>
  <c r="M16" i="34"/>
  <c r="M14" i="34"/>
  <c r="M13" i="34"/>
  <c r="M12" i="34"/>
  <c r="M10" i="34"/>
  <c r="M9" i="34"/>
  <c r="M8" i="34"/>
  <c r="M6" i="34"/>
  <c r="M5" i="34"/>
  <c r="M4" i="34"/>
  <c r="N7" i="17"/>
  <c r="L13" i="17" s="1"/>
  <c r="N13" i="17" s="1"/>
  <c r="N6" i="17"/>
  <c r="L12" i="17" s="1"/>
  <c r="N12" i="17" s="1"/>
  <c r="K22" i="10"/>
  <c r="J22" i="10"/>
  <c r="I22" i="10"/>
  <c r="H22" i="10"/>
  <c r="G22" i="10"/>
  <c r="F22" i="10"/>
  <c r="E22" i="10"/>
  <c r="D22" i="10"/>
  <c r="C22" i="10"/>
  <c r="N21" i="10"/>
  <c r="N20" i="10"/>
  <c r="N19" i="10"/>
  <c r="N18" i="10"/>
  <c r="N17" i="10"/>
  <c r="N16" i="10"/>
  <c r="N15" i="10"/>
  <c r="N14" i="10"/>
  <c r="N13" i="10"/>
  <c r="N12" i="10"/>
  <c r="N11" i="10"/>
  <c r="N10" i="10"/>
  <c r="N9" i="10"/>
  <c r="N8" i="10"/>
  <c r="N7" i="10"/>
  <c r="N6" i="10"/>
  <c r="N5" i="10"/>
  <c r="N4" i="10"/>
  <c r="M29" i="29"/>
  <c r="L29" i="29"/>
  <c r="K29" i="29"/>
  <c r="J29" i="29"/>
  <c r="I29" i="29"/>
  <c r="H29" i="29"/>
  <c r="G29" i="29"/>
  <c r="F29" i="29"/>
  <c r="E29" i="29"/>
  <c r="D29" i="29"/>
  <c r="C29" i="29"/>
  <c r="N28" i="29"/>
  <c r="N27" i="29"/>
  <c r="N26" i="29"/>
  <c r="N25" i="29"/>
  <c r="N24" i="29"/>
  <c r="N23" i="29"/>
  <c r="N22" i="29"/>
  <c r="N21" i="29"/>
  <c r="M13" i="29"/>
  <c r="L13" i="29"/>
  <c r="K13" i="29"/>
  <c r="J13" i="29"/>
  <c r="I13" i="29"/>
  <c r="H13" i="29"/>
  <c r="G13" i="29"/>
  <c r="F13" i="29"/>
  <c r="E13" i="29"/>
  <c r="D13" i="29"/>
  <c r="C13" i="29"/>
  <c r="N12" i="29"/>
  <c r="N11" i="29"/>
  <c r="N10" i="29"/>
  <c r="N9" i="29"/>
  <c r="N8" i="29"/>
  <c r="N7" i="29"/>
  <c r="N6" i="29"/>
  <c r="N5" i="29"/>
  <c r="K30" i="30"/>
  <c r="J30" i="30"/>
  <c r="I30" i="30"/>
  <c r="H30" i="30"/>
  <c r="E30" i="30"/>
  <c r="D30" i="30"/>
  <c r="N28" i="30"/>
  <c r="N27" i="30"/>
  <c r="N26" i="30"/>
  <c r="N25" i="30"/>
  <c r="N24" i="30"/>
  <c r="N23" i="30"/>
  <c r="N22" i="30"/>
  <c r="M13" i="30"/>
  <c r="L13" i="30"/>
  <c r="K13" i="30"/>
  <c r="J13" i="30"/>
  <c r="I13" i="30"/>
  <c r="H13" i="30"/>
  <c r="G13" i="30"/>
  <c r="F13" i="30"/>
  <c r="E13" i="30"/>
  <c r="D13" i="30"/>
  <c r="C13" i="30"/>
  <c r="N12" i="30"/>
  <c r="N11" i="30"/>
  <c r="N10" i="30"/>
  <c r="N9" i="30"/>
  <c r="N8" i="30"/>
  <c r="N7" i="30"/>
  <c r="N6" i="30"/>
  <c r="N5" i="30"/>
  <c r="M18" i="31"/>
  <c r="L18" i="31"/>
  <c r="K18" i="31"/>
  <c r="J18" i="31"/>
  <c r="I18" i="31"/>
  <c r="H18" i="31"/>
  <c r="G18" i="31"/>
  <c r="F18" i="31"/>
  <c r="E18" i="31"/>
  <c r="D18" i="31"/>
  <c r="C18" i="31"/>
  <c r="N17" i="31"/>
  <c r="N16" i="31"/>
  <c r="N15" i="31"/>
  <c r="N14" i="31"/>
  <c r="N13" i="31"/>
  <c r="N11" i="31"/>
  <c r="N10" i="31"/>
  <c r="N9" i="31"/>
  <c r="N8" i="31"/>
  <c r="N7" i="31"/>
  <c r="N6" i="31"/>
  <c r="N5" i="31"/>
  <c r="M18" i="32"/>
  <c r="L18" i="32"/>
  <c r="K18" i="32"/>
  <c r="J18" i="32"/>
  <c r="I18" i="32"/>
  <c r="H18" i="32"/>
  <c r="G18" i="32"/>
  <c r="F18" i="32"/>
  <c r="E18" i="32"/>
  <c r="D18" i="32"/>
  <c r="C18" i="32"/>
  <c r="N17" i="32"/>
  <c r="N16" i="32"/>
  <c r="N15" i="32"/>
  <c r="N14" i="32"/>
  <c r="N13" i="32"/>
  <c r="N12" i="32"/>
  <c r="N11" i="32"/>
  <c r="N10" i="32"/>
  <c r="N9" i="32"/>
  <c r="N8" i="32"/>
  <c r="N7" i="32"/>
  <c r="N6" i="32"/>
  <c r="N5" i="32"/>
  <c r="M29" i="53"/>
  <c r="L29" i="53"/>
  <c r="K29" i="53"/>
  <c r="J29" i="53"/>
  <c r="I29" i="53"/>
  <c r="H29" i="53"/>
  <c r="G29" i="53"/>
  <c r="F29" i="53"/>
  <c r="E29" i="53"/>
  <c r="D29" i="53"/>
  <c r="C29" i="53"/>
  <c r="N28" i="53"/>
  <c r="N27" i="53"/>
  <c r="N26" i="53"/>
  <c r="N25" i="53"/>
  <c r="N24" i="53"/>
  <c r="N23" i="53"/>
  <c r="N22" i="53"/>
  <c r="N21" i="53"/>
  <c r="M13" i="53"/>
  <c r="L13" i="53"/>
  <c r="K13" i="53"/>
  <c r="J13" i="53"/>
  <c r="I13" i="53"/>
  <c r="H13" i="53"/>
  <c r="G13" i="53"/>
  <c r="F13" i="53"/>
  <c r="E13" i="53"/>
  <c r="D13" i="53"/>
  <c r="C13" i="53"/>
  <c r="N12" i="53"/>
  <c r="N11" i="53"/>
  <c r="N10" i="53"/>
  <c r="N9" i="53"/>
  <c r="N8" i="53"/>
  <c r="N7" i="53"/>
  <c r="N6" i="53"/>
  <c r="N5" i="53"/>
  <c r="M30" i="12"/>
  <c r="L30" i="12"/>
  <c r="K30" i="12"/>
  <c r="J30" i="12"/>
  <c r="H30" i="12"/>
  <c r="G30" i="12"/>
  <c r="F30" i="12"/>
  <c r="E30" i="12"/>
  <c r="D30" i="12"/>
  <c r="C30" i="12"/>
  <c r="N29" i="12"/>
  <c r="N28" i="12"/>
  <c r="N27" i="12"/>
  <c r="N26" i="12"/>
  <c r="N25" i="12"/>
  <c r="N24" i="12"/>
  <c r="N23" i="12"/>
  <c r="N22" i="12"/>
  <c r="M13" i="12"/>
  <c r="L13" i="12"/>
  <c r="K13" i="12"/>
  <c r="J13" i="12"/>
  <c r="I13" i="12"/>
  <c r="H13" i="12"/>
  <c r="G13" i="12"/>
  <c r="F13" i="12"/>
  <c r="E13" i="12"/>
  <c r="D13" i="12"/>
  <c r="C13" i="12"/>
  <c r="N12" i="12"/>
  <c r="N11" i="12"/>
  <c r="N10" i="12"/>
  <c r="N9" i="12"/>
  <c r="N8" i="12"/>
  <c r="N7" i="12"/>
  <c r="N6" i="12"/>
  <c r="N5" i="12"/>
  <c r="M19" i="9"/>
  <c r="L19" i="9"/>
  <c r="K19" i="9"/>
  <c r="J19" i="9"/>
  <c r="I19" i="9"/>
  <c r="H19" i="9"/>
  <c r="G19" i="9"/>
  <c r="F19" i="9"/>
  <c r="E19" i="9"/>
  <c r="D19" i="9"/>
  <c r="C19" i="9"/>
  <c r="N18" i="9"/>
  <c r="N17" i="9"/>
  <c r="N16" i="9"/>
  <c r="N15" i="9"/>
  <c r="N14" i="9"/>
  <c r="N13" i="9"/>
  <c r="N12" i="9"/>
  <c r="N11" i="9"/>
  <c r="N10" i="9"/>
  <c r="N9" i="9"/>
  <c r="N8" i="9"/>
  <c r="N7" i="9"/>
  <c r="N6" i="9"/>
  <c r="M18" i="8"/>
  <c r="L18" i="8"/>
  <c r="K18" i="8"/>
  <c r="J18" i="8"/>
  <c r="I18" i="8"/>
  <c r="H18" i="8"/>
  <c r="G18" i="8"/>
  <c r="F18" i="8"/>
  <c r="E18" i="8"/>
  <c r="D18" i="8"/>
  <c r="C18" i="8"/>
  <c r="N17" i="8"/>
  <c r="N16" i="8"/>
  <c r="N15" i="8"/>
  <c r="N14" i="8"/>
  <c r="N13" i="8"/>
  <c r="N12" i="8"/>
  <c r="N11" i="8"/>
  <c r="N10" i="8"/>
  <c r="N9" i="8"/>
  <c r="N8" i="8"/>
  <c r="N7" i="8"/>
  <c r="N6" i="8"/>
  <c r="N5" i="8"/>
  <c r="M22" i="6"/>
  <c r="L22" i="6"/>
  <c r="K22" i="6"/>
  <c r="J22" i="6"/>
  <c r="I22" i="6"/>
  <c r="H22" i="6"/>
  <c r="G22" i="6"/>
  <c r="F22" i="6"/>
  <c r="E22" i="6"/>
  <c r="D22" i="6"/>
  <c r="C22" i="6"/>
  <c r="N21" i="6"/>
  <c r="N20" i="6"/>
  <c r="N19" i="6"/>
  <c r="N18" i="6"/>
  <c r="N17" i="6"/>
  <c r="N16" i="6"/>
  <c r="N15" i="6"/>
  <c r="N14" i="6"/>
  <c r="N13" i="6"/>
  <c r="N12" i="6"/>
  <c r="N11" i="6"/>
  <c r="N10" i="6"/>
  <c r="N9" i="6"/>
  <c r="N8" i="6"/>
  <c r="N7" i="6"/>
  <c r="N6" i="6"/>
  <c r="N5" i="6"/>
  <c r="N4" i="6"/>
  <c r="M22" i="5"/>
  <c r="L22" i="5"/>
  <c r="K22" i="5"/>
  <c r="J22" i="5"/>
  <c r="I22" i="5"/>
  <c r="H22" i="5"/>
  <c r="G22" i="5"/>
  <c r="F22" i="5"/>
  <c r="E22" i="5"/>
  <c r="D22" i="5"/>
  <c r="C22" i="5"/>
  <c r="N21" i="5"/>
  <c r="N20" i="5"/>
  <c r="N19" i="5"/>
  <c r="N18" i="5"/>
  <c r="N17" i="5"/>
  <c r="N16" i="5"/>
  <c r="N15" i="5"/>
  <c r="N14" i="5"/>
  <c r="N13" i="5"/>
  <c r="N12" i="5"/>
  <c r="N11" i="5"/>
  <c r="N10" i="5"/>
  <c r="N9" i="5"/>
  <c r="N8" i="5"/>
  <c r="N7" i="5"/>
  <c r="N6" i="5"/>
  <c r="N5" i="5"/>
  <c r="N4" i="5"/>
  <c r="M22" i="4"/>
  <c r="L22" i="4"/>
  <c r="K22" i="4"/>
  <c r="J22" i="4"/>
  <c r="I22" i="4"/>
  <c r="H22" i="4"/>
  <c r="G22" i="4"/>
  <c r="F22" i="4"/>
  <c r="E22" i="4"/>
  <c r="D22" i="4"/>
  <c r="C22" i="4"/>
  <c r="N21" i="4"/>
  <c r="N20" i="4"/>
  <c r="N19" i="4"/>
  <c r="N18" i="4"/>
  <c r="N17" i="4"/>
  <c r="N16" i="4"/>
  <c r="N15" i="4"/>
  <c r="N14" i="4"/>
  <c r="N13" i="4"/>
  <c r="N12" i="4"/>
  <c r="N11" i="4"/>
  <c r="N10" i="4"/>
  <c r="N9" i="4"/>
  <c r="N8" i="4"/>
  <c r="N7" i="4"/>
  <c r="N6" i="4"/>
  <c r="N5" i="4"/>
  <c r="N4" i="4"/>
  <c r="M22" i="3"/>
  <c r="L22" i="3"/>
  <c r="K22" i="3"/>
  <c r="J22" i="3"/>
  <c r="H22" i="3"/>
  <c r="G22" i="3"/>
  <c r="F22" i="3"/>
  <c r="E22" i="3"/>
  <c r="D22" i="3"/>
  <c r="C22" i="3"/>
  <c r="N21" i="3"/>
  <c r="N20" i="3"/>
  <c r="N19" i="3"/>
  <c r="N18" i="3"/>
  <c r="N17" i="3"/>
  <c r="N16" i="3"/>
  <c r="N15" i="3"/>
  <c r="N14" i="3"/>
  <c r="N13" i="3"/>
  <c r="N12" i="3"/>
  <c r="N11" i="3"/>
  <c r="N10" i="3"/>
  <c r="N9" i="3"/>
  <c r="N8" i="3"/>
  <c r="N7" i="3"/>
  <c r="N6" i="3"/>
  <c r="N5" i="3"/>
  <c r="N4" i="3"/>
  <c r="N22" i="2"/>
  <c r="N24" i="2" s="1"/>
  <c r="N21" i="2"/>
  <c r="N20" i="2"/>
  <c r="N19" i="2"/>
  <c r="N18" i="2"/>
  <c r="N17" i="2"/>
  <c r="N16" i="2"/>
  <c r="N15" i="2"/>
  <c r="N14" i="2"/>
  <c r="N13" i="2"/>
  <c r="N12" i="2"/>
  <c r="N11" i="2"/>
  <c r="N10" i="2"/>
  <c r="N9" i="2"/>
  <c r="N8" i="2"/>
  <c r="N6" i="2"/>
  <c r="N5" i="2"/>
  <c r="N4" i="2"/>
  <c r="M22" i="1"/>
  <c r="L22" i="1"/>
  <c r="K22" i="1"/>
  <c r="J22" i="1"/>
  <c r="I22" i="1"/>
  <c r="H22" i="1"/>
  <c r="G22" i="1"/>
  <c r="F22" i="1"/>
  <c r="E22" i="1"/>
  <c r="D22" i="1"/>
  <c r="C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N4" i="1"/>
  <c r="M38" i="34" l="1"/>
  <c r="N22" i="6"/>
  <c r="M27" i="6" s="1"/>
  <c r="N13" i="29"/>
  <c r="N15" i="29" s="1"/>
  <c r="N22" i="10"/>
  <c r="D24" i="10" s="1"/>
  <c r="N29" i="29"/>
  <c r="N31" i="29" s="1"/>
  <c r="N22" i="1"/>
  <c r="D24" i="1" s="1"/>
  <c r="N30" i="30"/>
  <c r="H32" i="30" s="1"/>
  <c r="K18" i="47"/>
  <c r="N29" i="53"/>
  <c r="N31" i="53" s="1"/>
  <c r="N22" i="5"/>
  <c r="M27" i="5" s="1"/>
  <c r="H30" i="3"/>
  <c r="H30" i="2"/>
  <c r="N18" i="32"/>
  <c r="N20" i="32" s="1"/>
  <c r="G6" i="47"/>
  <c r="G24" i="47" s="1"/>
  <c r="K6" i="47"/>
  <c r="N13" i="30"/>
  <c r="N16" i="30" s="1"/>
  <c r="N18" i="31"/>
  <c r="N20" i="31" s="1"/>
  <c r="N13" i="53"/>
  <c r="N15" i="53" s="1"/>
  <c r="N30" i="12"/>
  <c r="N32" i="12" s="1"/>
  <c r="N13" i="12"/>
  <c r="N15" i="12" s="1"/>
  <c r="N19" i="9"/>
  <c r="N21" i="9" s="1"/>
  <c r="N18" i="8"/>
  <c r="N20" i="8" s="1"/>
  <c r="N22" i="4"/>
  <c r="D24" i="4" s="1"/>
  <c r="N22" i="3"/>
  <c r="D24" i="3" s="1"/>
  <c r="C24" i="2"/>
  <c r="G24" i="2"/>
  <c r="K24" i="2"/>
  <c r="E24" i="2"/>
  <c r="I24" i="2"/>
  <c r="M24" i="2"/>
  <c r="M27" i="2"/>
  <c r="D24" i="2"/>
  <c r="F24" i="2"/>
  <c r="H24" i="2"/>
  <c r="J24" i="2"/>
  <c r="L24" i="2"/>
  <c r="F15" i="29" l="1"/>
  <c r="I15" i="29"/>
  <c r="L15" i="29"/>
  <c r="D15" i="29"/>
  <c r="G15" i="29"/>
  <c r="J15" i="29"/>
  <c r="M15" i="29"/>
  <c r="E15" i="29"/>
  <c r="H15" i="29"/>
  <c r="K15" i="29"/>
  <c r="C15" i="29"/>
  <c r="I31" i="29"/>
  <c r="D31" i="29"/>
  <c r="M31" i="29"/>
  <c r="K31" i="29"/>
  <c r="E31" i="29"/>
  <c r="J31" i="29"/>
  <c r="G31" i="29"/>
  <c r="C31" i="29"/>
  <c r="L31" i="29"/>
  <c r="H31" i="29"/>
  <c r="F31" i="29"/>
  <c r="H30" i="4"/>
  <c r="F30" i="4"/>
  <c r="D30" i="4"/>
  <c r="M28" i="4"/>
  <c r="E30" i="4"/>
  <c r="C30" i="4"/>
  <c r="G30" i="4"/>
  <c r="N24" i="6"/>
  <c r="K24" i="47"/>
  <c r="H24" i="6"/>
  <c r="K24" i="6"/>
  <c r="L24" i="6"/>
  <c r="D24" i="6"/>
  <c r="G24" i="6"/>
  <c r="C15" i="12"/>
  <c r="L24" i="10"/>
  <c r="G24" i="10"/>
  <c r="K24" i="10"/>
  <c r="C24" i="10"/>
  <c r="D20" i="32"/>
  <c r="M20" i="8"/>
  <c r="I20" i="8"/>
  <c r="L20" i="8"/>
  <c r="E20" i="8"/>
  <c r="H20" i="8"/>
  <c r="C24" i="6"/>
  <c r="J24" i="6"/>
  <c r="F24" i="6"/>
  <c r="M24" i="6"/>
  <c r="I24" i="6"/>
  <c r="E24" i="6"/>
  <c r="C16" i="30"/>
  <c r="K20" i="8"/>
  <c r="G20" i="8"/>
  <c r="C20" i="8"/>
  <c r="J20" i="8"/>
  <c r="E24" i="4"/>
  <c r="I24" i="10"/>
  <c r="E24" i="10"/>
  <c r="M27" i="10"/>
  <c r="M29" i="10" s="1"/>
  <c r="N29" i="10" s="1"/>
  <c r="M24" i="3"/>
  <c r="I24" i="3"/>
  <c r="D31" i="53"/>
  <c r="C15" i="53"/>
  <c r="K24" i="3"/>
  <c r="G24" i="3"/>
  <c r="E24" i="3"/>
  <c r="C24" i="3"/>
  <c r="N24" i="3"/>
  <c r="M27" i="3"/>
  <c r="M29" i="3" s="1"/>
  <c r="N29" i="3" s="1"/>
  <c r="L24" i="3"/>
  <c r="M24" i="1"/>
  <c r="H16" i="30"/>
  <c r="K31" i="53"/>
  <c r="E31" i="53"/>
  <c r="C31" i="53"/>
  <c r="M31" i="53"/>
  <c r="I31" i="53"/>
  <c r="J31" i="53"/>
  <c r="M32" i="12"/>
  <c r="I32" i="12"/>
  <c r="K32" i="12"/>
  <c r="D32" i="12"/>
  <c r="M21" i="9"/>
  <c r="F20" i="8"/>
  <c r="D20" i="8"/>
  <c r="M24" i="4"/>
  <c r="K24" i="4"/>
  <c r="I24" i="4"/>
  <c r="G24" i="4"/>
  <c r="J24" i="3"/>
  <c r="H24" i="3"/>
  <c r="F24" i="3"/>
  <c r="L24" i="1"/>
  <c r="K32" i="30"/>
  <c r="G32" i="30"/>
  <c r="L16" i="30"/>
  <c r="M16" i="30"/>
  <c r="H20" i="31"/>
  <c r="L20" i="31"/>
  <c r="K20" i="31"/>
  <c r="M20" i="32"/>
  <c r="E20" i="32"/>
  <c r="I20" i="32"/>
  <c r="L20" i="32"/>
  <c r="H20" i="32"/>
  <c r="G15" i="53"/>
  <c r="L15" i="53"/>
  <c r="K15" i="53"/>
  <c r="H15" i="53"/>
  <c r="M15" i="12"/>
  <c r="K15" i="12"/>
  <c r="I15" i="12"/>
  <c r="G15" i="12"/>
  <c r="E15" i="12"/>
  <c r="L15" i="12"/>
  <c r="K21" i="9"/>
  <c r="I21" i="9"/>
  <c r="G21" i="9"/>
  <c r="E21" i="9"/>
  <c r="C21" i="9"/>
  <c r="L21" i="9"/>
  <c r="J21" i="9"/>
  <c r="D21" i="9"/>
  <c r="D24" i="5"/>
  <c r="C24" i="4"/>
  <c r="N24" i="4"/>
  <c r="M27" i="4"/>
  <c r="M29" i="4" s="1"/>
  <c r="N29" i="4" s="1"/>
  <c r="M24" i="10"/>
  <c r="N24" i="10"/>
  <c r="M32" i="30"/>
  <c r="I32" i="30"/>
  <c r="C32" i="30"/>
  <c r="D32" i="30"/>
  <c r="E32" i="30"/>
  <c r="N32" i="30"/>
  <c r="F32" i="30"/>
  <c r="J32" i="30"/>
  <c r="J16" i="30"/>
  <c r="F16" i="30"/>
  <c r="I16" i="30"/>
  <c r="D16" i="30"/>
  <c r="K16" i="30"/>
  <c r="G16" i="30"/>
  <c r="E16" i="30"/>
  <c r="G31" i="53"/>
  <c r="L31" i="53"/>
  <c r="H31" i="53"/>
  <c r="F31" i="53"/>
  <c r="G32" i="12"/>
  <c r="E32" i="12"/>
  <c r="C32" i="12"/>
  <c r="L32" i="12"/>
  <c r="J32" i="12"/>
  <c r="H32" i="12"/>
  <c r="F32" i="12"/>
  <c r="J15" i="12"/>
  <c r="H21" i="9"/>
  <c r="N24" i="5"/>
  <c r="L24" i="4"/>
  <c r="J24" i="4"/>
  <c r="E24" i="1"/>
  <c r="J24" i="10"/>
  <c r="H24" i="10"/>
  <c r="F24" i="10"/>
  <c r="L32" i="30"/>
  <c r="D20" i="31"/>
  <c r="G20" i="31"/>
  <c r="J20" i="31"/>
  <c r="F20" i="31"/>
  <c r="M20" i="31"/>
  <c r="I20" i="31"/>
  <c r="E20" i="31"/>
  <c r="C20" i="31"/>
  <c r="K20" i="32"/>
  <c r="G20" i="32"/>
  <c r="C20" i="32"/>
  <c r="J20" i="32"/>
  <c r="F20" i="32"/>
  <c r="M15" i="53"/>
  <c r="I15" i="53"/>
  <c r="E15" i="53"/>
  <c r="J15" i="53"/>
  <c r="F15" i="53"/>
  <c r="D15" i="53"/>
  <c r="F15" i="12"/>
  <c r="H15" i="12"/>
  <c r="D15" i="12"/>
  <c r="F21" i="9"/>
  <c r="L24" i="5"/>
  <c r="G24" i="5"/>
  <c r="H24" i="5"/>
  <c r="K24" i="5"/>
  <c r="C24" i="5"/>
  <c r="J24" i="5"/>
  <c r="F24" i="5"/>
  <c r="M24" i="5"/>
  <c r="I24" i="5"/>
  <c r="E24" i="5"/>
  <c r="H24" i="4"/>
  <c r="F24" i="4"/>
  <c r="I24" i="1"/>
  <c r="M27" i="1"/>
  <c r="M29" i="1" s="1"/>
  <c r="N27" i="1" s="1"/>
  <c r="K24" i="1"/>
  <c r="G24" i="1"/>
  <c r="C24" i="1"/>
  <c r="N24" i="1"/>
  <c r="J24" i="1"/>
  <c r="H24" i="1"/>
  <c r="F24" i="1"/>
  <c r="M29" i="6"/>
  <c r="N29" i="6" s="1"/>
  <c r="M29" i="5"/>
  <c r="N29" i="5" s="1"/>
  <c r="M29" i="2"/>
  <c r="N29" i="2" s="1"/>
  <c r="N27" i="10" l="1"/>
  <c r="N28" i="10"/>
  <c r="N27" i="4"/>
  <c r="N28" i="4"/>
  <c r="N27" i="3"/>
  <c r="N28" i="3"/>
  <c r="N27" i="6"/>
  <c r="N28" i="6"/>
  <c r="N27" i="5"/>
  <c r="N28" i="5"/>
  <c r="N27" i="2"/>
  <c r="N28" i="2"/>
  <c r="N29" i="1"/>
  <c r="N28" i="1"/>
  <c r="G11" i="57"/>
  <c r="F11" i="57"/>
  <c r="E11" i="57"/>
</calcChain>
</file>

<file path=xl/sharedStrings.xml><?xml version="1.0" encoding="utf-8"?>
<sst xmlns="http://schemas.openxmlformats.org/spreadsheetml/2006/main" count="817" uniqueCount="118">
  <si>
    <t>Ред.   бр.</t>
  </si>
  <si>
    <t>Класа на осигурување</t>
  </si>
  <si>
    <t>неживот</t>
  </si>
  <si>
    <t>Вкупно</t>
  </si>
  <si>
    <t>Триглав</t>
  </si>
  <si>
    <t>Евроинс</t>
  </si>
  <si>
    <t>Сава</t>
  </si>
  <si>
    <t>Винер</t>
  </si>
  <si>
    <t>Еуролинк</t>
  </si>
  <si>
    <t>Уника</t>
  </si>
  <si>
    <t>Ос.Полиса</t>
  </si>
  <si>
    <t>Кроација</t>
  </si>
  <si>
    <t>Незгода</t>
  </si>
  <si>
    <t>Здравствено осигурување</t>
  </si>
  <si>
    <t>Моторни возила - каско</t>
  </si>
  <si>
    <t>Шински возила - каско</t>
  </si>
  <si>
    <t>Воздухоплови - каско</t>
  </si>
  <si>
    <t>Пловни објекти - каско</t>
  </si>
  <si>
    <t>Стока во превоз - карго</t>
  </si>
  <si>
    <t>Имот од пожари и други непогоди</t>
  </si>
  <si>
    <t xml:space="preserve">Останати осигурувања на имот </t>
  </si>
  <si>
    <t>АО (вкупно )</t>
  </si>
  <si>
    <t>Одговорност воздухоплови</t>
  </si>
  <si>
    <t>Одговорност пловни објекти</t>
  </si>
  <si>
    <t xml:space="preserve">Општо осигурување од одговорност </t>
  </si>
  <si>
    <t>Осигурување на кредити</t>
  </si>
  <si>
    <t>Осигурување на гаранции</t>
  </si>
  <si>
    <t>Осигурување од финансиски загуби</t>
  </si>
  <si>
    <t>Осигурување на правна заштита</t>
  </si>
  <si>
    <t>Осигурување на туристичка помош</t>
  </si>
  <si>
    <t xml:space="preserve">Вкупно  </t>
  </si>
  <si>
    <t xml:space="preserve">% по друштво за неживотно осигурување </t>
  </si>
  <si>
    <t>Граве</t>
  </si>
  <si>
    <t>Неживот</t>
  </si>
  <si>
    <t>Живот</t>
  </si>
  <si>
    <t xml:space="preserve">% по друштво за животно осигурување </t>
  </si>
  <si>
    <t>во 000 мкд</t>
  </si>
  <si>
    <t xml:space="preserve">Вкупно </t>
  </si>
  <si>
    <t>Ос.полиса</t>
  </si>
  <si>
    <t>Патнички автомобили</t>
  </si>
  <si>
    <t>Товарни возила</t>
  </si>
  <si>
    <t>Автобуси</t>
  </si>
  <si>
    <t>Влечни возила</t>
  </si>
  <si>
    <t>Специјални возила</t>
  </si>
  <si>
    <t>Моторцикли и скутери</t>
  </si>
  <si>
    <t>Приклучни возила</t>
  </si>
  <si>
    <t>Работни моторни возила</t>
  </si>
  <si>
    <t>Возила за време на пробни возења и престој во складишта</t>
  </si>
  <si>
    <t>Возила за време на доопремување на сопствени оски (пер акс)</t>
  </si>
  <si>
    <t>Моторни возила со пробни таблици</t>
  </si>
  <si>
    <t>Возила за време на поправка во автомеханичарски и авторемонтни работилници и во работилници за перење и подмачкување</t>
  </si>
  <si>
    <t>Возила со посебни регистарски ознаки кои се во промет на територија на РМ</t>
  </si>
  <si>
    <t>000 мкд</t>
  </si>
  <si>
    <t xml:space="preserve">% </t>
  </si>
  <si>
    <t xml:space="preserve">Вкупно ЗК </t>
  </si>
  <si>
    <t>Вкупно (неживот)</t>
  </si>
  <si>
    <t>Вкупно (живот)</t>
  </si>
  <si>
    <t>Друштво за осигурување</t>
  </si>
  <si>
    <t>Трошоци за провизија</t>
  </si>
  <si>
    <t>Резерви за настанати и пријавени штети</t>
  </si>
  <si>
    <t>Резерви за настанати но непријавени штети</t>
  </si>
  <si>
    <t>Број на штети</t>
  </si>
  <si>
    <t>Исплатени износи</t>
  </si>
  <si>
    <t>Број на резервирани штети</t>
  </si>
  <si>
    <t>Неосигурени возила</t>
  </si>
  <si>
    <t>Непознати возила</t>
  </si>
  <si>
    <t>Останати услужни штети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</si>
  <si>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</si>
  <si>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Општа одговорност </t>
  </si>
  <si>
    <t>Македонија</t>
  </si>
  <si>
    <t xml:space="preserve">Директна продажба </t>
  </si>
  <si>
    <t>Осиг. брокерски друштва</t>
  </si>
  <si>
    <t>Друштва за застапување</t>
  </si>
  <si>
    <t>Туристички агенции</t>
  </si>
  <si>
    <t xml:space="preserve">Авто салони </t>
  </si>
  <si>
    <t>Банки</t>
  </si>
  <si>
    <t>Број на склучени договори</t>
  </si>
  <si>
    <t xml:space="preserve">Бруто полисирана премија </t>
  </si>
  <si>
    <t>Застапници во осигурување</t>
  </si>
  <si>
    <t>Останати дистрибутивни канали</t>
  </si>
  <si>
    <t>Математичка резерва</t>
  </si>
  <si>
    <t>Резерви на штети</t>
  </si>
  <si>
    <t>Ред.           бр.</t>
  </si>
  <si>
    <t>Резерви за преносна премија</t>
  </si>
  <si>
    <t>Резерви за бонуси и попусти</t>
  </si>
  <si>
    <t>Резерви за штети</t>
  </si>
  <si>
    <t>Еквилизациона резерва</t>
  </si>
  <si>
    <t>Други технички резерви</t>
  </si>
  <si>
    <t>Вкупно резерви за штети</t>
  </si>
  <si>
    <t>Друштво</t>
  </si>
  <si>
    <t>живот</t>
  </si>
  <si>
    <t xml:space="preserve"> Во 000 мкд</t>
  </si>
  <si>
    <t>Во 000 мкд</t>
  </si>
  <si>
    <t>Халк</t>
  </si>
  <si>
    <t>Граве н.</t>
  </si>
  <si>
    <t>Бруто полисирана премија за период од 01.01.2022 до 30.09.2022</t>
  </si>
  <si>
    <t>Број на договори за период од 01.01.2022  до 30.09.2022</t>
  </si>
  <si>
    <t>Бруто исплатени (ликвидирани) штети за период од 01.01.2022 до 30.09.2022</t>
  </si>
  <si>
    <t>Број исплатени (ликвидирани) штети за период од 01.01.2022  до 30.09.2022</t>
  </si>
  <si>
    <t>Број на резервирани штети за период од 01.01.2022 до 30.09.2022</t>
  </si>
  <si>
    <t>Бруто резерви за настанати и пријавени штети за период од 01.01.2022 до 30.09.2022</t>
  </si>
  <si>
    <t>Договори за ЗАО за период од 01.01.2022 до 30.09.2022</t>
  </si>
  <si>
    <t>Премија за ЗАО за период од 01.01.2022 до 30.09.2022</t>
  </si>
  <si>
    <t>Број на Зелена карта за период од 01.01.2022 до 30.09.2022</t>
  </si>
  <si>
    <t>Премија за Зелена карта за период од 01.01.2022  до 30.09.2022</t>
  </si>
  <si>
    <t>Број на Гранично осигурување за период од 01.01.2022  до 30.09.2022</t>
  </si>
  <si>
    <t>Премија за Гранично осигурување за период од 01.01.2022 до 30.09.2022</t>
  </si>
  <si>
    <t>Број на штети од ЗАО за период од 01.01.2022 до 30.09.2022</t>
  </si>
  <si>
    <t>Ликвидирани штети на ЗАО за период од 01.01.2022  до 30.09.2022</t>
  </si>
  <si>
    <t>Број на штети на Зелена карта за период од 01.01.2022  до 30.09.2022</t>
  </si>
  <si>
    <t>Ликвидирани штети за ЗК за период од 01.01.2022  до 30.09.2022</t>
  </si>
  <si>
    <t>Техничка премија за период од 01.01.2022  до 30.09.2022</t>
  </si>
  <si>
    <t xml:space="preserve">          Резерви за настанати и пријавени, непријавени штети за период од 01.01.2022 до 30.09.2022</t>
  </si>
  <si>
    <t>Продажба по канали за период од 01.01.2022 до 30.09.2022 година</t>
  </si>
  <si>
    <t>Бруто технички резерви за периодот од  01.01.2022 до 30.09.2022</t>
  </si>
  <si>
    <t>Неосигурени возила, непознати возила и услужни штети за период од 01.01 до 30.09.2022 година ( Вкупно )</t>
  </si>
  <si>
    <t>Број на штети Гранично осигурување за период од 01.01.2022  до 30.09.2022</t>
  </si>
  <si>
    <t>Ликвидирани штети за Гранично осигурување за период од 01.01.2022 до 30.09.2022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</si>
</sst>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#,##0.0"/>
  </numFmts>
  <fonts count="4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  <charset val="204"/>
      <scheme val="minor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sz val="10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  <charset val="204"/>
    </font>
    <font>
      <sz val="9"/>
      <color theme="1"/>
      <name val="Arial"/>
      <family val="2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Arial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b/>
      <i/>
      <sz val="10"/>
      <color theme="1"/>
      <name val="Arial"/>
      <family val="2"/>
    </font>
    <font>
      <b/>
      <i/>
      <sz val="8"/>
      <color theme="1"/>
      <name val="Arial"/>
      <family val="2"/>
    </font>
    <font>
      <sz val="9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  <font>
      <i/>
      <sz val="9"/>
      <color theme="1"/>
      <name val="Arial"/>
      <family val="2"/>
    </font>
    <font>
      <i/>
      <sz val="9"/>
      <color theme="1"/>
      <name val="Calibri"/>
      <family val="2"/>
      <charset val="204"/>
      <scheme val="minor"/>
    </font>
    <font>
      <i/>
      <sz val="8"/>
      <color theme="1"/>
      <name val="Arial"/>
      <family val="2"/>
    </font>
    <font>
      <i/>
      <sz val="10"/>
      <color theme="1"/>
      <name val="Arial"/>
      <family val="2"/>
    </font>
    <font>
      <i/>
      <sz val="10"/>
      <color theme="1"/>
      <name val="Calibri"/>
      <family val="2"/>
      <charset val="204"/>
      <scheme val="minor"/>
    </font>
    <font>
      <i/>
      <sz val="11"/>
      <color theme="1"/>
      <name val="Calibri"/>
      <family val="2"/>
      <scheme val="minor"/>
    </font>
    <font>
      <b/>
      <sz val="9"/>
      <name val="Arial"/>
      <family val="2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9"/>
      <color theme="0"/>
      <name val="Arial"/>
      <family val="2"/>
    </font>
    <font>
      <sz val="9"/>
      <color theme="0"/>
      <name val="Calibri"/>
      <family val="2"/>
      <scheme val="minor"/>
    </font>
    <font>
      <b/>
      <sz val="10"/>
      <name val="Arial"/>
      <family val="2"/>
    </font>
    <font>
      <b/>
      <i/>
      <sz val="9"/>
      <name val="Arial"/>
      <family val="2"/>
    </font>
    <font>
      <b/>
      <sz val="11"/>
      <name val="Arial"/>
      <family val="2"/>
    </font>
    <font>
      <sz val="10"/>
      <name val="Tahoma"/>
      <family val="2"/>
    </font>
    <font>
      <sz val="10"/>
      <name val="Tahoma"/>
      <family val="2"/>
    </font>
    <font>
      <sz val="8"/>
      <name val="Calibri"/>
      <family val="2"/>
      <charset val="204"/>
      <scheme val="minor"/>
    </font>
    <font>
      <sz val="9"/>
      <color rgb="FFFF0000"/>
      <name val="Arial"/>
      <family val="2"/>
    </font>
    <font>
      <b/>
      <sz val="9"/>
      <color rgb="FFFF0000"/>
      <name val="Arial"/>
      <family val="2"/>
    </font>
    <font>
      <b/>
      <i/>
      <sz val="9"/>
      <color rgb="FFFF0000"/>
      <name val="Arial"/>
      <family val="2"/>
    </font>
    <font>
      <sz val="10"/>
      <name val="Calibri"/>
    </font>
  </fonts>
  <fills count="8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CC"/>
        <b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2F2F2"/>
      </patternFill>
    </fill>
  </fills>
  <borders count="5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3">
    <xf numFmtId="0" fontId="0" fillId="0" borderId="0"/>
    <xf numFmtId="0" fontId="2" fillId="0" borderId="0"/>
    <xf numFmtId="9" fontId="2" fillId="0" borderId="0" applyFont="0" applyFill="0" applyBorder="0" applyAlignment="0" applyProtection="0"/>
    <xf numFmtId="0" fontId="10" fillId="0" borderId="0"/>
    <xf numFmtId="0" fontId="1" fillId="0" borderId="0"/>
    <xf numFmtId="0" fontId="2" fillId="0" borderId="0"/>
    <xf numFmtId="9" fontId="2" fillId="0" borderId="0" applyFont="0" applyFill="0" applyBorder="0" applyAlignment="0" applyProtection="0"/>
    <xf numFmtId="0" fontId="13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40" fillId="0" borderId="0"/>
    <xf numFmtId="0" fontId="41" fillId="0" borderId="0"/>
    <xf numFmtId="0" fontId="41" fillId="0" borderId="0"/>
  </cellStyleXfs>
  <cellXfs count="448">
    <xf numFmtId="0" fontId="0" fillId="0" borderId="0" xfId="0"/>
    <xf numFmtId="0" fontId="0" fillId="0" borderId="0" xfId="0"/>
    <xf numFmtId="0" fontId="5" fillId="0" borderId="0" xfId="1" applyFont="1"/>
    <xf numFmtId="0" fontId="6" fillId="0" borderId="0" xfId="1" applyFont="1"/>
    <xf numFmtId="0" fontId="5" fillId="0" borderId="7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5" fillId="0" borderId="9" xfId="1" applyFont="1" applyBorder="1" applyAlignment="1">
      <alignment horizontal="center" vertical="center"/>
    </xf>
    <xf numFmtId="0" fontId="6" fillId="0" borderId="1" xfId="1" applyFont="1" applyBorder="1" applyAlignment="1">
      <alignment vertical="center"/>
    </xf>
    <xf numFmtId="0" fontId="3" fillId="0" borderId="0" xfId="1" applyFont="1"/>
    <xf numFmtId="0" fontId="5" fillId="2" borderId="6" xfId="1" applyFont="1" applyFill="1" applyBorder="1" applyAlignment="1">
      <alignment vertical="center"/>
    </xf>
    <xf numFmtId="0" fontId="5" fillId="2" borderId="7" xfId="1" applyFont="1" applyFill="1" applyBorder="1" applyAlignment="1">
      <alignment vertical="center"/>
    </xf>
    <xf numFmtId="0" fontId="5" fillId="2" borderId="9" xfId="1" applyFont="1" applyFill="1" applyBorder="1" applyAlignment="1">
      <alignment vertical="center"/>
    </xf>
    <xf numFmtId="0" fontId="8" fillId="0" borderId="0" xfId="1" applyFont="1" applyBorder="1" applyAlignment="1">
      <alignment horizontal="center" vertical="center"/>
    </xf>
    <xf numFmtId="0" fontId="6" fillId="0" borderId="0" xfId="1" applyFont="1" applyBorder="1" applyAlignment="1">
      <alignment vertical="center"/>
    </xf>
    <xf numFmtId="3" fontId="11" fillId="3" borderId="0" xfId="1" applyNumberFormat="1" applyFont="1" applyFill="1" applyBorder="1" applyAlignment="1">
      <alignment vertical="center"/>
    </xf>
    <xf numFmtId="0" fontId="8" fillId="3" borderId="0" xfId="1" applyFont="1" applyFill="1" applyBorder="1" applyAlignment="1">
      <alignment vertical="center"/>
    </xf>
    <xf numFmtId="3" fontId="8" fillId="3" borderId="0" xfId="1" applyNumberFormat="1" applyFont="1" applyFill="1" applyBorder="1" applyAlignment="1">
      <alignment vertical="center"/>
    </xf>
    <xf numFmtId="3" fontId="8" fillId="4" borderId="0" xfId="1" applyNumberFormat="1" applyFont="1" applyFill="1" applyBorder="1" applyAlignment="1">
      <alignment vertical="center"/>
    </xf>
    <xf numFmtId="0" fontId="8" fillId="3" borderId="0" xfId="1" applyFont="1" applyFill="1" applyBorder="1" applyAlignment="1">
      <alignment horizontal="right" vertical="center"/>
    </xf>
    <xf numFmtId="0" fontId="7" fillId="2" borderId="1" xfId="1" applyFont="1" applyFill="1" applyBorder="1" applyAlignment="1">
      <alignment horizontal="right" vertical="center"/>
    </xf>
    <xf numFmtId="0" fontId="6" fillId="3" borderId="0" xfId="1" applyFont="1" applyFill="1" applyBorder="1" applyAlignment="1">
      <alignment vertical="center"/>
    </xf>
    <xf numFmtId="0" fontId="4" fillId="3" borderId="1" xfId="1" applyFont="1" applyFill="1" applyBorder="1" applyAlignment="1">
      <alignment horizontal="center" vertical="center"/>
    </xf>
    <xf numFmtId="0" fontId="4" fillId="2" borderId="13" xfId="1" applyFont="1" applyFill="1" applyBorder="1" applyAlignment="1">
      <alignment horizontal="center" vertical="center"/>
    </xf>
    <xf numFmtId="0" fontId="4" fillId="4" borderId="1" xfId="1" applyFont="1" applyFill="1" applyBorder="1" applyAlignment="1">
      <alignment horizontal="center" vertical="center"/>
    </xf>
    <xf numFmtId="0" fontId="5" fillId="0" borderId="10" xfId="1" applyFont="1" applyBorder="1" applyAlignment="1">
      <alignment horizontal="center" vertical="center"/>
    </xf>
    <xf numFmtId="10" fontId="12" fillId="3" borderId="1" xfId="2" applyNumberFormat="1" applyFont="1" applyFill="1" applyBorder="1" applyAlignment="1">
      <alignment vertical="center"/>
    </xf>
    <xf numFmtId="10" fontId="5" fillId="2" borderId="13" xfId="2" applyNumberFormat="1" applyFont="1" applyFill="1" applyBorder="1" applyAlignment="1">
      <alignment vertical="center"/>
    </xf>
    <xf numFmtId="10" fontId="5" fillId="3" borderId="1" xfId="2" applyNumberFormat="1" applyFont="1" applyFill="1" applyBorder="1" applyAlignment="1">
      <alignment vertical="center"/>
    </xf>
    <xf numFmtId="10" fontId="5" fillId="4" borderId="1" xfId="2" applyNumberFormat="1" applyFont="1" applyFill="1" applyBorder="1" applyAlignment="1">
      <alignment vertical="center"/>
    </xf>
    <xf numFmtId="0" fontId="5" fillId="0" borderId="0" xfId="0" applyFont="1"/>
    <xf numFmtId="0" fontId="4" fillId="2" borderId="1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2" borderId="6" xfId="0" applyFont="1" applyFill="1" applyBorder="1" applyAlignment="1">
      <alignment vertical="center"/>
    </xf>
    <xf numFmtId="0" fontId="5" fillId="0" borderId="7" xfId="0" applyFont="1" applyBorder="1" applyAlignment="1">
      <alignment horizontal="center" vertical="center"/>
    </xf>
    <xf numFmtId="0" fontId="5" fillId="2" borderId="7" xfId="0" applyFont="1" applyFill="1" applyBorder="1" applyAlignment="1">
      <alignment vertical="center"/>
    </xf>
    <xf numFmtId="0" fontId="5" fillId="0" borderId="9" xfId="0" applyFont="1" applyBorder="1" applyAlignment="1">
      <alignment horizontal="center" vertical="center"/>
    </xf>
    <xf numFmtId="0" fontId="5" fillId="2" borderId="9" xfId="0" applyFont="1" applyFill="1" applyBorder="1" applyAlignment="1">
      <alignment vertical="center"/>
    </xf>
    <xf numFmtId="0" fontId="6" fillId="0" borderId="1" xfId="0" applyFont="1" applyBorder="1" applyAlignment="1">
      <alignment vertical="center"/>
    </xf>
    <xf numFmtId="0" fontId="8" fillId="2" borderId="1" xfId="0" applyFont="1" applyFill="1" applyBorder="1" applyAlignment="1">
      <alignment horizontal="right" vertical="center"/>
    </xf>
    <xf numFmtId="3" fontId="8" fillId="3" borderId="12" xfId="0" applyNumberFormat="1" applyFont="1" applyFill="1" applyBorder="1" applyAlignment="1">
      <alignment vertical="center"/>
    </xf>
    <xf numFmtId="3" fontId="8" fillId="2" borderId="1" xfId="0" applyNumberFormat="1" applyFont="1" applyFill="1" applyBorder="1" applyAlignment="1">
      <alignment vertical="center"/>
    </xf>
    <xf numFmtId="3" fontId="8" fillId="3" borderId="13" xfId="0" applyNumberFormat="1" applyFont="1" applyFill="1" applyBorder="1" applyAlignment="1">
      <alignment vertical="center"/>
    </xf>
    <xf numFmtId="3" fontId="8" fillId="3" borderId="1" xfId="0" applyNumberFormat="1" applyFont="1" applyFill="1" applyBorder="1" applyAlignment="1">
      <alignment vertical="center"/>
    </xf>
    <xf numFmtId="3" fontId="8" fillId="2" borderId="13" xfId="0" applyNumberFormat="1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8" fillId="3" borderId="0" xfId="0" applyFont="1" applyFill="1" applyBorder="1" applyAlignment="1">
      <alignment horizontal="right" vertical="center"/>
    </xf>
    <xf numFmtId="3" fontId="8" fillId="3" borderId="0" xfId="0" applyNumberFormat="1" applyFont="1" applyFill="1" applyBorder="1"/>
    <xf numFmtId="3" fontId="8" fillId="3" borderId="0" xfId="0" applyNumberFormat="1" applyFont="1" applyFill="1" applyBorder="1" applyAlignment="1">
      <alignment vertical="center"/>
    </xf>
    <xf numFmtId="10" fontId="5" fillId="2" borderId="1" xfId="6" applyNumberFormat="1" applyFont="1" applyFill="1" applyBorder="1" applyAlignment="1">
      <alignment vertical="center"/>
    </xf>
    <xf numFmtId="10" fontId="5" fillId="3" borderId="1" xfId="6" applyNumberFormat="1" applyFont="1" applyFill="1" applyBorder="1" applyAlignment="1">
      <alignment vertical="center"/>
    </xf>
    <xf numFmtId="10" fontId="5" fillId="3" borderId="1" xfId="6" applyNumberFormat="1" applyFont="1" applyFill="1" applyBorder="1" applyAlignment="1"/>
    <xf numFmtId="0" fontId="6" fillId="0" borderId="0" xfId="0" applyFont="1"/>
    <xf numFmtId="3" fontId="5" fillId="2" borderId="1" xfId="0" applyNumberFormat="1" applyFont="1" applyFill="1" applyBorder="1" applyAlignment="1">
      <alignment vertical="center"/>
    </xf>
    <xf numFmtId="0" fontId="5" fillId="3" borderId="17" xfId="0" applyFont="1" applyFill="1" applyBorder="1" applyAlignment="1">
      <alignment vertical="center"/>
    </xf>
    <xf numFmtId="3" fontId="11" fillId="2" borderId="1" xfId="0" applyNumberFormat="1" applyFont="1" applyFill="1" applyBorder="1" applyAlignment="1">
      <alignment vertical="center"/>
    </xf>
    <xf numFmtId="0" fontId="4" fillId="4" borderId="1" xfId="0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vertical="center"/>
    </xf>
    <xf numFmtId="3" fontId="8" fillId="4" borderId="1" xfId="0" applyNumberFormat="1" applyFont="1" applyFill="1" applyBorder="1" applyAlignment="1">
      <alignment vertical="center"/>
    </xf>
    <xf numFmtId="0" fontId="8" fillId="4" borderId="1" xfId="0" applyFont="1" applyFill="1" applyBorder="1" applyAlignment="1">
      <alignment vertical="center"/>
    </xf>
    <xf numFmtId="3" fontId="5" fillId="2" borderId="17" xfId="0" applyNumberFormat="1" applyFont="1" applyFill="1" applyBorder="1" applyAlignment="1">
      <alignment vertical="center"/>
    </xf>
    <xf numFmtId="0" fontId="14" fillId="0" borderId="0" xfId="0" applyFont="1"/>
    <xf numFmtId="0" fontId="5" fillId="2" borderId="7" xfId="0" applyFont="1" applyFill="1" applyBorder="1" applyAlignment="1">
      <alignment vertical="center" wrapText="1"/>
    </xf>
    <xf numFmtId="0" fontId="5" fillId="3" borderId="7" xfId="0" applyFont="1" applyFill="1" applyBorder="1" applyAlignment="1">
      <alignment vertical="center"/>
    </xf>
    <xf numFmtId="3" fontId="5" fillId="2" borderId="7" xfId="0" applyNumberFormat="1" applyFont="1" applyFill="1" applyBorder="1" applyAlignment="1">
      <alignment vertical="center"/>
    </xf>
    <xf numFmtId="10" fontId="12" fillId="3" borderId="1" xfId="6" applyNumberFormat="1" applyFont="1" applyFill="1" applyBorder="1" applyAlignment="1">
      <alignment vertical="center"/>
    </xf>
    <xf numFmtId="10" fontId="5" fillId="2" borderId="13" xfId="6" applyNumberFormat="1" applyFont="1" applyFill="1" applyBorder="1" applyAlignment="1">
      <alignment vertical="center"/>
    </xf>
    <xf numFmtId="10" fontId="5" fillId="4" borderId="1" xfId="6" applyNumberFormat="1" applyFont="1" applyFill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3" fontId="7" fillId="3" borderId="1" xfId="0" applyNumberFormat="1" applyFont="1" applyFill="1" applyBorder="1" applyAlignment="1">
      <alignment vertical="center"/>
    </xf>
    <xf numFmtId="3" fontId="11" fillId="3" borderId="0" xfId="0" applyNumberFormat="1" applyFont="1" applyFill="1" applyBorder="1" applyAlignment="1">
      <alignment vertical="center"/>
    </xf>
    <xf numFmtId="3" fontId="8" fillId="4" borderId="0" xfId="0" applyNumberFormat="1" applyFont="1" applyFill="1" applyBorder="1" applyAlignment="1">
      <alignment vertical="center"/>
    </xf>
    <xf numFmtId="164" fontId="5" fillId="2" borderId="13" xfId="6" applyNumberFormat="1" applyFont="1" applyFill="1" applyBorder="1" applyAlignment="1">
      <alignment vertical="center"/>
    </xf>
    <xf numFmtId="164" fontId="5" fillId="3" borderId="1" xfId="6" applyNumberFormat="1" applyFont="1" applyFill="1" applyBorder="1" applyAlignment="1">
      <alignment vertical="center"/>
    </xf>
    <xf numFmtId="164" fontId="5" fillId="4" borderId="1" xfId="6" applyNumberFormat="1" applyFont="1" applyFill="1" applyBorder="1" applyAlignment="1">
      <alignment vertical="center"/>
    </xf>
    <xf numFmtId="0" fontId="5" fillId="2" borderId="3" xfId="0" applyFont="1" applyFill="1" applyBorder="1" applyAlignment="1">
      <alignment horizontal="center" vertical="center" wrapText="1"/>
    </xf>
    <xf numFmtId="3" fontId="5" fillId="3" borderId="3" xfId="0" applyNumberFormat="1" applyFont="1" applyFill="1" applyBorder="1" applyAlignment="1">
      <alignment vertical="center"/>
    </xf>
    <xf numFmtId="3" fontId="5" fillId="3" borderId="7" xfId="0" applyNumberFormat="1" applyFont="1" applyFill="1" applyBorder="1" applyAlignment="1">
      <alignment vertical="center"/>
    </xf>
    <xf numFmtId="0" fontId="5" fillId="3" borderId="9" xfId="0" applyFont="1" applyFill="1" applyBorder="1" applyAlignment="1">
      <alignment vertical="center"/>
    </xf>
    <xf numFmtId="0" fontId="5" fillId="4" borderId="13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5" fillId="3" borderId="1" xfId="1" applyFont="1" applyFill="1" applyBorder="1" applyAlignment="1">
      <alignment horizontal="center" vertical="center"/>
    </xf>
    <xf numFmtId="3" fontId="5" fillId="3" borderId="26" xfId="0" applyNumberFormat="1" applyFont="1" applyFill="1" applyBorder="1" applyAlignment="1">
      <alignment vertical="center"/>
    </xf>
    <xf numFmtId="3" fontId="5" fillId="2" borderId="16" xfId="0" applyNumberFormat="1" applyFont="1" applyFill="1" applyBorder="1" applyAlignment="1">
      <alignment vertical="center"/>
    </xf>
    <xf numFmtId="3" fontId="5" fillId="4" borderId="3" xfId="0" applyNumberFormat="1" applyFont="1" applyFill="1" applyBorder="1" applyAlignment="1">
      <alignment vertical="center"/>
    </xf>
    <xf numFmtId="3" fontId="5" fillId="3" borderId="9" xfId="0" applyNumberFormat="1" applyFont="1" applyFill="1" applyBorder="1" applyAlignment="1">
      <alignment vertical="center"/>
    </xf>
    <xf numFmtId="3" fontId="11" fillId="3" borderId="13" xfId="0" applyNumberFormat="1" applyFont="1" applyFill="1" applyBorder="1" applyAlignment="1">
      <alignment vertical="center"/>
    </xf>
    <xf numFmtId="3" fontId="11" fillId="4" borderId="1" xfId="0" applyNumberFormat="1" applyFont="1" applyFill="1" applyBorder="1" applyAlignment="1">
      <alignment vertical="center"/>
    </xf>
    <xf numFmtId="10" fontId="5" fillId="3" borderId="13" xfId="6" applyNumberFormat="1" applyFont="1" applyFill="1" applyBorder="1" applyAlignment="1">
      <alignment vertical="center"/>
    </xf>
    <xf numFmtId="10" fontId="12" fillId="2" borderId="1" xfId="6" applyNumberFormat="1" applyFont="1" applyFill="1" applyBorder="1" applyAlignment="1">
      <alignment vertical="center"/>
    </xf>
    <xf numFmtId="10" fontId="5" fillId="3" borderId="1" xfId="0" applyNumberFormat="1" applyFont="1" applyFill="1" applyBorder="1" applyAlignment="1">
      <alignment vertical="center" wrapText="1"/>
    </xf>
    <xf numFmtId="3" fontId="11" fillId="3" borderId="1" xfId="0" applyNumberFormat="1" applyFont="1" applyFill="1" applyBorder="1" applyAlignment="1">
      <alignment vertical="center"/>
    </xf>
    <xf numFmtId="3" fontId="12" fillId="3" borderId="3" xfId="0" applyNumberFormat="1" applyFont="1" applyFill="1" applyBorder="1" applyAlignment="1">
      <alignment vertical="center"/>
    </xf>
    <xf numFmtId="0" fontId="5" fillId="6" borderId="19" xfId="0" applyFont="1" applyFill="1" applyBorder="1"/>
    <xf numFmtId="0" fontId="5" fillId="6" borderId="0" xfId="0" applyFont="1" applyFill="1" applyBorder="1"/>
    <xf numFmtId="0" fontId="5" fillId="0" borderId="1" xfId="0" applyFont="1" applyBorder="1"/>
    <xf numFmtId="0" fontId="12" fillId="3" borderId="1" xfId="1" applyFont="1" applyFill="1" applyBorder="1" applyAlignment="1">
      <alignment horizontal="center" vertical="center"/>
    </xf>
    <xf numFmtId="10" fontId="5" fillId="2" borderId="14" xfId="2" applyNumberFormat="1" applyFont="1" applyFill="1" applyBorder="1" applyAlignment="1">
      <alignment vertical="center"/>
    </xf>
    <xf numFmtId="0" fontId="0" fillId="0" borderId="0" xfId="0" applyAlignment="1">
      <alignment horizontal="right"/>
    </xf>
    <xf numFmtId="0" fontId="6" fillId="2" borderId="10" xfId="1" applyFont="1" applyFill="1" applyBorder="1" applyAlignment="1">
      <alignment vertical="center"/>
    </xf>
    <xf numFmtId="0" fontId="0" fillId="0" borderId="0" xfId="0" applyBorder="1"/>
    <xf numFmtId="10" fontId="12" fillId="2" borderId="1" xfId="2" applyNumberFormat="1" applyFont="1" applyFill="1" applyBorder="1" applyAlignment="1">
      <alignment vertical="center"/>
    </xf>
    <xf numFmtId="0" fontId="5" fillId="0" borderId="4" xfId="0" applyFont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3" fontId="5" fillId="3" borderId="31" xfId="0" applyNumberFormat="1" applyFont="1" applyFill="1" applyBorder="1" applyAlignment="1">
      <alignment vertical="center"/>
    </xf>
    <xf numFmtId="3" fontId="5" fillId="2" borderId="29" xfId="0" applyNumberFormat="1" applyFont="1" applyFill="1" applyBorder="1" applyAlignment="1">
      <alignment vertical="center"/>
    </xf>
    <xf numFmtId="3" fontId="5" fillId="3" borderId="4" xfId="0" applyNumberFormat="1" applyFont="1" applyFill="1" applyBorder="1" applyAlignment="1">
      <alignment vertical="center"/>
    </xf>
    <xf numFmtId="3" fontId="5" fillId="4" borderId="4" xfId="0" applyNumberFormat="1" applyFont="1" applyFill="1" applyBorder="1" applyAlignment="1">
      <alignment vertical="center"/>
    </xf>
    <xf numFmtId="0" fontId="14" fillId="3" borderId="7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3" fontId="7" fillId="3" borderId="1" xfId="0" applyNumberFormat="1" applyFont="1" applyFill="1" applyBorder="1"/>
    <xf numFmtId="0" fontId="14" fillId="2" borderId="3" xfId="0" applyFont="1" applyFill="1" applyBorder="1" applyAlignment="1">
      <alignment horizontal="center" vertical="center"/>
    </xf>
    <xf numFmtId="0" fontId="14" fillId="2" borderId="7" xfId="0" applyFont="1" applyFill="1" applyBorder="1" applyAlignment="1">
      <alignment horizontal="center" vertical="center"/>
    </xf>
    <xf numFmtId="0" fontId="14" fillId="2" borderId="9" xfId="0" applyFont="1" applyFill="1" applyBorder="1" applyAlignment="1">
      <alignment horizontal="center" vertical="center"/>
    </xf>
    <xf numFmtId="0" fontId="14" fillId="3" borderId="7" xfId="0" applyFont="1" applyFill="1" applyBorder="1" applyAlignment="1">
      <alignment vertical="center"/>
    </xf>
    <xf numFmtId="0" fontId="4" fillId="0" borderId="0" xfId="0" applyFont="1"/>
    <xf numFmtId="0" fontId="24" fillId="3" borderId="1" xfId="0" applyFont="1" applyFill="1" applyBorder="1" applyAlignment="1">
      <alignment horizontal="center" vertical="center"/>
    </xf>
    <xf numFmtId="3" fontId="24" fillId="2" borderId="3" xfId="0" applyNumberFormat="1" applyFont="1" applyFill="1" applyBorder="1" applyAlignment="1">
      <alignment vertical="center"/>
    </xf>
    <xf numFmtId="3" fontId="24" fillId="2" borderId="4" xfId="0" applyNumberFormat="1" applyFont="1" applyFill="1" applyBorder="1" applyAlignment="1">
      <alignment vertical="center"/>
    </xf>
    <xf numFmtId="0" fontId="5" fillId="0" borderId="6" xfId="0" applyFont="1" applyBorder="1" applyAlignment="1">
      <alignment horizontal="center" vertical="center"/>
    </xf>
    <xf numFmtId="3" fontId="14" fillId="0" borderId="27" xfId="0" applyNumberFormat="1" applyFont="1" applyBorder="1" applyAlignment="1">
      <alignment vertical="center"/>
    </xf>
    <xf numFmtId="3" fontId="14" fillId="2" borderId="6" xfId="0" applyNumberFormat="1" applyFont="1" applyFill="1" applyBorder="1" applyAlignment="1">
      <alignment vertical="center"/>
    </xf>
    <xf numFmtId="3" fontId="14" fillId="0" borderId="28" xfId="0" applyNumberFormat="1" applyFont="1" applyBorder="1" applyAlignment="1">
      <alignment vertical="center"/>
    </xf>
    <xf numFmtId="3" fontId="24" fillId="3" borderId="6" xfId="0" applyNumberFormat="1" applyFont="1" applyFill="1" applyBorder="1" applyAlignment="1">
      <alignment vertical="center"/>
    </xf>
    <xf numFmtId="3" fontId="14" fillId="0" borderId="30" xfId="0" applyNumberFormat="1" applyFont="1" applyBorder="1" applyAlignment="1">
      <alignment vertical="center"/>
    </xf>
    <xf numFmtId="3" fontId="14" fillId="2" borderId="4" xfId="0" applyNumberFormat="1" applyFont="1" applyFill="1" applyBorder="1" applyAlignment="1">
      <alignment vertical="center"/>
    </xf>
    <xf numFmtId="3" fontId="14" fillId="0" borderId="29" xfId="0" applyNumberFormat="1" applyFont="1" applyBorder="1" applyAlignment="1">
      <alignment vertical="center"/>
    </xf>
    <xf numFmtId="3" fontId="24" fillId="3" borderId="4" xfId="0" applyNumberFormat="1" applyFont="1" applyFill="1" applyBorder="1" applyAlignment="1">
      <alignment vertical="center"/>
    </xf>
    <xf numFmtId="3" fontId="14" fillId="0" borderId="1" xfId="0" applyNumberFormat="1" applyFont="1" applyBorder="1" applyAlignment="1">
      <alignment vertical="center"/>
    </xf>
    <xf numFmtId="3" fontId="14" fillId="0" borderId="15" xfId="0" applyNumberFormat="1" applyFont="1" applyBorder="1" applyAlignment="1">
      <alignment vertical="center"/>
    </xf>
    <xf numFmtId="0" fontId="14" fillId="3" borderId="9" xfId="0" applyFont="1" applyFill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8" fillId="3" borderId="13" xfId="0" applyFont="1" applyFill="1" applyBorder="1" applyAlignment="1">
      <alignment horizontal="right" vertical="center"/>
    </xf>
    <xf numFmtId="3" fontId="11" fillId="2" borderId="13" xfId="0" applyNumberFormat="1" applyFont="1" applyFill="1" applyBorder="1" applyAlignment="1">
      <alignment vertical="center"/>
    </xf>
    <xf numFmtId="3" fontId="11" fillId="3" borderId="12" xfId="0" applyNumberFormat="1" applyFont="1" applyFill="1" applyBorder="1" applyAlignment="1">
      <alignment vertical="center"/>
    </xf>
    <xf numFmtId="3" fontId="11" fillId="3" borderId="1" xfId="1" applyNumberFormat="1" applyFont="1" applyFill="1" applyBorder="1" applyAlignment="1">
      <alignment vertical="center"/>
    </xf>
    <xf numFmtId="3" fontId="8" fillId="2" borderId="13" xfId="1" applyNumberFormat="1" applyFont="1" applyFill="1" applyBorder="1" applyAlignment="1">
      <alignment vertical="center"/>
    </xf>
    <xf numFmtId="3" fontId="8" fillId="3" borderId="1" xfId="1" applyNumberFormat="1" applyFont="1" applyFill="1" applyBorder="1" applyAlignment="1">
      <alignment vertical="center"/>
    </xf>
    <xf numFmtId="3" fontId="8" fillId="4" borderId="1" xfId="1" applyNumberFormat="1" applyFont="1" applyFill="1" applyBorder="1" applyAlignment="1">
      <alignment vertical="center"/>
    </xf>
    <xf numFmtId="3" fontId="8" fillId="2" borderId="1" xfId="1" applyNumberFormat="1" applyFont="1" applyFill="1" applyBorder="1" applyAlignment="1">
      <alignment vertical="center"/>
    </xf>
    <xf numFmtId="0" fontId="24" fillId="3" borderId="1" xfId="0" applyFont="1" applyFill="1" applyBorder="1" applyAlignment="1">
      <alignment vertical="center"/>
    </xf>
    <xf numFmtId="3" fontId="24" fillId="3" borderId="1" xfId="0" applyNumberFormat="1" applyFont="1" applyFill="1" applyBorder="1"/>
    <xf numFmtId="3" fontId="14" fillId="2" borderId="1" xfId="0" applyNumberFormat="1" applyFont="1" applyFill="1" applyBorder="1" applyAlignment="1">
      <alignment horizontal="right" vertical="center"/>
    </xf>
    <xf numFmtId="3" fontId="24" fillId="0" borderId="32" xfId="0" applyNumberFormat="1" applyFont="1" applyBorder="1" applyAlignment="1">
      <alignment horizontal="right" vertical="center"/>
    </xf>
    <xf numFmtId="3" fontId="24" fillId="0" borderId="1" xfId="0" applyNumberFormat="1" applyFont="1" applyBorder="1" applyAlignment="1">
      <alignment horizontal="right" vertical="center"/>
    </xf>
    <xf numFmtId="0" fontId="29" fillId="4" borderId="1" xfId="0" applyFont="1" applyFill="1" applyBorder="1" applyAlignment="1">
      <alignment horizontal="center" vertical="center"/>
    </xf>
    <xf numFmtId="0" fontId="29" fillId="3" borderId="1" xfId="0" applyFont="1" applyFill="1" applyBorder="1" applyAlignment="1">
      <alignment horizontal="center" vertical="center"/>
    </xf>
    <xf numFmtId="0" fontId="29" fillId="2" borderId="13" xfId="0" applyFont="1" applyFill="1" applyBorder="1" applyAlignment="1">
      <alignment horizontal="center" vertical="center"/>
    </xf>
    <xf numFmtId="0" fontId="28" fillId="3" borderId="14" xfId="1" applyFont="1" applyFill="1" applyBorder="1" applyAlignment="1">
      <alignment horizontal="center" vertical="center"/>
    </xf>
    <xf numFmtId="0" fontId="28" fillId="3" borderId="1" xfId="0" applyFont="1" applyFill="1" applyBorder="1" applyAlignment="1">
      <alignment horizontal="center" vertical="center"/>
    </xf>
    <xf numFmtId="3" fontId="5" fillId="0" borderId="1" xfId="0" applyNumberFormat="1" applyFont="1" applyBorder="1" applyAlignment="1">
      <alignment vertical="center"/>
    </xf>
    <xf numFmtId="3" fontId="5" fillId="0" borderId="2" xfId="0" applyNumberFormat="1" applyFont="1" applyBorder="1" applyAlignment="1">
      <alignment vertical="center"/>
    </xf>
    <xf numFmtId="10" fontId="5" fillId="2" borderId="21" xfId="0" applyNumberFormat="1" applyFont="1" applyFill="1" applyBorder="1" applyAlignment="1">
      <alignment vertical="center"/>
    </xf>
    <xf numFmtId="10" fontId="5" fillId="2" borderId="1" xfId="0" applyNumberFormat="1" applyFont="1" applyFill="1" applyBorder="1" applyAlignment="1">
      <alignment vertical="center"/>
    </xf>
    <xf numFmtId="3" fontId="5" fillId="0" borderId="11" xfId="0" applyNumberFormat="1" applyFont="1" applyBorder="1" applyAlignment="1">
      <alignment vertical="center"/>
    </xf>
    <xf numFmtId="10" fontId="5" fillId="2" borderId="22" xfId="0" applyNumberFormat="1" applyFont="1" applyFill="1" applyBorder="1" applyAlignment="1">
      <alignment vertical="center"/>
    </xf>
    <xf numFmtId="3" fontId="5" fillId="3" borderId="6" xfId="0" applyNumberFormat="1" applyFont="1" applyFill="1" applyBorder="1" applyAlignment="1">
      <alignment vertical="center"/>
    </xf>
    <xf numFmtId="3" fontId="5" fillId="4" borderId="7" xfId="0" applyNumberFormat="1" applyFont="1" applyFill="1" applyBorder="1" applyAlignment="1">
      <alignment vertical="center"/>
    </xf>
    <xf numFmtId="3" fontId="5" fillId="4" borderId="9" xfId="0" applyNumberFormat="1" applyFont="1" applyFill="1" applyBorder="1" applyAlignment="1">
      <alignment vertical="center"/>
    </xf>
    <xf numFmtId="3" fontId="5" fillId="2" borderId="3" xfId="0" applyNumberFormat="1" applyFont="1" applyFill="1" applyBorder="1" applyAlignment="1">
      <alignment vertical="center"/>
    </xf>
    <xf numFmtId="3" fontId="5" fillId="2" borderId="9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3" fontId="5" fillId="2" borderId="16" xfId="0" applyNumberFormat="1" applyFont="1" applyFill="1" applyBorder="1" applyAlignment="1">
      <alignment vertical="center" wrapText="1"/>
    </xf>
    <xf numFmtId="3" fontId="12" fillId="3" borderId="1" xfId="0" applyNumberFormat="1" applyFont="1" applyFill="1" applyBorder="1" applyAlignment="1">
      <alignment vertical="center"/>
    </xf>
    <xf numFmtId="0" fontId="5" fillId="6" borderId="19" xfId="0" applyFont="1" applyFill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3" fontId="5" fillId="2" borderId="6" xfId="0" applyNumberFormat="1" applyFont="1" applyFill="1" applyBorder="1" applyAlignment="1">
      <alignment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10" xfId="1" applyFont="1" applyFill="1" applyBorder="1" applyAlignment="1">
      <alignment vertical="center"/>
    </xf>
    <xf numFmtId="0" fontId="14" fillId="2" borderId="3" xfId="0" applyFont="1" applyFill="1" applyBorder="1" applyAlignment="1">
      <alignment vertical="center"/>
    </xf>
    <xf numFmtId="0" fontId="14" fillId="2" borderId="7" xfId="0" applyFont="1" applyFill="1" applyBorder="1" applyAlignment="1">
      <alignment vertical="center"/>
    </xf>
    <xf numFmtId="0" fontId="14" fillId="2" borderId="9" xfId="0" applyFont="1" applyFill="1" applyBorder="1" applyAlignment="1">
      <alignment vertical="center"/>
    </xf>
    <xf numFmtId="0" fontId="14" fillId="3" borderId="9" xfId="0" applyFont="1" applyFill="1" applyBorder="1" applyAlignment="1">
      <alignment vertical="center"/>
    </xf>
    <xf numFmtId="3" fontId="14" fillId="2" borderId="7" xfId="0" applyNumberFormat="1" applyFont="1" applyFill="1" applyBorder="1" applyAlignment="1">
      <alignment vertical="center"/>
    </xf>
    <xf numFmtId="3" fontId="14" fillId="3" borderId="7" xfId="0" applyNumberFormat="1" applyFont="1" applyFill="1" applyBorder="1" applyAlignment="1">
      <alignment vertical="center"/>
    </xf>
    <xf numFmtId="3" fontId="14" fillId="3" borderId="9" xfId="0" applyNumberFormat="1" applyFont="1" applyFill="1" applyBorder="1" applyAlignment="1">
      <alignment vertical="center"/>
    </xf>
    <xf numFmtId="3" fontId="24" fillId="3" borderId="1" xfId="0" applyNumberFormat="1" applyFont="1" applyFill="1" applyBorder="1" applyAlignment="1">
      <alignment vertical="center"/>
    </xf>
    <xf numFmtId="3" fontId="14" fillId="2" borderId="3" xfId="0" applyNumberFormat="1" applyFont="1" applyFill="1" applyBorder="1" applyAlignment="1">
      <alignment vertical="center"/>
    </xf>
    <xf numFmtId="3" fontId="7" fillId="3" borderId="11" xfId="0" applyNumberFormat="1" applyFont="1" applyFill="1" applyBorder="1" applyAlignment="1">
      <alignment vertical="center"/>
    </xf>
    <xf numFmtId="3" fontId="23" fillId="2" borderId="3" xfId="0" applyNumberFormat="1" applyFont="1" applyFill="1" applyBorder="1" applyAlignment="1">
      <alignment vertical="center"/>
    </xf>
    <xf numFmtId="3" fontId="23" fillId="3" borderId="7" xfId="0" applyNumberFormat="1" applyFont="1" applyFill="1" applyBorder="1" applyAlignment="1">
      <alignment vertical="center"/>
    </xf>
    <xf numFmtId="3" fontId="23" fillId="2" borderId="9" xfId="0" applyNumberFormat="1" applyFont="1" applyFill="1" applyBorder="1" applyAlignment="1">
      <alignment vertical="center"/>
    </xf>
    <xf numFmtId="3" fontId="14" fillId="2" borderId="9" xfId="0" applyNumberFormat="1" applyFont="1" applyFill="1" applyBorder="1" applyAlignment="1">
      <alignment vertical="center"/>
    </xf>
    <xf numFmtId="3" fontId="23" fillId="2" borderId="7" xfId="0" applyNumberFormat="1" applyFont="1" applyFill="1" applyBorder="1" applyAlignment="1">
      <alignment vertical="center"/>
    </xf>
    <xf numFmtId="3" fontId="5" fillId="3" borderId="6" xfId="1" applyNumberFormat="1" applyFont="1" applyFill="1" applyBorder="1" applyAlignment="1">
      <alignment vertical="center"/>
    </xf>
    <xf numFmtId="0" fontId="5" fillId="2" borderId="16" xfId="0" applyFont="1" applyFill="1" applyBorder="1" applyAlignment="1">
      <alignment vertical="center"/>
    </xf>
    <xf numFmtId="3" fontId="5" fillId="4" borderId="6" xfId="0" applyNumberFormat="1" applyFont="1" applyFill="1" applyBorder="1" applyAlignment="1">
      <alignment vertical="center"/>
    </xf>
    <xf numFmtId="3" fontId="5" fillId="3" borderId="16" xfId="0" applyNumberFormat="1" applyFont="1" applyFill="1" applyBorder="1" applyAlignment="1">
      <alignment vertical="center"/>
    </xf>
    <xf numFmtId="3" fontId="5" fillId="3" borderId="17" xfId="0" applyNumberFormat="1" applyFont="1" applyFill="1" applyBorder="1" applyAlignment="1">
      <alignment vertical="center"/>
    </xf>
    <xf numFmtId="3" fontId="5" fillId="2" borderId="3" xfId="1" applyNumberFormat="1" applyFont="1" applyFill="1" applyBorder="1" applyAlignment="1">
      <alignment vertical="center"/>
    </xf>
    <xf numFmtId="3" fontId="5" fillId="2" borderId="7" xfId="1" applyNumberFormat="1" applyFont="1" applyFill="1" applyBorder="1" applyAlignment="1">
      <alignment vertical="center"/>
    </xf>
    <xf numFmtId="3" fontId="5" fillId="2" borderId="9" xfId="1" applyNumberFormat="1" applyFont="1" applyFill="1" applyBorder="1" applyAlignment="1">
      <alignment vertical="center"/>
    </xf>
    <xf numFmtId="3" fontId="5" fillId="4" borderId="3" xfId="1" applyNumberFormat="1" applyFont="1" applyFill="1" applyBorder="1" applyAlignment="1">
      <alignment vertical="center"/>
    </xf>
    <xf numFmtId="3" fontId="5" fillId="2" borderId="16" xfId="1" applyNumberFormat="1" applyFont="1" applyFill="1" applyBorder="1" applyAlignment="1">
      <alignment vertical="center"/>
    </xf>
    <xf numFmtId="3" fontId="5" fillId="3" borderId="7" xfId="1" applyNumberFormat="1" applyFont="1" applyFill="1" applyBorder="1" applyAlignment="1">
      <alignment vertical="center"/>
    </xf>
    <xf numFmtId="3" fontId="5" fillId="3" borderId="9" xfId="1" applyNumberFormat="1" applyFont="1" applyFill="1" applyBorder="1" applyAlignment="1">
      <alignment vertical="center"/>
    </xf>
    <xf numFmtId="3" fontId="5" fillId="3" borderId="3" xfId="1" applyNumberFormat="1" applyFont="1" applyFill="1" applyBorder="1" applyAlignment="1">
      <alignment vertical="center"/>
    </xf>
    <xf numFmtId="3" fontId="5" fillId="0" borderId="19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3" fontId="5" fillId="3" borderId="18" xfId="0" applyNumberFormat="1" applyFont="1" applyFill="1" applyBorder="1" applyAlignment="1">
      <alignment vertical="center"/>
    </xf>
    <xf numFmtId="0" fontId="5" fillId="2" borderId="3" xfId="0" applyFont="1" applyFill="1" applyBorder="1" applyAlignment="1">
      <alignment vertical="center"/>
    </xf>
    <xf numFmtId="0" fontId="5" fillId="0" borderId="0" xfId="1" applyFont="1" applyAlignment="1">
      <alignment horizontal="right" vertical="center"/>
    </xf>
    <xf numFmtId="0" fontId="5" fillId="0" borderId="0" xfId="1" applyFont="1" applyAlignment="1">
      <alignment vertical="center"/>
    </xf>
    <xf numFmtId="3" fontId="32" fillId="3" borderId="1" xfId="1" applyNumberFormat="1" applyFont="1" applyFill="1" applyBorder="1" applyAlignment="1">
      <alignment vertical="center"/>
    </xf>
    <xf numFmtId="3" fontId="32" fillId="2" borderId="13" xfId="1" applyNumberFormat="1" applyFont="1" applyFill="1" applyBorder="1" applyAlignment="1">
      <alignment vertical="center"/>
    </xf>
    <xf numFmtId="3" fontId="24" fillId="2" borderId="13" xfId="1" applyNumberFormat="1" applyFont="1" applyFill="1" applyBorder="1" applyAlignment="1">
      <alignment vertical="center"/>
    </xf>
    <xf numFmtId="3" fontId="24" fillId="3" borderId="1" xfId="1" applyNumberFormat="1" applyFont="1" applyFill="1" applyBorder="1" applyAlignment="1">
      <alignment vertical="center"/>
    </xf>
    <xf numFmtId="3" fontId="24" fillId="4" borderId="1" xfId="1" applyNumberFormat="1" applyFont="1" applyFill="1" applyBorder="1" applyAlignment="1">
      <alignment vertical="center"/>
    </xf>
    <xf numFmtId="3" fontId="24" fillId="2" borderId="1" xfId="1" applyNumberFormat="1" applyFont="1" applyFill="1" applyBorder="1" applyAlignment="1">
      <alignment vertical="center"/>
    </xf>
    <xf numFmtId="3" fontId="12" fillId="2" borderId="7" xfId="1" applyNumberFormat="1" applyFont="1" applyFill="1" applyBorder="1" applyAlignment="1">
      <alignment vertical="center"/>
    </xf>
    <xf numFmtId="0" fontId="5" fillId="0" borderId="0" xfId="0" applyFont="1" applyAlignment="1">
      <alignment horizontal="right" vertical="center"/>
    </xf>
    <xf numFmtId="3" fontId="5" fillId="0" borderId="1" xfId="0" applyNumberFormat="1" applyFont="1" applyBorder="1" applyAlignment="1">
      <alignment horizontal="right" vertical="center"/>
    </xf>
    <xf numFmtId="3" fontId="5" fillId="0" borderId="11" xfId="0" applyNumberFormat="1" applyFont="1" applyBorder="1" applyAlignment="1">
      <alignment horizontal="right" vertical="center"/>
    </xf>
    <xf numFmtId="10" fontId="5" fillId="2" borderId="14" xfId="6" applyNumberFormat="1" applyFont="1" applyFill="1" applyBorder="1" applyAlignment="1">
      <alignment vertical="center"/>
    </xf>
    <xf numFmtId="0" fontId="5" fillId="2" borderId="7" xfId="0" applyFont="1" applyFill="1" applyBorder="1" applyAlignment="1">
      <alignment horizontal="left" vertical="center" wrapText="1"/>
    </xf>
    <xf numFmtId="1" fontId="5" fillId="0" borderId="0" xfId="0" applyNumberFormat="1" applyFont="1" applyAlignment="1">
      <alignment horizontal="right" vertical="center"/>
    </xf>
    <xf numFmtId="0" fontId="24" fillId="0" borderId="0" xfId="0" applyFont="1" applyAlignment="1">
      <alignment vertical="center"/>
    </xf>
    <xf numFmtId="2" fontId="7" fillId="0" borderId="0" xfId="0" applyNumberFormat="1" applyFont="1" applyBorder="1" applyAlignment="1">
      <alignment horizontal="center" vertical="center" wrapText="1"/>
    </xf>
    <xf numFmtId="2" fontId="0" fillId="0" borderId="0" xfId="0" applyNumberFormat="1" applyBorder="1" applyAlignment="1">
      <alignment wrapText="1"/>
    </xf>
    <xf numFmtId="3" fontId="8" fillId="0" borderId="19" xfId="0" applyNumberFormat="1" applyFont="1" applyBorder="1" applyAlignment="1">
      <alignment vertical="center"/>
    </xf>
    <xf numFmtId="10" fontId="5" fillId="3" borderId="1" xfId="6" applyNumberFormat="1" applyFont="1" applyFill="1" applyBorder="1"/>
    <xf numFmtId="10" fontId="5" fillId="2" borderId="1" xfId="6" applyNumberFormat="1" applyFont="1" applyFill="1" applyBorder="1"/>
    <xf numFmtId="0" fontId="19" fillId="4" borderId="13" xfId="0" applyFont="1" applyFill="1" applyBorder="1" applyAlignment="1">
      <alignment horizontal="center" vertical="center"/>
    </xf>
    <xf numFmtId="0" fontId="33" fillId="0" borderId="0" xfId="0" applyFont="1"/>
    <xf numFmtId="0" fontId="34" fillId="0" borderId="0" xfId="0" applyFont="1"/>
    <xf numFmtId="0" fontId="4" fillId="0" borderId="0" xfId="0" applyFont="1" applyAlignment="1">
      <alignment vertical="center"/>
    </xf>
    <xf numFmtId="3" fontId="12" fillId="0" borderId="1" xfId="0" applyNumberFormat="1" applyFont="1" applyBorder="1" applyAlignment="1">
      <alignment vertical="center"/>
    </xf>
    <xf numFmtId="0" fontId="12" fillId="2" borderId="9" xfId="0" applyFont="1" applyFill="1" applyBorder="1" applyAlignment="1">
      <alignment vertical="center"/>
    </xf>
    <xf numFmtId="3" fontId="12" fillId="2" borderId="7" xfId="0" applyNumberFormat="1" applyFont="1" applyFill="1" applyBorder="1" applyAlignment="1">
      <alignment vertical="center"/>
    </xf>
    <xf numFmtId="3" fontId="12" fillId="2" borderId="3" xfId="0" applyNumberFormat="1" applyFont="1" applyFill="1" applyBorder="1" applyAlignment="1">
      <alignment vertical="center"/>
    </xf>
    <xf numFmtId="2" fontId="5" fillId="0" borderId="11" xfId="0" applyNumberFormat="1" applyFont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29" fillId="4" borderId="11" xfId="0" applyFont="1" applyFill="1" applyBorder="1" applyAlignment="1">
      <alignment horizontal="center" vertical="center"/>
    </xf>
    <xf numFmtId="0" fontId="29" fillId="3" borderId="11" xfId="0" applyFont="1" applyFill="1" applyBorder="1" applyAlignment="1">
      <alignment horizontal="center" vertical="center"/>
    </xf>
    <xf numFmtId="0" fontId="29" fillId="2" borderId="15" xfId="0" applyFont="1" applyFill="1" applyBorder="1" applyAlignment="1">
      <alignment horizontal="center" vertical="center"/>
    </xf>
    <xf numFmtId="3" fontId="25" fillId="3" borderId="1" xfId="0" applyNumberFormat="1" applyFont="1" applyFill="1" applyBorder="1" applyAlignment="1">
      <alignment vertical="center"/>
    </xf>
    <xf numFmtId="3" fontId="12" fillId="2" borderId="16" xfId="0" applyNumberFormat="1" applyFont="1" applyFill="1" applyBorder="1" applyAlignment="1">
      <alignment vertical="center"/>
    </xf>
    <xf numFmtId="3" fontId="24" fillId="2" borderId="6" xfId="0" applyNumberFormat="1" applyFont="1" applyFill="1" applyBorder="1" applyAlignment="1">
      <alignment vertical="center"/>
    </xf>
    <xf numFmtId="0" fontId="0" fillId="0" borderId="0" xfId="0" applyAlignment="1"/>
    <xf numFmtId="3" fontId="23" fillId="3" borderId="3" xfId="0" applyNumberFormat="1" applyFont="1" applyFill="1" applyBorder="1" applyAlignment="1">
      <alignment vertical="center"/>
    </xf>
    <xf numFmtId="3" fontId="37" fillId="3" borderId="1" xfId="0" applyNumberFormat="1" applyFont="1" applyFill="1" applyBorder="1" applyAlignment="1">
      <alignment vertical="center"/>
    </xf>
    <xf numFmtId="3" fontId="38" fillId="3" borderId="1" xfId="0" applyNumberFormat="1" applyFont="1" applyFill="1" applyBorder="1" applyAlignment="1">
      <alignment vertical="center"/>
    </xf>
    <xf numFmtId="3" fontId="32" fillId="3" borderId="1" xfId="0" applyNumberFormat="1" applyFont="1" applyFill="1" applyBorder="1" applyAlignment="1">
      <alignment vertical="center"/>
    </xf>
    <xf numFmtId="3" fontId="19" fillId="3" borderId="41" xfId="0" applyNumberFormat="1" applyFont="1" applyFill="1" applyBorder="1" applyAlignment="1">
      <alignment vertical="center"/>
    </xf>
    <xf numFmtId="3" fontId="19" fillId="3" borderId="42" xfId="0" applyNumberFormat="1" applyFont="1" applyFill="1" applyBorder="1" applyAlignment="1">
      <alignment vertical="center"/>
    </xf>
    <xf numFmtId="1" fontId="19" fillId="0" borderId="41" xfId="0" applyNumberFormat="1" applyFont="1" applyBorder="1" applyAlignment="1">
      <alignment vertical="center"/>
    </xf>
    <xf numFmtId="3" fontId="19" fillId="0" borderId="41" xfId="0" applyNumberFormat="1" applyFont="1" applyBorder="1" applyAlignment="1">
      <alignment vertical="center"/>
    </xf>
    <xf numFmtId="3" fontId="19" fillId="0" borderId="42" xfId="0" applyNumberFormat="1" applyFont="1" applyBorder="1" applyAlignment="1">
      <alignment vertical="center"/>
    </xf>
    <xf numFmtId="3" fontId="37" fillId="3" borderId="11" xfId="0" applyNumberFormat="1" applyFont="1" applyFill="1" applyBorder="1" applyAlignment="1">
      <alignment vertical="center"/>
    </xf>
    <xf numFmtId="3" fontId="12" fillId="2" borderId="9" xfId="0" applyNumberFormat="1" applyFont="1" applyFill="1" applyBorder="1" applyAlignment="1">
      <alignment vertical="center"/>
    </xf>
    <xf numFmtId="3" fontId="43" fillId="2" borderId="3" xfId="0" applyNumberFormat="1" applyFont="1" applyFill="1" applyBorder="1" applyAlignment="1">
      <alignment vertical="center"/>
    </xf>
    <xf numFmtId="3" fontId="43" fillId="3" borderId="7" xfId="0" applyNumberFormat="1" applyFont="1" applyFill="1" applyBorder="1" applyAlignment="1">
      <alignment vertical="center"/>
    </xf>
    <xf numFmtId="3" fontId="43" fillId="2" borderId="7" xfId="0" applyNumberFormat="1" applyFont="1" applyFill="1" applyBorder="1" applyAlignment="1">
      <alignment vertical="center"/>
    </xf>
    <xf numFmtId="3" fontId="44" fillId="3" borderId="1" xfId="0" applyNumberFormat="1" applyFont="1" applyFill="1" applyBorder="1" applyAlignment="1">
      <alignment vertical="center"/>
    </xf>
    <xf numFmtId="3" fontId="43" fillId="3" borderId="9" xfId="0" applyNumberFormat="1" applyFont="1" applyFill="1" applyBorder="1" applyAlignment="1">
      <alignment vertical="center"/>
    </xf>
    <xf numFmtId="3" fontId="45" fillId="3" borderId="1" xfId="0" applyNumberFormat="1" applyFont="1" applyFill="1" applyBorder="1" applyAlignment="1">
      <alignment vertical="center"/>
    </xf>
    <xf numFmtId="3" fontId="46" fillId="7" borderId="46" xfId="0" applyNumberFormat="1" applyFont="1" applyFill="1" applyBorder="1" applyAlignment="1">
      <alignment vertical="center" wrapText="1"/>
    </xf>
    <xf numFmtId="0" fontId="5" fillId="0" borderId="41" xfId="0" applyFont="1" applyBorder="1" applyAlignment="1">
      <alignment horizontal="center" vertical="center"/>
    </xf>
    <xf numFmtId="0" fontId="5" fillId="2" borderId="41" xfId="0" applyFont="1" applyFill="1" applyBorder="1" applyAlignment="1">
      <alignment horizontal="center" vertical="center"/>
    </xf>
    <xf numFmtId="2" fontId="5" fillId="0" borderId="41" xfId="0" applyNumberFormat="1" applyFont="1" applyBorder="1" applyAlignment="1">
      <alignment horizontal="center" vertical="center"/>
    </xf>
    <xf numFmtId="3" fontId="5" fillId="2" borderId="14" xfId="0" applyNumberFormat="1" applyFont="1" applyFill="1" applyBorder="1" applyAlignment="1">
      <alignment vertical="center"/>
    </xf>
    <xf numFmtId="3" fontId="12" fillId="0" borderId="44" xfId="0" applyNumberFormat="1" applyFont="1" applyBorder="1" applyAlignment="1">
      <alignment vertical="center"/>
    </xf>
    <xf numFmtId="3" fontId="46" fillId="2" borderId="44" xfId="0" applyNumberFormat="1" applyFont="1" applyFill="1" applyBorder="1" applyAlignment="1">
      <alignment vertical="center" wrapText="1"/>
    </xf>
    <xf numFmtId="0" fontId="5" fillId="0" borderId="51" xfId="1" applyFont="1" applyBorder="1" applyAlignment="1">
      <alignment horizontal="center" vertical="center"/>
    </xf>
    <xf numFmtId="0" fontId="6" fillId="2" borderId="44" xfId="1" applyFont="1" applyFill="1" applyBorder="1" applyAlignment="1">
      <alignment vertical="center"/>
    </xf>
    <xf numFmtId="3" fontId="5" fillId="2" borderId="44" xfId="0" applyNumberFormat="1" applyFont="1" applyFill="1" applyBorder="1" applyAlignment="1">
      <alignment vertical="center"/>
    </xf>
    <xf numFmtId="3" fontId="5" fillId="0" borderId="44" xfId="0" applyNumberFormat="1" applyFont="1" applyBorder="1" applyAlignment="1">
      <alignment vertical="center"/>
    </xf>
    <xf numFmtId="3" fontId="5" fillId="2" borderId="45" xfId="0" applyNumberFormat="1" applyFont="1" applyFill="1" applyBorder="1" applyAlignment="1">
      <alignment vertical="center"/>
    </xf>
    <xf numFmtId="3" fontId="5" fillId="3" borderId="7" xfId="1" applyNumberFormat="1" applyFont="1" applyFill="1" applyBorder="1"/>
    <xf numFmtId="3" fontId="5" fillId="0" borderId="15" xfId="0" applyNumberFormat="1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3" fontId="12" fillId="0" borderId="12" xfId="0" applyNumberFormat="1" applyFont="1" applyBorder="1" applyAlignment="1">
      <alignment vertical="center"/>
    </xf>
    <xf numFmtId="0" fontId="5" fillId="0" borderId="22" xfId="0" applyFont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3" fontId="46" fillId="2" borderId="4" xfId="0" applyNumberFormat="1" applyFont="1" applyFill="1" applyBorder="1" applyAlignment="1">
      <alignment vertical="center" wrapText="1"/>
    </xf>
    <xf numFmtId="3" fontId="5" fillId="0" borderId="12" xfId="0" applyNumberFormat="1" applyFont="1" applyBorder="1" applyAlignment="1">
      <alignment vertical="center"/>
    </xf>
    <xf numFmtId="3" fontId="5" fillId="0" borderId="14" xfId="0" applyNumberFormat="1" applyFont="1" applyBorder="1" applyAlignment="1">
      <alignment vertical="center"/>
    </xf>
    <xf numFmtId="0" fontId="29" fillId="2" borderId="19" xfId="0" applyFont="1" applyFill="1" applyBorder="1" applyAlignment="1">
      <alignment horizontal="center" vertical="center"/>
    </xf>
    <xf numFmtId="4" fontId="14" fillId="2" borderId="7" xfId="0" applyNumberFormat="1" applyFont="1" applyFill="1" applyBorder="1" applyAlignment="1">
      <alignment vertical="center"/>
    </xf>
    <xf numFmtId="3" fontId="12" fillId="0" borderId="14" xfId="0" applyNumberFormat="1" applyFont="1" applyBorder="1" applyAlignment="1">
      <alignment vertical="center"/>
    </xf>
    <xf numFmtId="3" fontId="46" fillId="2" borderId="6" xfId="0" applyNumberFormat="1" applyFont="1" applyFill="1" applyBorder="1" applyAlignment="1">
      <alignment vertical="center" wrapText="1"/>
    </xf>
    <xf numFmtId="4" fontId="5" fillId="3" borderId="7" xfId="1" applyNumberFormat="1" applyFont="1" applyFill="1" applyBorder="1" applyAlignment="1">
      <alignment vertical="center"/>
    </xf>
    <xf numFmtId="3" fontId="5" fillId="0" borderId="32" xfId="0" applyNumberFormat="1" applyFont="1" applyBorder="1" applyAlignment="1">
      <alignment vertical="center"/>
    </xf>
    <xf numFmtId="3" fontId="5" fillId="0" borderId="22" xfId="0" applyNumberFormat="1" applyFont="1" applyBorder="1" applyAlignment="1">
      <alignment vertical="center"/>
    </xf>
    <xf numFmtId="3" fontId="0" fillId="0" borderId="0" xfId="0" applyNumberFormat="1"/>
    <xf numFmtId="0" fontId="5" fillId="2" borderId="12" xfId="0" applyFont="1" applyFill="1" applyBorder="1" applyAlignment="1">
      <alignment vertical="center" wrapText="1"/>
    </xf>
    <xf numFmtId="0" fontId="5" fillId="2" borderId="14" xfId="0" applyFont="1" applyFill="1" applyBorder="1" applyAlignment="1">
      <alignment vertical="center" wrapText="1"/>
    </xf>
    <xf numFmtId="0" fontId="5" fillId="2" borderId="10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vertical="center" wrapText="1"/>
    </xf>
    <xf numFmtId="0" fontId="12" fillId="5" borderId="5" xfId="1" applyFont="1" applyFill="1" applyBorder="1" applyAlignment="1">
      <alignment horizontal="center" vertical="center" wrapText="1"/>
    </xf>
    <xf numFmtId="0" fontId="2" fillId="2" borderId="8" xfId="1" applyFill="1" applyBorder="1" applyAlignment="1">
      <alignment vertical="center" wrapText="1"/>
    </xf>
    <xf numFmtId="0" fontId="37" fillId="0" borderId="0" xfId="1" applyFont="1" applyBorder="1" applyAlignment="1">
      <alignment horizontal="center" vertical="center" wrapText="1"/>
    </xf>
    <xf numFmtId="0" fontId="42" fillId="0" borderId="0" xfId="1" applyFont="1" applyBorder="1" applyAlignment="1">
      <alignment horizontal="center" vertical="center" wrapText="1"/>
    </xf>
    <xf numFmtId="0" fontId="4" fillId="2" borderId="6" xfId="1" applyFont="1" applyFill="1" applyBorder="1" applyAlignment="1">
      <alignment horizontal="center" vertical="center" wrapText="1"/>
    </xf>
    <xf numFmtId="0" fontId="9" fillId="2" borderId="4" xfId="1" applyFont="1" applyFill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0" fontId="5" fillId="0" borderId="11" xfId="1" applyFont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4" fillId="2" borderId="11" xfId="1" applyFont="1" applyFill="1" applyBorder="1" applyAlignment="1">
      <alignment horizontal="center" vertical="center" wrapText="1"/>
    </xf>
    <xf numFmtId="0" fontId="4" fillId="0" borderId="12" xfId="1" applyFont="1" applyBorder="1" applyAlignment="1">
      <alignment horizontal="center" vertical="center" wrapText="1"/>
    </xf>
    <xf numFmtId="0" fontId="4" fillId="0" borderId="13" xfId="1" applyFont="1" applyBorder="1" applyAlignment="1">
      <alignment horizontal="center" vertical="center" wrapText="1"/>
    </xf>
    <xf numFmtId="0" fontId="4" fillId="2" borderId="23" xfId="1" applyFont="1" applyFill="1" applyBorder="1" applyAlignment="1">
      <alignment horizontal="center" vertical="center" wrapText="1"/>
    </xf>
    <xf numFmtId="0" fontId="4" fillId="2" borderId="10" xfId="1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vertical="center" wrapText="1"/>
    </xf>
    <xf numFmtId="0" fontId="5" fillId="2" borderId="20" xfId="0" applyFont="1" applyFill="1" applyBorder="1" applyAlignment="1">
      <alignment vertical="center" wrapText="1"/>
    </xf>
    <xf numFmtId="0" fontId="5" fillId="2" borderId="49" xfId="0" applyFont="1" applyFill="1" applyBorder="1" applyAlignment="1">
      <alignment horizontal="center" vertical="center" wrapText="1"/>
    </xf>
    <xf numFmtId="0" fontId="5" fillId="2" borderId="42" xfId="0" applyFont="1" applyFill="1" applyBorder="1" applyAlignment="1">
      <alignment vertical="center" wrapText="1"/>
    </xf>
    <xf numFmtId="2" fontId="5" fillId="0" borderId="48" xfId="0" applyNumberFormat="1" applyFont="1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5" fillId="2" borderId="12" xfId="0" applyFont="1" applyFill="1" applyBorder="1" applyAlignment="1">
      <alignment horizontal="left" wrapText="1"/>
    </xf>
    <xf numFmtId="0" fontId="5" fillId="2" borderId="14" xfId="0" applyFont="1" applyFill="1" applyBorder="1" applyAlignment="1">
      <alignment horizontal="left" wrapText="1"/>
    </xf>
    <xf numFmtId="0" fontId="5" fillId="2" borderId="21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vertical="center" wrapText="1"/>
    </xf>
    <xf numFmtId="2" fontId="5" fillId="0" borderId="48" xfId="0" applyNumberFormat="1" applyFont="1" applyBorder="1" applyAlignment="1">
      <alignment horizontal="center" wrapText="1"/>
    </xf>
    <xf numFmtId="0" fontId="0" fillId="0" borderId="48" xfId="0" applyBorder="1" applyAlignment="1">
      <alignment horizontal="center" wrapText="1"/>
    </xf>
    <xf numFmtId="0" fontId="7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wrapText="1"/>
    </xf>
    <xf numFmtId="0" fontId="5" fillId="0" borderId="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19" fillId="3" borderId="12" xfId="0" applyFont="1" applyFill="1" applyBorder="1" applyAlignment="1">
      <alignment horizontal="center" vertical="center" wrapText="1"/>
    </xf>
    <xf numFmtId="0" fontId="19" fillId="3" borderId="13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12" fillId="5" borderId="5" xfId="0" applyFont="1" applyFill="1" applyBorder="1" applyAlignment="1">
      <alignment horizontal="center" vertical="center" wrapText="1"/>
    </xf>
    <xf numFmtId="0" fontId="0" fillId="2" borderId="8" xfId="0" applyFill="1" applyBorder="1" applyAlignment="1">
      <alignment vertical="center" wrapText="1"/>
    </xf>
    <xf numFmtId="0" fontId="5" fillId="2" borderId="12" xfId="0" applyFont="1" applyFill="1" applyBorder="1" applyAlignment="1">
      <alignment wrapText="1"/>
    </xf>
    <xf numFmtId="0" fontId="5" fillId="2" borderId="14" xfId="0" applyFont="1" applyFill="1" applyBorder="1" applyAlignment="1">
      <alignment wrapText="1"/>
    </xf>
    <xf numFmtId="0" fontId="5" fillId="2" borderId="10" xfId="0" applyFont="1" applyFill="1" applyBorder="1" applyAlignment="1">
      <alignment wrapText="1"/>
    </xf>
    <xf numFmtId="0" fontId="5" fillId="2" borderId="15" xfId="0" applyFont="1" applyFill="1" applyBorder="1" applyAlignment="1">
      <alignment wrapText="1"/>
    </xf>
    <xf numFmtId="0" fontId="5" fillId="0" borderId="47" xfId="1" applyFont="1" applyBorder="1" applyAlignment="1">
      <alignment horizontal="center" vertical="center" wrapText="1"/>
    </xf>
    <xf numFmtId="0" fontId="5" fillId="0" borderId="50" xfId="1" applyFont="1" applyBorder="1" applyAlignment="1">
      <alignment horizontal="center" vertical="center" wrapText="1"/>
    </xf>
    <xf numFmtId="0" fontId="4" fillId="2" borderId="48" xfId="1" applyFont="1" applyFill="1" applyBorder="1" applyAlignment="1">
      <alignment horizontal="center" vertical="center" wrapText="1"/>
    </xf>
    <xf numFmtId="0" fontId="4" fillId="2" borderId="41" xfId="1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wrapText="1"/>
    </xf>
    <xf numFmtId="0" fontId="5" fillId="2" borderId="20" xfId="0" applyFont="1" applyFill="1" applyBorder="1" applyAlignment="1">
      <alignment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vertical="center" wrapText="1"/>
    </xf>
    <xf numFmtId="2" fontId="5" fillId="0" borderId="12" xfId="0" applyNumberFormat="1" applyFont="1" applyBorder="1" applyAlignment="1">
      <alignment horizontal="center" wrapText="1"/>
    </xf>
    <xf numFmtId="2" fontId="5" fillId="0" borderId="20" xfId="0" applyNumberFormat="1" applyFont="1" applyBorder="1" applyAlignment="1">
      <alignment horizontal="center" wrapText="1"/>
    </xf>
    <xf numFmtId="2" fontId="5" fillId="0" borderId="13" xfId="0" applyNumberFormat="1" applyFont="1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7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5" fillId="3" borderId="20" xfId="0" applyFont="1" applyFill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2" borderId="19" xfId="0" applyFill="1" applyBorder="1" applyAlignment="1">
      <alignment horizontal="center" vertical="center" wrapText="1"/>
    </xf>
    <xf numFmtId="0" fontId="15" fillId="2" borderId="8" xfId="0" applyFont="1" applyFill="1" applyBorder="1" applyAlignment="1">
      <alignment vertical="center" wrapText="1"/>
    </xf>
    <xf numFmtId="0" fontId="0" fillId="3" borderId="19" xfId="0" applyFill="1" applyBorder="1" applyAlignment="1">
      <alignment horizontal="center" vertical="center" wrapText="1"/>
    </xf>
    <xf numFmtId="0" fontId="14" fillId="3" borderId="2" xfId="0" applyFont="1" applyFill="1" applyBorder="1" applyAlignment="1">
      <alignment horizontal="center" vertical="center" wrapText="1"/>
    </xf>
    <xf numFmtId="0" fontId="16" fillId="3" borderId="19" xfId="0" applyFont="1" applyFill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15" fillId="3" borderId="19" xfId="0" applyFont="1" applyFill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9" fillId="5" borderId="5" xfId="0" applyFont="1" applyFill="1" applyBorder="1" applyAlignment="1">
      <alignment horizontal="center" vertical="center" wrapText="1"/>
    </xf>
    <xf numFmtId="0" fontId="18" fillId="2" borderId="8" xfId="0" applyFont="1" applyFill="1" applyBorder="1" applyAlignment="1">
      <alignment vertical="center" wrapText="1"/>
    </xf>
    <xf numFmtId="0" fontId="0" fillId="0" borderId="15" xfId="0" applyFont="1" applyBorder="1" applyAlignment="1">
      <alignment vertical="center" wrapText="1"/>
    </xf>
    <xf numFmtId="0" fontId="14" fillId="3" borderId="20" xfId="0" applyFont="1" applyFill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20" fillId="5" borderId="12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wrapText="1"/>
    </xf>
    <xf numFmtId="0" fontId="20" fillId="5" borderId="5" xfId="0" applyFont="1" applyFill="1" applyBorder="1" applyAlignment="1">
      <alignment horizontal="center" vertical="center" wrapText="1"/>
    </xf>
    <xf numFmtId="0" fontId="0" fillId="2" borderId="8" xfId="0" applyFont="1" applyFill="1" applyBorder="1" applyAlignment="1">
      <alignment vertical="center" wrapText="1"/>
    </xf>
    <xf numFmtId="0" fontId="19" fillId="5" borderId="12" xfId="0" applyFont="1" applyFill="1" applyBorder="1" applyAlignment="1">
      <alignment horizontal="center" vertical="center" wrapText="1"/>
    </xf>
    <xf numFmtId="0" fontId="18" fillId="0" borderId="14" xfId="0" applyFont="1" applyBorder="1" applyAlignment="1">
      <alignment wrapText="1"/>
    </xf>
    <xf numFmtId="0" fontId="21" fillId="0" borderId="0" xfId="0" applyFont="1" applyAlignment="1">
      <alignment horizontal="center" vertical="center" wrapText="1"/>
    </xf>
    <xf numFmtId="0" fontId="21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5" fillId="2" borderId="33" xfId="0" applyFont="1" applyFill="1" applyBorder="1" applyAlignment="1">
      <alignment horizontal="center" vertical="center" wrapText="1"/>
    </xf>
    <xf numFmtId="0" fontId="15" fillId="0" borderId="32" xfId="0" applyFont="1" applyBorder="1" applyAlignment="1">
      <alignment wrapText="1"/>
    </xf>
    <xf numFmtId="0" fontId="5" fillId="2" borderId="12" xfId="0" applyFont="1" applyFill="1" applyBorder="1" applyAlignment="1">
      <alignment horizontal="center" vertical="center" wrapText="1"/>
    </xf>
    <xf numFmtId="0" fontId="15" fillId="0" borderId="14" xfId="0" applyFont="1" applyBorder="1" applyAlignment="1">
      <alignment wrapText="1"/>
    </xf>
    <xf numFmtId="0" fontId="29" fillId="2" borderId="2" xfId="0" applyFont="1" applyFill="1" applyBorder="1" applyAlignment="1">
      <alignment horizontal="center" vertical="center" wrapText="1"/>
    </xf>
    <xf numFmtId="0" fontId="31" fillId="2" borderId="11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29" fillId="2" borderId="6" xfId="0" applyFont="1" applyFill="1" applyBorder="1" applyAlignment="1">
      <alignment horizontal="center" vertical="center" wrapText="1"/>
    </xf>
    <xf numFmtId="0" fontId="30" fillId="2" borderId="4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6" fillId="0" borderId="2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14" fillId="2" borderId="23" xfId="0" applyFont="1" applyFill="1" applyBorder="1" applyAlignment="1">
      <alignment horizontal="center" vertical="center" wrapText="1"/>
    </xf>
    <xf numFmtId="0" fontId="16" fillId="0" borderId="21" xfId="0" applyFont="1" applyBorder="1" applyAlignment="1">
      <alignment wrapText="1"/>
    </xf>
    <xf numFmtId="0" fontId="16" fillId="0" borderId="10" xfId="0" applyFont="1" applyBorder="1" applyAlignment="1">
      <alignment wrapText="1"/>
    </xf>
    <xf numFmtId="0" fontId="16" fillId="0" borderId="22" xfId="0" applyFont="1" applyBorder="1" applyAlignment="1">
      <alignment wrapText="1"/>
    </xf>
    <xf numFmtId="0" fontId="26" fillId="2" borderId="2" xfId="0" applyFont="1" applyFill="1" applyBorder="1" applyAlignment="1">
      <alignment horizontal="center" vertical="center" wrapText="1"/>
    </xf>
    <xf numFmtId="0" fontId="26" fillId="2" borderId="11" xfId="0" applyFont="1" applyFill="1" applyBorder="1" applyAlignment="1">
      <alignment horizontal="center" vertical="center" wrapText="1"/>
    </xf>
    <xf numFmtId="0" fontId="26" fillId="2" borderId="6" xfId="0" applyFont="1" applyFill="1" applyBorder="1" applyAlignment="1">
      <alignment horizontal="center" vertical="center" wrapText="1"/>
    </xf>
    <xf numFmtId="0" fontId="27" fillId="2" borderId="4" xfId="0" applyFont="1" applyFill="1" applyBorder="1" applyAlignment="1">
      <alignment horizontal="center" vertical="center" wrapText="1"/>
    </xf>
    <xf numFmtId="0" fontId="35" fillId="3" borderId="12" xfId="0" applyFont="1" applyFill="1" applyBorder="1" applyAlignment="1">
      <alignment horizontal="right" vertical="center" wrapText="1"/>
    </xf>
    <xf numFmtId="0" fontId="36" fillId="3" borderId="14" xfId="0" applyFont="1" applyFill="1" applyBorder="1" applyAlignment="1">
      <alignment vertical="center" wrapText="1"/>
    </xf>
    <xf numFmtId="0" fontId="5" fillId="2" borderId="11" xfId="0" applyFont="1" applyFill="1" applyBorder="1" applyAlignment="1">
      <alignment horizontal="center" vertical="center" wrapText="1"/>
    </xf>
    <xf numFmtId="165" fontId="7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14" fillId="2" borderId="12" xfId="0" applyFont="1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22" fillId="3" borderId="25" xfId="0" applyFont="1" applyFill="1" applyBorder="1" applyAlignment="1">
      <alignment vertical="center" wrapText="1"/>
    </xf>
    <xf numFmtId="0" fontId="22" fillId="3" borderId="40" xfId="0" applyFont="1" applyFill="1" applyBorder="1" applyAlignment="1">
      <alignment vertical="center" wrapText="1"/>
    </xf>
    <xf numFmtId="0" fontId="25" fillId="3" borderId="25" xfId="0" applyFont="1" applyFill="1" applyBorder="1" applyAlignment="1">
      <alignment horizontal="center" vertical="center" wrapText="1"/>
    </xf>
    <xf numFmtId="0" fontId="25" fillId="3" borderId="40" xfId="0" applyFont="1" applyFill="1" applyBorder="1" applyAlignment="1">
      <alignment horizontal="center" vertical="center" wrapText="1"/>
    </xf>
    <xf numFmtId="0" fontId="22" fillId="3" borderId="30" xfId="0" applyFont="1" applyFill="1" applyBorder="1" applyAlignment="1">
      <alignment vertical="center" wrapText="1"/>
    </xf>
    <xf numFmtId="0" fontId="22" fillId="3" borderId="43" xfId="0" applyFont="1" applyFill="1" applyBorder="1" applyAlignment="1">
      <alignment vertical="center" wrapText="1"/>
    </xf>
    <xf numFmtId="2" fontId="39" fillId="0" borderId="0" xfId="0" applyNumberFormat="1" applyFont="1" applyBorder="1" applyAlignment="1">
      <alignment horizontal="center" vertical="center" wrapText="1"/>
    </xf>
    <xf numFmtId="0" fontId="17" fillId="3" borderId="23" xfId="0" applyFont="1" applyFill="1" applyBorder="1" applyAlignment="1">
      <alignment horizontal="center" vertical="center" wrapText="1"/>
    </xf>
    <xf numFmtId="0" fontId="17" fillId="3" borderId="34" xfId="0" applyFont="1" applyFill="1" applyBorder="1" applyAlignment="1">
      <alignment horizontal="center" vertical="center" wrapText="1"/>
    </xf>
    <xf numFmtId="0" fontId="17" fillId="3" borderId="24" xfId="0" applyFont="1" applyFill="1" applyBorder="1" applyAlignment="1">
      <alignment horizontal="center" vertical="center" wrapText="1"/>
    </xf>
    <xf numFmtId="0" fontId="17" fillId="3" borderId="37" xfId="0" applyFont="1" applyFill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3" borderId="35" xfId="0" applyFont="1" applyFill="1" applyBorder="1" applyAlignment="1">
      <alignment horizontal="center" vertical="center" wrapText="1"/>
    </xf>
    <xf numFmtId="0" fontId="7" fillId="3" borderId="38" xfId="0" applyFont="1" applyFill="1" applyBorder="1" applyAlignment="1">
      <alignment horizontal="center" vertical="center" wrapText="1"/>
    </xf>
    <xf numFmtId="0" fontId="7" fillId="3" borderId="36" xfId="0" applyFont="1" applyFill="1" applyBorder="1" applyAlignment="1">
      <alignment horizontal="center" vertical="center" wrapText="1"/>
    </xf>
    <xf numFmtId="0" fontId="7" fillId="3" borderId="39" xfId="0" applyFont="1" applyFill="1" applyBorder="1" applyAlignment="1">
      <alignment horizontal="center" vertical="center" wrapText="1"/>
    </xf>
  </cellXfs>
  <cellStyles count="13">
    <cellStyle name="Comma 2" xfId="8"/>
    <cellStyle name="Currency 2" xfId="9"/>
    <cellStyle name="Normal" xfId="0" builtinId="0"/>
    <cellStyle name="Normal 2" xfId="3"/>
    <cellStyle name="Normal 2 2" xfId="10"/>
    <cellStyle name="Normal 2 3" xfId="11"/>
    <cellStyle name="Normal 3" xfId="7"/>
    <cellStyle name="Normal 3 2" xfId="12"/>
    <cellStyle name="Normal 4" xfId="5"/>
    <cellStyle name="Normal 5" xfId="4"/>
    <cellStyle name="Normal 6" xfId="1"/>
    <cellStyle name="Percent 2" xfId="6"/>
    <cellStyle name="Percent 3" xfId="2"/>
  </cellStyles>
  <dxfs count="0"/>
  <tableStyles count="0" defaultTableStyle="TableStyleMedium2" defaultPivotStyle="PivotStyleLight16"/>
  <colors>
    <mruColors>
      <color rgb="FFFFFFCC"/>
      <color rgb="FFF8F8F8"/>
      <color rgb="FFDDDDD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7.xml"/><Relationship Id="rId39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2.xml"/><Relationship Id="rId34" Type="http://schemas.openxmlformats.org/officeDocument/2006/relationships/externalLink" Target="externalLinks/externalLink15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6.xml"/><Relationship Id="rId33" Type="http://schemas.openxmlformats.org/officeDocument/2006/relationships/externalLink" Target="externalLinks/externalLink14.xml"/><Relationship Id="rId38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29" Type="http://schemas.openxmlformats.org/officeDocument/2006/relationships/externalLink" Target="externalLinks/externalLink1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5.xml"/><Relationship Id="rId32" Type="http://schemas.openxmlformats.org/officeDocument/2006/relationships/externalLink" Target="externalLinks/externalLink13.xml"/><Relationship Id="rId37" Type="http://schemas.openxmlformats.org/officeDocument/2006/relationships/theme" Target="theme/theme1.xml"/><Relationship Id="rId40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4.xml"/><Relationship Id="rId28" Type="http://schemas.openxmlformats.org/officeDocument/2006/relationships/externalLink" Target="externalLinks/externalLink9.xml"/><Relationship Id="rId36" Type="http://schemas.openxmlformats.org/officeDocument/2006/relationships/externalLink" Target="externalLinks/externalLink17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3.xml"/><Relationship Id="rId27" Type="http://schemas.openxmlformats.org/officeDocument/2006/relationships/externalLink" Target="externalLinks/externalLink8.xml"/><Relationship Id="rId30" Type="http://schemas.openxmlformats.org/officeDocument/2006/relationships/externalLink" Target="externalLinks/externalLink11.xml"/><Relationship Id="rId35" Type="http://schemas.openxmlformats.org/officeDocument/2006/relationships/externalLink" Target="externalLinks/externalLink16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akedonija%20Q3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alk%20Q3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Kroacija%20Q3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Kroacija%20zivot%20Q3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Grawe%20zivot%20Q3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Viner%20zivot%20Q3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Unika%20zivot%20Q3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Triglav%20zivot%20Q3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SP%203%202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Triglav%20Q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Evroins%20Q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Sava%20Q3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Viner%20Q3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Eurolink%20Q3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Grawe%20Q3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Unika%20Q3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Osigpolisa%20Q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er"/>
      <sheetName val="STA_SP1_NO"/>
      <sheetName val="STA_SP2_NO"/>
      <sheetName val="STA_SP3_NO"/>
      <sheetName val="STA_SP4_NO"/>
      <sheetName val="STA_SP5_NO"/>
      <sheetName val="STA_SP7_NO"/>
      <sheetName val="STA_SP8_NO"/>
      <sheetName val="STA_SP9_NO"/>
      <sheetName val="STA_SP10_NO"/>
      <sheetName val="STA_SP4_NR"/>
      <sheetName val="STA_SP5_NR"/>
      <sheetName val="STA_SP8_NR"/>
      <sheetName val="STA_SP99"/>
    </sheetNames>
    <sheetDataSet>
      <sheetData sheetId="0"/>
      <sheetData sheetId="1">
        <row r="10">
          <cell r="C10">
            <v>28008</v>
          </cell>
          <cell r="D10">
            <v>49141.78</v>
          </cell>
          <cell r="F10">
            <v>501</v>
          </cell>
          <cell r="G10">
            <v>25295.439999999999</v>
          </cell>
          <cell r="H10">
            <v>76</v>
          </cell>
          <cell r="I10">
            <v>3384.27</v>
          </cell>
        </row>
        <row r="20">
          <cell r="C20">
            <v>76</v>
          </cell>
          <cell r="D20">
            <v>45268.1</v>
          </cell>
          <cell r="F20">
            <v>635</v>
          </cell>
          <cell r="G20">
            <v>5836.19</v>
          </cell>
          <cell r="H20">
            <v>63</v>
          </cell>
          <cell r="I20">
            <v>902.34</v>
          </cell>
        </row>
        <row r="24">
          <cell r="C24">
            <v>1996</v>
          </cell>
          <cell r="D24">
            <v>49926.39</v>
          </cell>
          <cell r="F24">
            <v>332</v>
          </cell>
          <cell r="G24">
            <v>22677.23</v>
          </cell>
          <cell r="H24">
            <v>115</v>
          </cell>
          <cell r="I24">
            <v>8745.39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30">
          <cell r="C30">
            <v>0</v>
          </cell>
          <cell r="D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</row>
        <row r="33">
          <cell r="C33">
            <v>1</v>
          </cell>
          <cell r="D33">
            <v>3.95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</row>
        <row r="36">
          <cell r="C36">
            <v>212</v>
          </cell>
          <cell r="D36">
            <v>16341.13</v>
          </cell>
          <cell r="F36">
            <v>3</v>
          </cell>
          <cell r="G36">
            <v>5551.11</v>
          </cell>
          <cell r="H36">
            <v>2</v>
          </cell>
          <cell r="I36">
            <v>914</v>
          </cell>
        </row>
        <row r="40">
          <cell r="C40">
            <v>8255</v>
          </cell>
          <cell r="D40">
            <v>116333.28</v>
          </cell>
          <cell r="F40">
            <v>85</v>
          </cell>
          <cell r="G40">
            <v>80784.509999999995</v>
          </cell>
          <cell r="H40">
            <v>84</v>
          </cell>
          <cell r="I40">
            <v>90290.7</v>
          </cell>
        </row>
        <row r="56">
          <cell r="C56">
            <v>9010</v>
          </cell>
          <cell r="D56">
            <v>236212.87</v>
          </cell>
          <cell r="F56">
            <v>674</v>
          </cell>
          <cell r="G56">
            <v>37897.31</v>
          </cell>
          <cell r="H56">
            <v>157</v>
          </cell>
          <cell r="I56">
            <v>42620.05</v>
          </cell>
        </row>
        <row r="88">
          <cell r="C88">
            <v>41128</v>
          </cell>
          <cell r="D88">
            <v>218507.02</v>
          </cell>
          <cell r="F88">
            <v>1067</v>
          </cell>
          <cell r="G88">
            <v>74407.61</v>
          </cell>
          <cell r="H88">
            <v>508</v>
          </cell>
          <cell r="I88">
            <v>63768.11</v>
          </cell>
        </row>
        <row r="124">
          <cell r="C124">
            <v>0</v>
          </cell>
          <cell r="D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</row>
        <row r="128">
          <cell r="C128">
            <v>48</v>
          </cell>
          <cell r="D128">
            <v>175.13</v>
          </cell>
          <cell r="F128">
            <v>0</v>
          </cell>
          <cell r="G128">
            <v>0</v>
          </cell>
          <cell r="H128">
            <v>1</v>
          </cell>
          <cell r="I128">
            <v>70</v>
          </cell>
        </row>
        <row r="132">
          <cell r="C132">
            <v>2754</v>
          </cell>
          <cell r="D132">
            <v>35603.32</v>
          </cell>
          <cell r="F132">
            <v>57</v>
          </cell>
          <cell r="G132">
            <v>1997.26</v>
          </cell>
          <cell r="H132">
            <v>84</v>
          </cell>
          <cell r="I132">
            <v>2358.1999999999998</v>
          </cell>
        </row>
        <row r="153">
          <cell r="C153">
            <v>1</v>
          </cell>
          <cell r="D153">
            <v>1742.98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</row>
        <row r="158">
          <cell r="C158">
            <v>1</v>
          </cell>
          <cell r="D158">
            <v>3.09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</row>
        <row r="161">
          <cell r="C161">
            <v>20</v>
          </cell>
          <cell r="D161">
            <v>2545.98</v>
          </cell>
          <cell r="F161">
            <v>21</v>
          </cell>
          <cell r="G161">
            <v>625.24</v>
          </cell>
          <cell r="H161">
            <v>0</v>
          </cell>
          <cell r="I161">
            <v>0</v>
          </cell>
        </row>
        <row r="167">
          <cell r="C167">
            <v>0</v>
          </cell>
          <cell r="D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</row>
        <row r="170">
          <cell r="C170">
            <v>9331</v>
          </cell>
          <cell r="D170">
            <v>8159.34</v>
          </cell>
          <cell r="F170">
            <v>78</v>
          </cell>
          <cell r="G170">
            <v>2097.5700000000002</v>
          </cell>
          <cell r="H170">
            <v>25</v>
          </cell>
          <cell r="I170">
            <v>327.11</v>
          </cell>
        </row>
        <row r="175">
          <cell r="C175">
            <v>62710</v>
          </cell>
        </row>
      </sheetData>
      <sheetData sheetId="2">
        <row r="11">
          <cell r="C11">
            <v>23570</v>
          </cell>
          <cell r="D11">
            <v>120649.34</v>
          </cell>
          <cell r="J11">
            <v>875</v>
          </cell>
          <cell r="K11">
            <v>53228.78</v>
          </cell>
        </row>
        <row r="12">
          <cell r="C12">
            <v>2411</v>
          </cell>
          <cell r="D12">
            <v>28224.25</v>
          </cell>
          <cell r="J12">
            <v>128</v>
          </cell>
          <cell r="K12">
            <v>8379.65</v>
          </cell>
        </row>
        <row r="13">
          <cell r="C13">
            <v>118</v>
          </cell>
          <cell r="D13">
            <v>2289.6799999999998</v>
          </cell>
          <cell r="J13">
            <v>2</v>
          </cell>
          <cell r="K13">
            <v>30.72</v>
          </cell>
        </row>
        <row r="14">
          <cell r="C14">
            <v>337</v>
          </cell>
          <cell r="D14">
            <v>252.79</v>
          </cell>
          <cell r="J14">
            <v>1</v>
          </cell>
          <cell r="K14">
            <v>19.190000000000001</v>
          </cell>
        </row>
        <row r="15">
          <cell r="C15">
            <v>29</v>
          </cell>
          <cell r="D15">
            <v>82.2</v>
          </cell>
          <cell r="J15">
            <v>2</v>
          </cell>
          <cell r="K15">
            <v>70.010000000000005</v>
          </cell>
        </row>
        <row r="16">
          <cell r="C16">
            <v>2337</v>
          </cell>
          <cell r="D16">
            <v>3099.8</v>
          </cell>
          <cell r="J16">
            <v>6</v>
          </cell>
          <cell r="K16">
            <v>798.9</v>
          </cell>
        </row>
        <row r="17">
          <cell r="C17">
            <v>592</v>
          </cell>
          <cell r="D17">
            <v>196.98</v>
          </cell>
          <cell r="J17">
            <v>0</v>
          </cell>
          <cell r="K17">
            <v>0</v>
          </cell>
        </row>
        <row r="18">
          <cell r="C18">
            <v>63</v>
          </cell>
          <cell r="D18">
            <v>235.32</v>
          </cell>
          <cell r="J18">
            <v>3</v>
          </cell>
          <cell r="K18">
            <v>86.91</v>
          </cell>
        </row>
        <row r="19">
          <cell r="C19">
            <v>0</v>
          </cell>
          <cell r="D19">
            <v>0</v>
          </cell>
          <cell r="J19">
            <v>0</v>
          </cell>
          <cell r="K19">
            <v>0</v>
          </cell>
        </row>
        <row r="20">
          <cell r="C20">
            <v>0</v>
          </cell>
          <cell r="D20">
            <v>0</v>
          </cell>
          <cell r="J20">
            <v>0</v>
          </cell>
          <cell r="K20">
            <v>0</v>
          </cell>
        </row>
        <row r="21">
          <cell r="C21">
            <v>0</v>
          </cell>
          <cell r="D21">
            <v>0</v>
          </cell>
          <cell r="J21">
            <v>0</v>
          </cell>
          <cell r="K21">
            <v>0</v>
          </cell>
        </row>
        <row r="22">
          <cell r="C22">
            <v>0</v>
          </cell>
          <cell r="D22">
            <v>0</v>
          </cell>
          <cell r="J22">
            <v>0</v>
          </cell>
          <cell r="K22">
            <v>0</v>
          </cell>
        </row>
        <row r="23">
          <cell r="C23">
            <v>42</v>
          </cell>
          <cell r="D23">
            <v>181.57</v>
          </cell>
          <cell r="J23">
            <v>1</v>
          </cell>
          <cell r="K23">
            <v>140.58000000000001</v>
          </cell>
        </row>
        <row r="25">
          <cell r="C25">
            <v>8031</v>
          </cell>
          <cell r="D25">
            <v>35493.61</v>
          </cell>
          <cell r="J25">
            <v>11</v>
          </cell>
          <cell r="K25">
            <v>3634.75</v>
          </cell>
        </row>
        <row r="26">
          <cell r="C26">
            <v>412</v>
          </cell>
          <cell r="D26">
            <v>6987.28</v>
          </cell>
          <cell r="J26">
            <v>19</v>
          </cell>
          <cell r="K26">
            <v>5775.2</v>
          </cell>
        </row>
        <row r="27">
          <cell r="C27">
            <v>25</v>
          </cell>
          <cell r="D27">
            <v>430.85</v>
          </cell>
          <cell r="J27">
            <v>0</v>
          </cell>
          <cell r="K27">
            <v>71.84</v>
          </cell>
        </row>
        <row r="28">
          <cell r="C28">
            <v>2</v>
          </cell>
          <cell r="D28">
            <v>11.07</v>
          </cell>
          <cell r="J28">
            <v>0</v>
          </cell>
          <cell r="K28">
            <v>0</v>
          </cell>
        </row>
        <row r="29">
          <cell r="C29">
            <v>6</v>
          </cell>
          <cell r="D29">
            <v>33.22</v>
          </cell>
          <cell r="J29">
            <v>0</v>
          </cell>
          <cell r="K29">
            <v>0</v>
          </cell>
        </row>
        <row r="30">
          <cell r="C30">
            <v>120</v>
          </cell>
          <cell r="D30">
            <v>223.8</v>
          </cell>
          <cell r="J30">
            <v>0</v>
          </cell>
          <cell r="K30">
            <v>0</v>
          </cell>
        </row>
        <row r="31">
          <cell r="C31">
            <v>341</v>
          </cell>
          <cell r="D31">
            <v>1881.3</v>
          </cell>
          <cell r="J31">
            <v>0</v>
          </cell>
          <cell r="K31">
            <v>0</v>
          </cell>
        </row>
        <row r="32">
          <cell r="C32">
            <v>1</v>
          </cell>
          <cell r="D32">
            <v>5.54</v>
          </cell>
          <cell r="J32">
            <v>0</v>
          </cell>
          <cell r="K32">
            <v>0</v>
          </cell>
        </row>
        <row r="34">
          <cell r="C34">
            <v>2126</v>
          </cell>
          <cell r="D34">
            <v>7020.66</v>
          </cell>
          <cell r="J34">
            <v>0</v>
          </cell>
          <cell r="K34">
            <v>48.69</v>
          </cell>
        </row>
        <row r="35">
          <cell r="C35">
            <v>95</v>
          </cell>
          <cell r="D35">
            <v>895.93</v>
          </cell>
          <cell r="J35">
            <v>0</v>
          </cell>
          <cell r="K35">
            <v>0</v>
          </cell>
        </row>
        <row r="36">
          <cell r="C36">
            <v>2</v>
          </cell>
          <cell r="D36">
            <v>28.96</v>
          </cell>
          <cell r="J36">
            <v>0</v>
          </cell>
          <cell r="K36">
            <v>0</v>
          </cell>
        </row>
        <row r="37">
          <cell r="C37">
            <v>8</v>
          </cell>
          <cell r="D37">
            <v>4.93</v>
          </cell>
          <cell r="J37">
            <v>0</v>
          </cell>
          <cell r="K37">
            <v>0</v>
          </cell>
        </row>
        <row r="38">
          <cell r="C38">
            <v>7</v>
          </cell>
          <cell r="D38">
            <v>17.25</v>
          </cell>
          <cell r="J38">
            <v>0</v>
          </cell>
          <cell r="K38">
            <v>0</v>
          </cell>
        </row>
        <row r="39">
          <cell r="C39">
            <v>69</v>
          </cell>
          <cell r="D39">
            <v>217.37</v>
          </cell>
          <cell r="J39">
            <v>0</v>
          </cell>
          <cell r="K39">
            <v>0</v>
          </cell>
        </row>
        <row r="40">
          <cell r="C40">
            <v>108</v>
          </cell>
          <cell r="D40">
            <v>69.61</v>
          </cell>
          <cell r="J40">
            <v>0</v>
          </cell>
          <cell r="K40">
            <v>0</v>
          </cell>
        </row>
        <row r="41">
          <cell r="C41">
            <v>0</v>
          </cell>
          <cell r="D41">
            <v>0</v>
          </cell>
          <cell r="J41">
            <v>0</v>
          </cell>
          <cell r="K41">
            <v>0</v>
          </cell>
        </row>
      </sheetData>
      <sheetData sheetId="3"/>
      <sheetData sheetId="4">
        <row r="10">
          <cell r="P10">
            <v>34401.370000000003</v>
          </cell>
        </row>
        <row r="11">
          <cell r="P11">
            <v>31655.17</v>
          </cell>
        </row>
        <row r="12">
          <cell r="P12">
            <v>34948.47</v>
          </cell>
        </row>
        <row r="13">
          <cell r="P13">
            <v>0</v>
          </cell>
        </row>
        <row r="14">
          <cell r="P14">
            <v>0</v>
          </cell>
        </row>
        <row r="15">
          <cell r="P15">
            <v>2.57</v>
          </cell>
        </row>
        <row r="16">
          <cell r="P16">
            <v>9804.68</v>
          </cell>
        </row>
        <row r="17">
          <cell r="P17">
            <v>75616.63</v>
          </cell>
        </row>
        <row r="20">
          <cell r="P20">
            <v>153538.35999999999</v>
          </cell>
        </row>
        <row r="26">
          <cell r="P26">
            <v>166259.29999999999</v>
          </cell>
        </row>
        <row r="33">
          <cell r="P33">
            <v>0</v>
          </cell>
        </row>
        <row r="34">
          <cell r="P34">
            <v>113.83</v>
          </cell>
        </row>
        <row r="35">
          <cell r="P35">
            <v>23142.15</v>
          </cell>
        </row>
        <row r="36">
          <cell r="P36">
            <v>1132.94</v>
          </cell>
        </row>
        <row r="37">
          <cell r="P37">
            <v>2.0099999999999998</v>
          </cell>
        </row>
        <row r="38">
          <cell r="P38">
            <v>1654.88</v>
          </cell>
        </row>
        <row r="39">
          <cell r="P39">
            <v>0</v>
          </cell>
        </row>
        <row r="40">
          <cell r="P40">
            <v>4487.49</v>
          </cell>
        </row>
      </sheetData>
      <sheetData sheetId="5">
        <row r="41">
          <cell r="C41">
            <v>415569.85</v>
          </cell>
          <cell r="D41">
            <v>7498.84</v>
          </cell>
          <cell r="E41">
            <v>213380.17</v>
          </cell>
          <cell r="G41">
            <v>145182.04</v>
          </cell>
          <cell r="I41">
            <v>5378.43</v>
          </cell>
          <cell r="K41">
            <v>3963.23</v>
          </cell>
          <cell r="M41">
            <v>0</v>
          </cell>
        </row>
      </sheetData>
      <sheetData sheetId="6">
        <row r="9">
          <cell r="C9">
            <v>5871</v>
          </cell>
          <cell r="D9">
            <v>75165.33</v>
          </cell>
          <cell r="E9"/>
        </row>
        <row r="18">
          <cell r="C18">
            <v>17171</v>
          </cell>
          <cell r="D18">
            <v>195464.52</v>
          </cell>
          <cell r="E18">
            <v>44238.79</v>
          </cell>
        </row>
        <row r="19">
          <cell r="C19">
            <v>37850</v>
          </cell>
          <cell r="D19">
            <v>462034.9</v>
          </cell>
          <cell r="E19">
            <v>106571.99</v>
          </cell>
        </row>
        <row r="20">
          <cell r="C20">
            <v>1014</v>
          </cell>
          <cell r="D20">
            <v>365.01</v>
          </cell>
          <cell r="E20">
            <v>109.69</v>
          </cell>
        </row>
        <row r="21">
          <cell r="C21">
            <v>0</v>
          </cell>
          <cell r="D21">
            <v>0</v>
          </cell>
          <cell r="E21">
            <v>0</v>
          </cell>
        </row>
        <row r="22">
          <cell r="C22">
            <v>804</v>
          </cell>
          <cell r="D22">
            <v>46934.52</v>
          </cell>
          <cell r="E22">
            <v>9170.7099999999991</v>
          </cell>
        </row>
        <row r="29">
          <cell r="C29">
            <v>0</v>
          </cell>
          <cell r="D29">
            <v>0</v>
          </cell>
          <cell r="E29">
            <v>0</v>
          </cell>
        </row>
        <row r="38">
          <cell r="C38">
            <v>0</v>
          </cell>
          <cell r="D38">
            <v>0</v>
          </cell>
          <cell r="E38">
            <v>0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-Почетна"/>
      <sheetName val="СП-1 (н.о.)"/>
      <sheetName val="СП-2 (н.о.)"/>
      <sheetName val="СП-3 (н.о.)"/>
      <sheetName val="СП-4 (н.о.)"/>
      <sheetName val="СП-5 (н.о.)"/>
      <sheetName val="СП-7 (н.о.)"/>
      <sheetName val="СП-8 (н.о.)"/>
      <sheetName val="СП-9 (н.о.)"/>
      <sheetName val="СП-10 (н.о.)"/>
      <sheetName val="СП-99"/>
    </sheetNames>
    <sheetDataSet>
      <sheetData sheetId="0"/>
      <sheetData sheetId="1">
        <row r="12">
          <cell r="C12">
            <v>46348</v>
          </cell>
          <cell r="D12">
            <v>32849</v>
          </cell>
          <cell r="F12">
            <v>453</v>
          </cell>
          <cell r="G12">
            <v>35673</v>
          </cell>
          <cell r="H12">
            <v>175</v>
          </cell>
          <cell r="I12">
            <v>19286</v>
          </cell>
        </row>
        <row r="22">
          <cell r="C22">
            <v>777</v>
          </cell>
          <cell r="D22">
            <v>47678</v>
          </cell>
          <cell r="F22">
            <v>5801</v>
          </cell>
          <cell r="G22">
            <v>49058</v>
          </cell>
          <cell r="H22">
            <v>1671</v>
          </cell>
          <cell r="I22">
            <v>12752</v>
          </cell>
        </row>
        <row r="26">
          <cell r="C26">
            <v>2800</v>
          </cell>
          <cell r="D26">
            <v>63450</v>
          </cell>
          <cell r="F26">
            <v>628</v>
          </cell>
          <cell r="G26">
            <v>42391</v>
          </cell>
          <cell r="H26">
            <v>322</v>
          </cell>
          <cell r="I26">
            <v>27139</v>
          </cell>
        </row>
        <row r="29">
          <cell r="C29">
            <v>0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2">
          <cell r="C32">
            <v>1</v>
          </cell>
          <cell r="D32">
            <v>2165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</row>
        <row r="35">
          <cell r="C35">
            <v>3</v>
          </cell>
          <cell r="D35">
            <v>131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8">
          <cell r="C38">
            <v>53</v>
          </cell>
          <cell r="D38">
            <v>3359</v>
          </cell>
          <cell r="F38">
            <v>1</v>
          </cell>
          <cell r="G38">
            <v>2</v>
          </cell>
          <cell r="H38">
            <v>1</v>
          </cell>
          <cell r="I38">
            <v>5</v>
          </cell>
        </row>
        <row r="42">
          <cell r="C42">
            <v>4921</v>
          </cell>
          <cell r="D42">
            <v>31266</v>
          </cell>
          <cell r="F42">
            <v>31</v>
          </cell>
          <cell r="G42">
            <v>21834</v>
          </cell>
          <cell r="H42">
            <v>31</v>
          </cell>
          <cell r="I42">
            <v>6076</v>
          </cell>
        </row>
        <row r="58">
          <cell r="C58">
            <v>1722</v>
          </cell>
          <cell r="D58">
            <v>33239</v>
          </cell>
          <cell r="F58">
            <v>333</v>
          </cell>
          <cell r="G58">
            <v>20233</v>
          </cell>
          <cell r="H58">
            <v>148</v>
          </cell>
          <cell r="I58">
            <v>6305</v>
          </cell>
        </row>
        <row r="90">
          <cell r="C90">
            <v>48443</v>
          </cell>
          <cell r="D90">
            <v>284471</v>
          </cell>
          <cell r="F90">
            <v>1897</v>
          </cell>
          <cell r="G90">
            <v>161448</v>
          </cell>
          <cell r="H90">
            <v>904</v>
          </cell>
          <cell r="I90">
            <v>236625</v>
          </cell>
        </row>
        <row r="126">
          <cell r="C126">
            <v>1</v>
          </cell>
          <cell r="D126">
            <v>1075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</row>
        <row r="130">
          <cell r="C130">
            <v>46</v>
          </cell>
          <cell r="D130">
            <v>209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</row>
        <row r="134">
          <cell r="C134">
            <v>312</v>
          </cell>
          <cell r="D134">
            <v>13851</v>
          </cell>
          <cell r="F134">
            <v>3</v>
          </cell>
          <cell r="G134">
            <v>47</v>
          </cell>
          <cell r="H134">
            <v>4</v>
          </cell>
          <cell r="I134">
            <v>678</v>
          </cell>
        </row>
        <row r="155">
          <cell r="C155">
            <v>1</v>
          </cell>
          <cell r="D155">
            <v>2</v>
          </cell>
          <cell r="F155">
            <v>2</v>
          </cell>
          <cell r="G155">
            <v>1500</v>
          </cell>
          <cell r="H155">
            <v>0</v>
          </cell>
          <cell r="I155">
            <v>0</v>
          </cell>
        </row>
        <row r="160">
          <cell r="C160">
            <v>19</v>
          </cell>
          <cell r="D160">
            <v>104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</row>
        <row r="163">
          <cell r="C163">
            <v>2</v>
          </cell>
          <cell r="D163">
            <v>196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</row>
        <row r="169">
          <cell r="C169">
            <v>0</v>
          </cell>
          <cell r="D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</row>
        <row r="172">
          <cell r="C172">
            <v>14142</v>
          </cell>
          <cell r="D172">
            <v>9226</v>
          </cell>
          <cell r="F172">
            <v>56</v>
          </cell>
          <cell r="G172">
            <v>1029</v>
          </cell>
          <cell r="H172">
            <v>49</v>
          </cell>
          <cell r="I172">
            <v>963</v>
          </cell>
        </row>
        <row r="177">
          <cell r="C177">
            <v>88670</v>
          </cell>
        </row>
      </sheetData>
      <sheetData sheetId="2">
        <row r="14">
          <cell r="C14">
            <v>26279</v>
          </cell>
          <cell r="D14">
            <v>151692</v>
          </cell>
          <cell r="J14">
            <v>1554</v>
          </cell>
          <cell r="K14">
            <v>108767</v>
          </cell>
        </row>
        <row r="15">
          <cell r="C15">
            <v>3648</v>
          </cell>
          <cell r="D15">
            <v>42580</v>
          </cell>
          <cell r="J15">
            <v>177</v>
          </cell>
          <cell r="K15">
            <v>16716</v>
          </cell>
        </row>
        <row r="16">
          <cell r="C16">
            <v>248</v>
          </cell>
          <cell r="D16">
            <v>5465</v>
          </cell>
          <cell r="J16">
            <v>20</v>
          </cell>
          <cell r="K16">
            <v>2213</v>
          </cell>
        </row>
        <row r="17">
          <cell r="C17">
            <v>208</v>
          </cell>
          <cell r="D17">
            <v>155</v>
          </cell>
          <cell r="J17">
            <v>2</v>
          </cell>
          <cell r="K17">
            <v>105</v>
          </cell>
        </row>
        <row r="18">
          <cell r="C18">
            <v>54</v>
          </cell>
          <cell r="D18">
            <v>176</v>
          </cell>
          <cell r="J18">
            <v>5</v>
          </cell>
          <cell r="K18">
            <v>340</v>
          </cell>
        </row>
        <row r="19">
          <cell r="C19">
            <v>1961</v>
          </cell>
          <cell r="D19">
            <v>2960</v>
          </cell>
          <cell r="J19">
            <v>6</v>
          </cell>
          <cell r="K19">
            <v>133</v>
          </cell>
        </row>
        <row r="20">
          <cell r="C20">
            <v>797</v>
          </cell>
          <cell r="D20">
            <v>256</v>
          </cell>
          <cell r="J20">
            <v>0</v>
          </cell>
          <cell r="K20">
            <v>0</v>
          </cell>
        </row>
        <row r="21">
          <cell r="C21">
            <v>89</v>
          </cell>
          <cell r="D21">
            <v>331</v>
          </cell>
          <cell r="J21">
            <v>4</v>
          </cell>
          <cell r="K21">
            <v>78</v>
          </cell>
        </row>
        <row r="22">
          <cell r="C22">
            <v>0</v>
          </cell>
          <cell r="D22">
            <v>0</v>
          </cell>
          <cell r="J22">
            <v>0</v>
          </cell>
          <cell r="K22">
            <v>0</v>
          </cell>
        </row>
        <row r="23">
          <cell r="C23">
            <v>0</v>
          </cell>
          <cell r="D23">
            <v>0</v>
          </cell>
          <cell r="J23">
            <v>0</v>
          </cell>
          <cell r="K23">
            <v>0</v>
          </cell>
        </row>
        <row r="24">
          <cell r="C24">
            <v>0</v>
          </cell>
          <cell r="D24">
            <v>0</v>
          </cell>
          <cell r="J24">
            <v>0</v>
          </cell>
          <cell r="K24">
            <v>0</v>
          </cell>
        </row>
        <row r="25">
          <cell r="C25">
            <v>0</v>
          </cell>
          <cell r="D25">
            <v>0</v>
          </cell>
          <cell r="J25">
            <v>0</v>
          </cell>
          <cell r="K25">
            <v>0</v>
          </cell>
        </row>
        <row r="26">
          <cell r="C26">
            <v>0</v>
          </cell>
          <cell r="D26">
            <v>0</v>
          </cell>
          <cell r="J26">
            <v>0</v>
          </cell>
          <cell r="K26">
            <v>0</v>
          </cell>
        </row>
        <row r="28">
          <cell r="C28">
            <v>12594</v>
          </cell>
          <cell r="D28">
            <v>53147</v>
          </cell>
          <cell r="J28">
            <v>89</v>
          </cell>
          <cell r="K28">
            <v>19692</v>
          </cell>
        </row>
        <row r="29">
          <cell r="C29">
            <v>756</v>
          </cell>
          <cell r="D29">
            <v>11447</v>
          </cell>
          <cell r="J29">
            <v>30</v>
          </cell>
          <cell r="K29">
            <v>9802</v>
          </cell>
        </row>
        <row r="30">
          <cell r="C30">
            <v>101</v>
          </cell>
          <cell r="D30">
            <v>1586</v>
          </cell>
          <cell r="J30">
            <v>3</v>
          </cell>
          <cell r="K30">
            <v>990</v>
          </cell>
        </row>
        <row r="31">
          <cell r="C31">
            <v>0</v>
          </cell>
          <cell r="D31">
            <v>0</v>
          </cell>
          <cell r="J31">
            <v>0</v>
          </cell>
          <cell r="K31">
            <v>0</v>
          </cell>
        </row>
        <row r="32">
          <cell r="C32">
            <v>0</v>
          </cell>
          <cell r="D32">
            <v>0</v>
          </cell>
          <cell r="J32">
            <v>0</v>
          </cell>
          <cell r="K32">
            <v>0</v>
          </cell>
        </row>
        <row r="33">
          <cell r="C33">
            <v>151</v>
          </cell>
          <cell r="D33">
            <v>270</v>
          </cell>
          <cell r="J33">
            <v>0</v>
          </cell>
          <cell r="K33">
            <v>0</v>
          </cell>
        </row>
        <row r="34">
          <cell r="C34">
            <v>661</v>
          </cell>
          <cell r="D34">
            <v>3308</v>
          </cell>
          <cell r="J34">
            <v>0</v>
          </cell>
          <cell r="K34">
            <v>0</v>
          </cell>
        </row>
        <row r="35">
          <cell r="C35">
            <v>1</v>
          </cell>
          <cell r="D35">
            <v>5</v>
          </cell>
          <cell r="J35">
            <v>0</v>
          </cell>
          <cell r="K35">
            <v>0</v>
          </cell>
        </row>
        <row r="37">
          <cell r="C37">
            <v>358</v>
          </cell>
          <cell r="D37">
            <v>1912</v>
          </cell>
          <cell r="J37">
            <v>1</v>
          </cell>
          <cell r="K37">
            <v>24</v>
          </cell>
        </row>
        <row r="38">
          <cell r="C38">
            <v>2</v>
          </cell>
          <cell r="D38">
            <v>21</v>
          </cell>
          <cell r="J38">
            <v>0</v>
          </cell>
          <cell r="K38">
            <v>0</v>
          </cell>
        </row>
        <row r="39">
          <cell r="C39">
            <v>0</v>
          </cell>
          <cell r="D39">
            <v>0</v>
          </cell>
          <cell r="J39">
            <v>0</v>
          </cell>
          <cell r="K39">
            <v>0</v>
          </cell>
        </row>
        <row r="40">
          <cell r="C40">
            <v>0</v>
          </cell>
          <cell r="D40">
            <v>0</v>
          </cell>
          <cell r="J40">
            <v>0</v>
          </cell>
          <cell r="K40">
            <v>0</v>
          </cell>
        </row>
        <row r="41">
          <cell r="C41">
            <v>1</v>
          </cell>
          <cell r="D41">
            <v>2</v>
          </cell>
          <cell r="J41">
            <v>0</v>
          </cell>
          <cell r="K41">
            <v>0</v>
          </cell>
        </row>
        <row r="42">
          <cell r="C42">
            <v>24</v>
          </cell>
          <cell r="D42">
            <v>78</v>
          </cell>
          <cell r="J42">
            <v>0</v>
          </cell>
          <cell r="K42">
            <v>0</v>
          </cell>
        </row>
        <row r="43">
          <cell r="C43">
            <v>3</v>
          </cell>
          <cell r="D43">
            <v>2</v>
          </cell>
          <cell r="J43">
            <v>0</v>
          </cell>
          <cell r="K43">
            <v>0</v>
          </cell>
        </row>
        <row r="44">
          <cell r="C44">
            <v>0</v>
          </cell>
          <cell r="D44">
            <v>0</v>
          </cell>
          <cell r="J44">
            <v>0</v>
          </cell>
          <cell r="K44">
            <v>0</v>
          </cell>
        </row>
      </sheetData>
      <sheetData sheetId="3"/>
      <sheetData sheetId="4">
        <row r="12">
          <cell r="P12">
            <v>24638</v>
          </cell>
        </row>
        <row r="13">
          <cell r="P13">
            <v>35758</v>
          </cell>
        </row>
        <row r="14">
          <cell r="P14">
            <v>47588</v>
          </cell>
        </row>
        <row r="15">
          <cell r="P15">
            <v>0</v>
          </cell>
        </row>
        <row r="16">
          <cell r="P16">
            <v>1624</v>
          </cell>
        </row>
        <row r="17">
          <cell r="P17">
            <v>98</v>
          </cell>
        </row>
        <row r="18">
          <cell r="P18">
            <v>2520</v>
          </cell>
        </row>
        <row r="19">
          <cell r="P19">
            <v>23449</v>
          </cell>
        </row>
        <row r="22">
          <cell r="P22">
            <v>24907</v>
          </cell>
        </row>
        <row r="28">
          <cell r="P28">
            <v>213359</v>
          </cell>
        </row>
        <row r="35">
          <cell r="P35">
            <v>806</v>
          </cell>
        </row>
        <row r="36">
          <cell r="P36">
            <v>157</v>
          </cell>
        </row>
        <row r="37">
          <cell r="P37">
            <v>10398</v>
          </cell>
        </row>
        <row r="38">
          <cell r="P38">
            <v>1</v>
          </cell>
        </row>
        <row r="39">
          <cell r="P39">
            <v>78</v>
          </cell>
        </row>
        <row r="40">
          <cell r="P40">
            <v>147</v>
          </cell>
        </row>
        <row r="41">
          <cell r="P41">
            <v>0</v>
          </cell>
        </row>
        <row r="42">
          <cell r="P42">
            <v>6920</v>
          </cell>
        </row>
      </sheetData>
      <sheetData sheetId="5">
        <row r="43">
          <cell r="C43">
            <v>321846</v>
          </cell>
          <cell r="D43">
            <v>1417.2</v>
          </cell>
          <cell r="E43">
            <v>309829</v>
          </cell>
          <cell r="G43">
            <v>239512.46208544774</v>
          </cell>
          <cell r="I43">
            <v>10581</v>
          </cell>
          <cell r="K43">
            <v>28059</v>
          </cell>
        </row>
      </sheetData>
      <sheetData sheetId="6">
        <row r="11">
          <cell r="D11">
            <v>3917</v>
          </cell>
          <cell r="E11">
            <v>71848</v>
          </cell>
        </row>
        <row r="20">
          <cell r="D20">
            <v>12309</v>
          </cell>
          <cell r="E20">
            <v>111674</v>
          </cell>
          <cell r="F20">
            <v>31592</v>
          </cell>
        </row>
        <row r="56">
          <cell r="D56">
            <v>0</v>
          </cell>
          <cell r="E56">
            <v>0</v>
          </cell>
          <cell r="F56">
            <v>0</v>
          </cell>
        </row>
        <row r="58">
          <cell r="D58">
            <v>1998</v>
          </cell>
          <cell r="E58">
            <v>819</v>
          </cell>
          <cell r="F58">
            <v>268</v>
          </cell>
        </row>
        <row r="73">
          <cell r="D73">
            <v>0</v>
          </cell>
          <cell r="E73">
            <v>0</v>
          </cell>
          <cell r="F73">
            <v>0</v>
          </cell>
        </row>
        <row r="87">
          <cell r="D87">
            <v>22994</v>
          </cell>
          <cell r="E87">
            <v>73809</v>
          </cell>
          <cell r="F87">
            <v>6737</v>
          </cell>
        </row>
        <row r="88">
          <cell r="D88">
            <v>47452</v>
          </cell>
          <cell r="E88">
            <v>265121</v>
          </cell>
          <cell r="F88">
            <v>0</v>
          </cell>
        </row>
        <row r="97">
          <cell r="D97">
            <v>0</v>
          </cell>
          <cell r="E97">
            <v>0</v>
          </cell>
          <cell r="F97">
            <v>0</v>
          </cell>
        </row>
      </sheetData>
      <sheetData sheetId="7"/>
      <sheetData sheetId="8"/>
      <sheetData sheetId="9"/>
      <sheetData sheetId="1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-Почетна"/>
      <sheetName val="СП-1 (н.о.)"/>
      <sheetName val="СП-2 (н.о.)"/>
      <sheetName val="СП-3 (н.о.)"/>
      <sheetName val="СП-4 (н.о.)"/>
      <sheetName val="СП-7 (н.о.) (2)"/>
      <sheetName val="СП-5 (н.о.)"/>
      <sheetName val="СП-6 (н.о.)"/>
      <sheetName val="СП-6-АО (н.о.)"/>
      <sheetName val="СП-7 (н.о.)"/>
      <sheetName val="СП-8 (н.о.)"/>
      <sheetName val="СП-9 (н.о.)"/>
      <sheetName val="СП-10 (н.о.)"/>
      <sheetName val="СП-4 (н.р.)"/>
      <sheetName val="СП-5 (н.р.)"/>
      <sheetName val="СП-6 (н.р.)"/>
      <sheetName val="СП-6-АО (н.р.)"/>
      <sheetName val="СП-8 (н.р.)"/>
      <sheetName val="СП-1 (ж.о.)"/>
      <sheetName val="СП-2 (ж.о.)"/>
      <sheetName val="СП-2-РС (ж.о.)"/>
      <sheetName val="СП-3 (ж.о.)"/>
      <sheetName val="СП-4 (ж.о.)"/>
      <sheetName val="СП-4-РС (ж.о.)"/>
      <sheetName val="СП-5 (ж.о.)"/>
      <sheetName val="СП-6 (ж.о.)"/>
      <sheetName val="СП-7 (ж.о.)"/>
      <sheetName val="СП-8 (ж.о.)"/>
      <sheetName val="СП-1 (ж.р.)"/>
      <sheetName val="СП-4 (ж.р.)"/>
      <sheetName val="СП-4-РС (ж.р.)"/>
      <sheetName val="СП-99"/>
    </sheetNames>
    <sheetDataSet>
      <sheetData sheetId="0"/>
      <sheetData sheetId="1">
        <row r="12">
          <cell r="C12">
            <v>84923</v>
          </cell>
          <cell r="D12">
            <v>70967</v>
          </cell>
          <cell r="F12">
            <v>533</v>
          </cell>
          <cell r="G12">
            <v>26183</v>
          </cell>
          <cell r="H12">
            <v>215</v>
          </cell>
          <cell r="I12">
            <v>6246</v>
          </cell>
        </row>
        <row r="22">
          <cell r="C22">
            <v>1344</v>
          </cell>
          <cell r="D22">
            <v>136344</v>
          </cell>
          <cell r="F22">
            <v>10211</v>
          </cell>
          <cell r="G22">
            <v>74292</v>
          </cell>
          <cell r="H22">
            <v>1633</v>
          </cell>
          <cell r="I22">
            <v>12063</v>
          </cell>
        </row>
        <row r="26">
          <cell r="C26">
            <v>2741</v>
          </cell>
          <cell r="D26">
            <v>54426</v>
          </cell>
          <cell r="F26">
            <v>359</v>
          </cell>
          <cell r="G26">
            <v>27069</v>
          </cell>
          <cell r="H26">
            <v>336</v>
          </cell>
          <cell r="I26">
            <v>27303</v>
          </cell>
        </row>
        <row r="29">
          <cell r="C29">
            <v>0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</row>
        <row r="35">
          <cell r="C35">
            <v>0</v>
          </cell>
          <cell r="D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8">
          <cell r="C38">
            <v>116</v>
          </cell>
          <cell r="D38">
            <v>2475</v>
          </cell>
          <cell r="F38">
            <v>1</v>
          </cell>
          <cell r="G38">
            <v>840</v>
          </cell>
          <cell r="H38">
            <v>1</v>
          </cell>
          <cell r="I38">
            <v>150</v>
          </cell>
        </row>
        <row r="42">
          <cell r="C42">
            <v>14864</v>
          </cell>
          <cell r="D42">
            <v>45081</v>
          </cell>
          <cell r="F42">
            <v>41</v>
          </cell>
          <cell r="G42">
            <v>3619</v>
          </cell>
          <cell r="H42">
            <v>37</v>
          </cell>
          <cell r="I42">
            <v>207039</v>
          </cell>
        </row>
        <row r="58">
          <cell r="C58">
            <v>7824</v>
          </cell>
          <cell r="D58">
            <v>21575</v>
          </cell>
          <cell r="F58">
            <v>157</v>
          </cell>
          <cell r="G58">
            <v>4429</v>
          </cell>
          <cell r="H58">
            <v>93</v>
          </cell>
          <cell r="I58">
            <v>2152</v>
          </cell>
        </row>
        <row r="90">
          <cell r="C90">
            <v>69185</v>
          </cell>
          <cell r="D90">
            <v>362710</v>
          </cell>
          <cell r="F90">
            <v>1854</v>
          </cell>
          <cell r="G90">
            <v>117605</v>
          </cell>
          <cell r="H90">
            <v>850</v>
          </cell>
          <cell r="I90">
            <v>211331</v>
          </cell>
        </row>
        <row r="126">
          <cell r="C126">
            <v>0</v>
          </cell>
          <cell r="D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</row>
        <row r="130">
          <cell r="C130">
            <v>16</v>
          </cell>
          <cell r="D130">
            <v>72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</row>
        <row r="134">
          <cell r="C134">
            <v>7130</v>
          </cell>
          <cell r="D134">
            <v>7160</v>
          </cell>
          <cell r="F134">
            <v>15</v>
          </cell>
          <cell r="G134">
            <v>268</v>
          </cell>
          <cell r="H134">
            <v>19</v>
          </cell>
          <cell r="I134">
            <v>620</v>
          </cell>
        </row>
        <row r="155">
          <cell r="C155">
            <v>120</v>
          </cell>
          <cell r="D155">
            <v>1906</v>
          </cell>
          <cell r="F155">
            <v>0</v>
          </cell>
          <cell r="G155">
            <v>0</v>
          </cell>
          <cell r="H155">
            <v>1</v>
          </cell>
          <cell r="I155">
            <v>20</v>
          </cell>
        </row>
        <row r="160">
          <cell r="C160">
            <v>0</v>
          </cell>
          <cell r="D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</row>
        <row r="163">
          <cell r="C163">
            <v>7</v>
          </cell>
          <cell r="D163">
            <v>128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</row>
        <row r="169">
          <cell r="C169">
            <v>4</v>
          </cell>
          <cell r="D169">
            <v>4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</row>
        <row r="172">
          <cell r="C172">
            <v>36626</v>
          </cell>
          <cell r="D172">
            <v>15917</v>
          </cell>
          <cell r="F172">
            <v>162</v>
          </cell>
          <cell r="G172">
            <v>2010</v>
          </cell>
          <cell r="H172">
            <v>292</v>
          </cell>
          <cell r="I172">
            <v>3677</v>
          </cell>
        </row>
        <row r="177">
          <cell r="C177">
            <v>171626</v>
          </cell>
        </row>
      </sheetData>
      <sheetData sheetId="2">
        <row r="14">
          <cell r="C14">
            <v>41197</v>
          </cell>
          <cell r="D14">
            <v>221381</v>
          </cell>
          <cell r="J14">
            <v>1561</v>
          </cell>
          <cell r="K14">
            <v>86496</v>
          </cell>
        </row>
        <row r="15">
          <cell r="C15">
            <v>4012</v>
          </cell>
          <cell r="D15">
            <v>42633</v>
          </cell>
          <cell r="J15">
            <v>188</v>
          </cell>
          <cell r="K15">
            <v>8991</v>
          </cell>
        </row>
        <row r="16">
          <cell r="C16">
            <v>111</v>
          </cell>
          <cell r="D16">
            <v>2351</v>
          </cell>
          <cell r="J16">
            <v>9</v>
          </cell>
          <cell r="K16">
            <v>974</v>
          </cell>
        </row>
        <row r="17">
          <cell r="C17">
            <v>382</v>
          </cell>
          <cell r="D17">
            <v>284</v>
          </cell>
          <cell r="J17">
            <v>2</v>
          </cell>
          <cell r="K17">
            <v>35</v>
          </cell>
        </row>
        <row r="18">
          <cell r="C18">
            <v>33</v>
          </cell>
          <cell r="D18">
            <v>489</v>
          </cell>
          <cell r="J18">
            <v>1</v>
          </cell>
          <cell r="K18">
            <v>49</v>
          </cell>
        </row>
        <row r="19">
          <cell r="C19">
            <v>4110</v>
          </cell>
          <cell r="D19">
            <v>6925</v>
          </cell>
          <cell r="J19">
            <v>17</v>
          </cell>
          <cell r="K19">
            <v>402</v>
          </cell>
        </row>
        <row r="20">
          <cell r="C20">
            <v>755</v>
          </cell>
          <cell r="D20">
            <v>234</v>
          </cell>
          <cell r="J20">
            <v>1</v>
          </cell>
          <cell r="K20">
            <v>38</v>
          </cell>
        </row>
        <row r="21">
          <cell r="C21">
            <v>148</v>
          </cell>
          <cell r="D21">
            <v>359</v>
          </cell>
          <cell r="J21">
            <v>8</v>
          </cell>
          <cell r="K21">
            <v>375</v>
          </cell>
        </row>
        <row r="22">
          <cell r="C22">
            <v>0</v>
          </cell>
          <cell r="D22">
            <v>0</v>
          </cell>
          <cell r="J22">
            <v>0</v>
          </cell>
          <cell r="K22">
            <v>0</v>
          </cell>
        </row>
        <row r="23">
          <cell r="C23">
            <v>0</v>
          </cell>
          <cell r="D23">
            <v>0</v>
          </cell>
          <cell r="J23">
            <v>0</v>
          </cell>
          <cell r="K23">
            <v>0</v>
          </cell>
        </row>
        <row r="24">
          <cell r="C24">
            <v>0</v>
          </cell>
          <cell r="D24">
            <v>0</v>
          </cell>
          <cell r="J24">
            <v>0</v>
          </cell>
          <cell r="K24">
            <v>0</v>
          </cell>
        </row>
        <row r="25">
          <cell r="C25">
            <v>0</v>
          </cell>
          <cell r="D25">
            <v>0</v>
          </cell>
          <cell r="J25">
            <v>0</v>
          </cell>
          <cell r="K25">
            <v>0</v>
          </cell>
        </row>
        <row r="26">
          <cell r="C26">
            <v>0</v>
          </cell>
          <cell r="D26">
            <v>0</v>
          </cell>
          <cell r="J26">
            <v>0</v>
          </cell>
          <cell r="K26">
            <v>0</v>
          </cell>
        </row>
        <row r="28">
          <cell r="C28">
            <v>16524</v>
          </cell>
          <cell r="D28">
            <v>68663</v>
          </cell>
          <cell r="J28">
            <v>29</v>
          </cell>
          <cell r="K28">
            <v>9918</v>
          </cell>
        </row>
        <row r="29">
          <cell r="C29">
            <v>707</v>
          </cell>
          <cell r="D29">
            <v>10452</v>
          </cell>
          <cell r="J29">
            <v>31</v>
          </cell>
          <cell r="K29">
            <v>6608</v>
          </cell>
        </row>
        <row r="30">
          <cell r="C30">
            <v>52</v>
          </cell>
          <cell r="D30">
            <v>828</v>
          </cell>
          <cell r="J30">
            <v>2</v>
          </cell>
          <cell r="K30">
            <v>134</v>
          </cell>
        </row>
        <row r="31">
          <cell r="C31">
            <v>4</v>
          </cell>
          <cell r="D31">
            <v>22</v>
          </cell>
          <cell r="J31">
            <v>0</v>
          </cell>
          <cell r="K31">
            <v>0</v>
          </cell>
        </row>
        <row r="32">
          <cell r="C32">
            <v>6</v>
          </cell>
          <cell r="D32">
            <v>33</v>
          </cell>
          <cell r="J32">
            <v>0</v>
          </cell>
          <cell r="K32">
            <v>0</v>
          </cell>
        </row>
        <row r="33">
          <cell r="C33">
            <v>324</v>
          </cell>
          <cell r="D33">
            <v>555</v>
          </cell>
          <cell r="J33">
            <v>0</v>
          </cell>
          <cell r="K33">
            <v>0</v>
          </cell>
        </row>
        <row r="34">
          <cell r="C34">
            <v>544</v>
          </cell>
          <cell r="D34">
            <v>2714</v>
          </cell>
          <cell r="J34">
            <v>1</v>
          </cell>
          <cell r="K34">
            <v>59</v>
          </cell>
        </row>
        <row r="35">
          <cell r="C35">
            <v>1</v>
          </cell>
          <cell r="D35">
            <v>6</v>
          </cell>
          <cell r="J35">
            <v>0</v>
          </cell>
          <cell r="K35">
            <v>0</v>
          </cell>
        </row>
        <row r="37">
          <cell r="C37">
            <v>58</v>
          </cell>
          <cell r="D37">
            <v>363</v>
          </cell>
          <cell r="J37">
            <v>0</v>
          </cell>
          <cell r="K37">
            <v>0</v>
          </cell>
        </row>
        <row r="38">
          <cell r="C38">
            <v>1</v>
          </cell>
          <cell r="D38">
            <v>14</v>
          </cell>
          <cell r="J38">
            <v>0</v>
          </cell>
          <cell r="K38">
            <v>0</v>
          </cell>
        </row>
        <row r="39">
          <cell r="C39">
            <v>0</v>
          </cell>
          <cell r="D39">
            <v>0</v>
          </cell>
          <cell r="J39">
            <v>0</v>
          </cell>
          <cell r="K39">
            <v>0</v>
          </cell>
        </row>
        <row r="40">
          <cell r="C40">
            <v>0</v>
          </cell>
          <cell r="D40">
            <v>0</v>
          </cell>
          <cell r="J40">
            <v>0</v>
          </cell>
          <cell r="K40">
            <v>0</v>
          </cell>
        </row>
        <row r="41">
          <cell r="C41">
            <v>0</v>
          </cell>
          <cell r="D41">
            <v>0</v>
          </cell>
          <cell r="J41">
            <v>0</v>
          </cell>
          <cell r="K41">
            <v>0</v>
          </cell>
        </row>
        <row r="42">
          <cell r="C42">
            <v>2</v>
          </cell>
          <cell r="D42">
            <v>10</v>
          </cell>
          <cell r="J42">
            <v>0</v>
          </cell>
          <cell r="K42">
            <v>0</v>
          </cell>
        </row>
        <row r="43">
          <cell r="C43">
            <v>2</v>
          </cell>
          <cell r="D43">
            <v>1</v>
          </cell>
          <cell r="J43">
            <v>0</v>
          </cell>
          <cell r="K43">
            <v>0</v>
          </cell>
        </row>
        <row r="44">
          <cell r="C44">
            <v>0</v>
          </cell>
          <cell r="D44">
            <v>0</v>
          </cell>
          <cell r="J44">
            <v>0</v>
          </cell>
          <cell r="K44">
            <v>0</v>
          </cell>
        </row>
      </sheetData>
      <sheetData sheetId="3"/>
      <sheetData sheetId="4">
        <row r="12">
          <cell r="P12">
            <v>49677</v>
          </cell>
        </row>
        <row r="13">
          <cell r="P13">
            <v>95441</v>
          </cell>
        </row>
        <row r="14">
          <cell r="P14">
            <v>38098</v>
          </cell>
        </row>
        <row r="15">
          <cell r="P15">
            <v>0</v>
          </cell>
        </row>
        <row r="16">
          <cell r="P16">
            <v>0</v>
          </cell>
        </row>
        <row r="17">
          <cell r="P17">
            <v>0</v>
          </cell>
        </row>
        <row r="18">
          <cell r="P18">
            <v>1733</v>
          </cell>
        </row>
        <row r="19">
          <cell r="P19">
            <v>31557</v>
          </cell>
        </row>
        <row r="22">
          <cell r="P22">
            <v>15102</v>
          </cell>
        </row>
        <row r="28">
          <cell r="P28">
            <v>279288</v>
          </cell>
        </row>
        <row r="35">
          <cell r="P35">
            <v>0</v>
          </cell>
        </row>
        <row r="36">
          <cell r="P36">
            <v>50</v>
          </cell>
        </row>
        <row r="37">
          <cell r="P37">
            <v>5012</v>
          </cell>
        </row>
        <row r="38">
          <cell r="P38">
            <v>972</v>
          </cell>
        </row>
        <row r="39">
          <cell r="P39">
            <v>0</v>
          </cell>
        </row>
        <row r="40">
          <cell r="P40">
            <v>83</v>
          </cell>
        </row>
        <row r="41">
          <cell r="P41">
            <v>3</v>
          </cell>
        </row>
        <row r="42">
          <cell r="P42">
            <v>8754</v>
          </cell>
        </row>
      </sheetData>
      <sheetData sheetId="5">
        <row r="11">
          <cell r="D11">
            <v>51971</v>
          </cell>
          <cell r="E11">
            <v>336140</v>
          </cell>
        </row>
        <row r="20">
          <cell r="D20">
            <v>51412</v>
          </cell>
          <cell r="E20">
            <v>311542</v>
          </cell>
          <cell r="F20">
            <v>105515</v>
          </cell>
        </row>
        <row r="57">
          <cell r="D57">
            <v>0</v>
          </cell>
          <cell r="E57">
            <v>0</v>
          </cell>
          <cell r="F57">
            <v>0</v>
          </cell>
        </row>
        <row r="62">
          <cell r="D62">
            <v>3190</v>
          </cell>
          <cell r="E62">
            <v>1044</v>
          </cell>
          <cell r="F62">
            <v>320</v>
          </cell>
        </row>
        <row r="100">
          <cell r="D100">
            <v>0</v>
          </cell>
          <cell r="E100">
            <v>0</v>
          </cell>
          <cell r="F100">
            <v>0</v>
          </cell>
        </row>
        <row r="135">
          <cell r="D135">
            <v>62835</v>
          </cell>
          <cell r="E135">
            <v>55317</v>
          </cell>
          <cell r="F135">
            <v>21123</v>
          </cell>
        </row>
        <row r="136">
          <cell r="D136">
            <v>1671</v>
          </cell>
          <cell r="E136">
            <v>7653</v>
          </cell>
          <cell r="F136">
            <v>5675</v>
          </cell>
        </row>
        <row r="145">
          <cell r="D145">
            <v>547</v>
          </cell>
          <cell r="E145">
            <v>7069</v>
          </cell>
          <cell r="F145">
            <v>1942</v>
          </cell>
        </row>
      </sheetData>
      <sheetData sheetId="6">
        <row r="43">
          <cell r="C43">
            <v>440537</v>
          </cell>
          <cell r="D43">
            <v>7962</v>
          </cell>
          <cell r="E43">
            <v>470601</v>
          </cell>
          <cell r="G43">
            <v>203741</v>
          </cell>
          <cell r="I43">
            <v>8226</v>
          </cell>
          <cell r="K43">
            <v>3175</v>
          </cell>
          <cell r="M43">
            <v>0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er"/>
      <sheetName val="STA_SP1_ZO"/>
      <sheetName val="STA_SP2_ZO"/>
      <sheetName val="STA_SP2_RS_ZO"/>
      <sheetName val="STA_SP3_ZO"/>
      <sheetName val="STA_SP4_ZO"/>
      <sheetName val="STA_SP4_VU_MR - #1"/>
      <sheetName val="STA_SP4_VU_MR - #2"/>
      <sheetName val="STA_SP4_RS_ZO"/>
      <sheetName val="STA_SP6_ZO"/>
      <sheetName val="STA_SP7_ZO"/>
      <sheetName val="STA_SP8_ZO"/>
      <sheetName val="STA_SP99"/>
    </sheetNames>
    <sheetDataSet>
      <sheetData sheetId="0"/>
      <sheetData sheetId="1">
        <row r="51">
          <cell r="I51">
            <v>3420</v>
          </cell>
          <cell r="J51">
            <v>488595</v>
          </cell>
          <cell r="Q51">
            <v>290400</v>
          </cell>
        </row>
      </sheetData>
      <sheetData sheetId="2">
        <row r="51">
          <cell r="G51">
            <v>110</v>
          </cell>
          <cell r="H51">
            <v>144</v>
          </cell>
          <cell r="L51">
            <v>1685</v>
          </cell>
          <cell r="N51">
            <v>198</v>
          </cell>
          <cell r="O51">
            <v>213554</v>
          </cell>
        </row>
      </sheetData>
      <sheetData sheetId="3"/>
      <sheetData sheetId="4"/>
      <sheetData sheetId="5">
        <row r="51">
          <cell r="C51">
            <v>12550</v>
          </cell>
          <cell r="D51">
            <v>3259024</v>
          </cell>
          <cell r="E51">
            <v>181489</v>
          </cell>
          <cell r="F51">
            <v>0</v>
          </cell>
          <cell r="G51">
            <v>14895</v>
          </cell>
          <cell r="H51">
            <v>2180</v>
          </cell>
          <cell r="J51">
            <v>210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er"/>
      <sheetName val="STA_SP1_ZO"/>
      <sheetName val="STA_SP2_ZO"/>
      <sheetName val="STA_SP2_RS_ZO"/>
      <sheetName val="STA_SP3_ZO"/>
      <sheetName val="STA_SP4_ZO"/>
      <sheetName val="STA_SP4_VU_MR - #1"/>
      <sheetName val="STA_SP4_RS_ZO"/>
      <sheetName val="STA_SP6_ZO"/>
      <sheetName val="STA_SP7_ZO"/>
      <sheetName val="STA_SP8_ZO"/>
      <sheetName val="STA_SP99"/>
      <sheetName val="FIN_BS"/>
      <sheetName val="FIN_BU"/>
      <sheetName val="SUPFIN_PiRodV"/>
      <sheetName val="SUPFIN_RDZodV"/>
      <sheetName val="SUPFIN_neRDZodV"/>
      <sheetName val="SUPFIN_VK"/>
      <sheetName val="SUPFIN_SVl"/>
      <sheetName val="SUPFIN_SVlPR"/>
      <sheetName val="VS_VS1_ZO"/>
      <sheetName val="VS_VS2"/>
      <sheetName val="SUP_MS_ZO"/>
      <sheetName val="SUP_KS"/>
      <sheetName val="SUP_VTR"/>
      <sheetName val="SUP_VMR - #1"/>
      <sheetName val="RR_REO_01 - #1"/>
      <sheetName val="RR_REO_02"/>
      <sheetName val="DEC_SP - #1"/>
      <sheetName val="DEC_SP - #2"/>
      <sheetName val="DEC_SP - #3"/>
      <sheetName val="DEC_SP - #4"/>
      <sheetName val="DEC_SP - #5"/>
      <sheetName val="DEC_SP - #6"/>
    </sheetNames>
    <sheetDataSet>
      <sheetData sheetId="0"/>
      <sheetData sheetId="1">
        <row r="51">
          <cell r="I51">
            <v>837</v>
          </cell>
          <cell r="J51">
            <v>336808</v>
          </cell>
          <cell r="Q51">
            <v>266774</v>
          </cell>
        </row>
      </sheetData>
      <sheetData sheetId="2">
        <row r="51">
          <cell r="G51">
            <v>208</v>
          </cell>
          <cell r="H51">
            <v>64</v>
          </cell>
          <cell r="L51">
            <v>644</v>
          </cell>
          <cell r="N51">
            <v>0</v>
          </cell>
          <cell r="O51">
            <v>118425</v>
          </cell>
        </row>
      </sheetData>
      <sheetData sheetId="3"/>
      <sheetData sheetId="4"/>
      <sheetData sheetId="5">
        <row r="51">
          <cell r="C51">
            <v>13145</v>
          </cell>
          <cell r="D51">
            <v>2853851</v>
          </cell>
          <cell r="E51">
            <v>20480</v>
          </cell>
          <cell r="F51">
            <v>117732</v>
          </cell>
          <cell r="G51">
            <v>41883</v>
          </cell>
          <cell r="H51">
            <v>22549</v>
          </cell>
          <cell r="J51">
            <v>906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-Почетна"/>
      <sheetName val="СП-1 (н.о.)"/>
      <sheetName val="СП-2 (н.о.)"/>
      <sheetName val="СП-3 (н.о.)"/>
      <sheetName val="СП-4 (н.о.)"/>
      <sheetName val="СП-5 (н.о.)"/>
      <sheetName val="СП-6 (н.о.)"/>
      <sheetName val="СП-6-АО (н.о.)"/>
      <sheetName val="СП-7 (н.о.)"/>
      <sheetName val="СП-8 (н.о.)"/>
      <sheetName val="СП-9 (н.о.)"/>
      <sheetName val="СП-10 (н.о.)"/>
      <sheetName val="СП-4 (н.р.)"/>
      <sheetName val="СП-5 (н.р.)"/>
      <sheetName val="СП-6 (н.р.)"/>
      <sheetName val="СП-6-АО (н.р.)"/>
      <sheetName val="СП-8 (н.р.)"/>
      <sheetName val="СП-1 (ж.о.)"/>
      <sheetName val="СП-2 (ж.о.)"/>
      <sheetName val="СП-2-РС (ж.о.)"/>
      <sheetName val="СП-3 (ж.о.)"/>
      <sheetName val="СП-4 (ж.о.)"/>
      <sheetName val="СП-4-РС (ж.о.)"/>
      <sheetName val="СП-5 (ж.о.)"/>
      <sheetName val="СП-6 (ж.о.)"/>
      <sheetName val="СП-7 (ж.о.)"/>
      <sheetName val="СП-8 (ж.о.)"/>
      <sheetName val="СП-1 (ж.р.)"/>
      <sheetName val="СП-4 (ж.р.)"/>
      <sheetName val="СП-4-РС (ж.р.)"/>
      <sheetName val="СП-9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53">
          <cell r="I53">
            <v>2439</v>
          </cell>
          <cell r="J53">
            <v>276205</v>
          </cell>
          <cell r="Q53">
            <v>224703</v>
          </cell>
        </row>
      </sheetData>
      <sheetData sheetId="18">
        <row r="53">
          <cell r="G53">
            <v>30</v>
          </cell>
          <cell r="H53">
            <v>3</v>
          </cell>
          <cell r="L53">
            <v>439</v>
          </cell>
          <cell r="N53">
            <v>142</v>
          </cell>
          <cell r="O53">
            <v>68516</v>
          </cell>
        </row>
      </sheetData>
      <sheetData sheetId="19"/>
      <sheetData sheetId="20"/>
      <sheetData sheetId="21">
        <row r="53">
          <cell r="C53">
            <v>4689</v>
          </cell>
          <cell r="D53">
            <v>704959</v>
          </cell>
          <cell r="E53">
            <v>445696</v>
          </cell>
          <cell r="F53">
            <v>0</v>
          </cell>
          <cell r="G53">
            <v>9301</v>
          </cell>
          <cell r="H53">
            <v>8594</v>
          </cell>
          <cell r="J53">
            <v>1779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-Почетна"/>
      <sheetName val="СП-1 (н.о.)"/>
      <sheetName val="СП-2 (н.о.)"/>
      <sheetName val="СП-3 (н.о.)"/>
      <sheetName val="СП-4 (н.о.)"/>
      <sheetName val="СП-5 (н.о.)"/>
      <sheetName val="СП-6 (н.о.)"/>
      <sheetName val="СП-6-АО (н.о.)"/>
      <sheetName val="СП-7 (н.о.)"/>
      <sheetName val="СП-8 (н.о.)"/>
      <sheetName val="СП-9 (н.о.)"/>
      <sheetName val="СП-10 (н.о.)"/>
      <sheetName val="СП-4 (н.р.)"/>
      <sheetName val="СП-5 (н.р.)"/>
      <sheetName val="СП-6 (н.р.)"/>
      <sheetName val="СП-6-АО (н.р.)"/>
      <sheetName val="СП-8 (н.р.)"/>
      <sheetName val="СП-1 (ж.о.)"/>
      <sheetName val="СП-2-РС (ж.о.)"/>
      <sheetName val="СП-2 (ж.о.)"/>
      <sheetName val="СП-3 (ж.о.)"/>
      <sheetName val="СП-4 (ж.о.)"/>
      <sheetName val="СП-4-РС (ж.о.)"/>
      <sheetName val="СП-5 (ж.о.)"/>
      <sheetName val="СП-6 (ж.о.)"/>
      <sheetName val="СП-7 (ж.о.)"/>
      <sheetName val="СП-8 (ж.о.)"/>
      <sheetName val="СП-1 (ж.р.)"/>
      <sheetName val="СП-4 (ж.р.)"/>
      <sheetName val="СП-4-РС (ж.р.)"/>
      <sheetName val="СП-99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53">
          <cell r="I53">
            <v>8411</v>
          </cell>
          <cell r="J53">
            <v>185500</v>
          </cell>
          <cell r="Q53">
            <v>135211.19999999998</v>
          </cell>
        </row>
      </sheetData>
      <sheetData sheetId="18"/>
      <sheetData sheetId="19">
        <row r="53">
          <cell r="G53">
            <v>22</v>
          </cell>
          <cell r="H53">
            <v>19</v>
          </cell>
          <cell r="L53">
            <v>241</v>
          </cell>
          <cell r="N53">
            <v>34</v>
          </cell>
          <cell r="O53">
            <v>36675</v>
          </cell>
        </row>
      </sheetData>
      <sheetData sheetId="20"/>
      <sheetData sheetId="21">
        <row r="53">
          <cell r="C53">
            <v>5153</v>
          </cell>
          <cell r="D53">
            <v>476885</v>
          </cell>
          <cell r="E53">
            <v>102188</v>
          </cell>
          <cell r="F53">
            <v>0</v>
          </cell>
          <cell r="G53">
            <v>5845</v>
          </cell>
          <cell r="H53">
            <v>588</v>
          </cell>
          <cell r="J53">
            <v>777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er"/>
      <sheetName val="STA_SP1_ZO"/>
      <sheetName val="STA_SP2_ZO"/>
      <sheetName val="STA_SP2_RS_ZO"/>
      <sheetName val="STA_SP3_ZO"/>
      <sheetName val="STA_SP4_ZO"/>
      <sheetName val="STA_SP4_VU_MR - #1"/>
      <sheetName val="STA_SP4_RS_ZO"/>
      <sheetName val="STA_SP6_ZO"/>
      <sheetName val="STA_SP7_ZO"/>
      <sheetName val="STA_SP8_ZO"/>
      <sheetName val="STA_SP99"/>
    </sheetNames>
    <sheetDataSet>
      <sheetData sheetId="0"/>
      <sheetData sheetId="1">
        <row r="51">
          <cell r="I51">
            <v>37433</v>
          </cell>
          <cell r="J51">
            <v>269723</v>
          </cell>
          <cell r="Q51">
            <v>179127</v>
          </cell>
        </row>
      </sheetData>
      <sheetData sheetId="2">
        <row r="51">
          <cell r="G51">
            <v>9</v>
          </cell>
          <cell r="H51">
            <v>0</v>
          </cell>
          <cell r="L51">
            <v>159</v>
          </cell>
          <cell r="N51">
            <v>0</v>
          </cell>
          <cell r="O51">
            <v>47268</v>
          </cell>
        </row>
      </sheetData>
      <sheetData sheetId="3"/>
      <sheetData sheetId="4"/>
      <sheetData sheetId="5">
        <row r="51">
          <cell r="C51">
            <v>757</v>
          </cell>
          <cell r="D51">
            <v>289089</v>
          </cell>
          <cell r="E51">
            <v>28751</v>
          </cell>
          <cell r="F51">
            <v>0</v>
          </cell>
          <cell r="G51">
            <v>1763</v>
          </cell>
          <cell r="H51">
            <v>150.01</v>
          </cell>
          <cell r="J51">
            <v>153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kedonija"/>
      <sheetName val="Triglav"/>
      <sheetName val="Euroins"/>
      <sheetName val="Sava"/>
      <sheetName val="Winner"/>
      <sheetName val="Eurolink"/>
      <sheetName val="Grawe"/>
      <sheetName val="Uniqa"/>
      <sheetName val="Polisa"/>
      <sheetName val="Halk"/>
      <sheetName val="Croatia"/>
      <sheetName val="Vkupno"/>
    </sheetNames>
    <sheetDataSet>
      <sheetData sheetId="0">
        <row r="12">
          <cell r="C12">
            <v>44</v>
          </cell>
        </row>
      </sheetData>
      <sheetData sheetId="1">
        <row r="12">
          <cell r="C12">
            <v>22</v>
          </cell>
        </row>
      </sheetData>
      <sheetData sheetId="2">
        <row r="12">
          <cell r="C12">
            <v>32</v>
          </cell>
        </row>
      </sheetData>
      <sheetData sheetId="3">
        <row r="12">
          <cell r="C12">
            <v>48</v>
          </cell>
        </row>
      </sheetData>
      <sheetData sheetId="4">
        <row r="12">
          <cell r="C12">
            <v>44</v>
          </cell>
        </row>
      </sheetData>
      <sheetData sheetId="5">
        <row r="12">
          <cell r="C12">
            <v>30</v>
          </cell>
        </row>
      </sheetData>
      <sheetData sheetId="6">
        <row r="12">
          <cell r="C12">
            <v>28</v>
          </cell>
        </row>
      </sheetData>
      <sheetData sheetId="7">
        <row r="12">
          <cell r="C12">
            <v>36</v>
          </cell>
        </row>
      </sheetData>
      <sheetData sheetId="8">
        <row r="12">
          <cell r="C12">
            <v>28</v>
          </cell>
        </row>
      </sheetData>
      <sheetData sheetId="9">
        <row r="12">
          <cell r="C12">
            <v>31</v>
          </cell>
        </row>
      </sheetData>
      <sheetData sheetId="10">
        <row r="12">
          <cell r="C12">
            <v>31</v>
          </cell>
        </row>
      </sheetData>
      <sheetData sheetId="11">
        <row r="12">
          <cell r="C12">
            <v>374</v>
          </cell>
          <cell r="D12">
            <v>71784.66399999999</v>
          </cell>
          <cell r="F12">
            <v>648</v>
          </cell>
          <cell r="G12">
            <v>137176.446</v>
          </cell>
        </row>
        <row r="21">
          <cell r="C21">
            <v>81</v>
          </cell>
          <cell r="D21">
            <v>15661.938</v>
          </cell>
          <cell r="F21">
            <v>192</v>
          </cell>
          <cell r="G21">
            <v>54253.070999999996</v>
          </cell>
        </row>
        <row r="22">
          <cell r="C22">
            <v>368</v>
          </cell>
          <cell r="D22">
            <v>59185.171000000002</v>
          </cell>
          <cell r="F22">
            <v>473</v>
          </cell>
          <cell r="G22">
            <v>139835.51500000001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-Почетна"/>
      <sheetName val="СП-1 (н.о.)"/>
      <sheetName val="СП-2 (н.о.)"/>
      <sheetName val="СП-3 (н.о.)"/>
      <sheetName val="СП-4 (н.о.)"/>
      <sheetName val="СП-5 (н.о.)"/>
      <sheetName val="СП-7 (н.о.)"/>
      <sheetName val="СП-8 (н.о.)"/>
      <sheetName val="СП-9 (н.о.)"/>
      <sheetName val="СП-10 (н.о.)"/>
      <sheetName val="СП-99"/>
    </sheetNames>
    <sheetDataSet>
      <sheetData sheetId="0"/>
      <sheetData sheetId="1">
        <row r="12">
          <cell r="C12">
            <v>45344</v>
          </cell>
          <cell r="D12">
            <v>86861.828000000009</v>
          </cell>
          <cell r="F12">
            <v>954</v>
          </cell>
          <cell r="G12">
            <v>37893.053</v>
          </cell>
          <cell r="H12">
            <v>422</v>
          </cell>
          <cell r="I12">
            <v>22197.098999999998</v>
          </cell>
        </row>
        <row r="22">
          <cell r="C22">
            <v>8942</v>
          </cell>
          <cell r="D22">
            <v>108433.572</v>
          </cell>
          <cell r="F22">
            <v>4810</v>
          </cell>
          <cell r="G22">
            <v>56280.417000000001</v>
          </cell>
          <cell r="H22">
            <v>361</v>
          </cell>
          <cell r="I22">
            <v>4809.0529999999999</v>
          </cell>
        </row>
        <row r="26">
          <cell r="C26">
            <v>5471</v>
          </cell>
          <cell r="D26">
            <v>124833.51699999999</v>
          </cell>
          <cell r="F26">
            <v>1001</v>
          </cell>
          <cell r="G26">
            <v>81302.489000000001</v>
          </cell>
          <cell r="H26">
            <v>316</v>
          </cell>
          <cell r="I26">
            <v>39578.131999999998</v>
          </cell>
        </row>
        <row r="29">
          <cell r="C29">
            <v>0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G32">
            <v>0</v>
          </cell>
          <cell r="H32">
            <v>1</v>
          </cell>
          <cell r="I32">
            <v>492040.8</v>
          </cell>
        </row>
        <row r="35">
          <cell r="C35">
            <v>3</v>
          </cell>
          <cell r="D35">
            <v>94.355000000000004</v>
          </cell>
          <cell r="F35">
            <v>1</v>
          </cell>
          <cell r="G35">
            <v>274.226</v>
          </cell>
          <cell r="H35">
            <v>1</v>
          </cell>
          <cell r="I35">
            <v>950</v>
          </cell>
        </row>
        <row r="38">
          <cell r="C38">
            <v>605</v>
          </cell>
          <cell r="D38">
            <v>28458.351000000002</v>
          </cell>
          <cell r="F38">
            <v>1</v>
          </cell>
          <cell r="G38">
            <v>10.613</v>
          </cell>
          <cell r="H38">
            <v>2</v>
          </cell>
          <cell r="I38">
            <v>137</v>
          </cell>
        </row>
        <row r="42">
          <cell r="C42">
            <v>12697</v>
          </cell>
          <cell r="D42">
            <v>74638.089130468696</v>
          </cell>
          <cell r="F42">
            <v>51</v>
          </cell>
          <cell r="G42">
            <v>6314.38</v>
          </cell>
          <cell r="H42">
            <v>62</v>
          </cell>
          <cell r="I42">
            <v>11646.681</v>
          </cell>
        </row>
        <row r="58">
          <cell r="C58">
            <v>14054</v>
          </cell>
          <cell r="D58">
            <v>198772.43786953128</v>
          </cell>
          <cell r="F58">
            <v>744</v>
          </cell>
          <cell r="G58">
            <v>26949.138999999999</v>
          </cell>
          <cell r="H58">
            <v>1093</v>
          </cell>
          <cell r="I58">
            <v>61922.946000000004</v>
          </cell>
        </row>
        <row r="90">
          <cell r="C90">
            <v>75699</v>
          </cell>
          <cell r="D90">
            <v>438884.71399999998</v>
          </cell>
          <cell r="F90">
            <v>2236</v>
          </cell>
          <cell r="G90">
            <v>159406.56364000001</v>
          </cell>
          <cell r="H90">
            <v>968</v>
          </cell>
          <cell r="I90">
            <v>295982.76312999998</v>
          </cell>
        </row>
        <row r="126">
          <cell r="C126">
            <v>9</v>
          </cell>
          <cell r="D126">
            <v>132.84</v>
          </cell>
          <cell r="F126">
            <v>4</v>
          </cell>
          <cell r="G126">
            <v>2944.5659999999998</v>
          </cell>
          <cell r="H126">
            <v>0</v>
          </cell>
          <cell r="I126">
            <v>0</v>
          </cell>
        </row>
        <row r="130">
          <cell r="C130">
            <v>102</v>
          </cell>
          <cell r="D130">
            <v>587.35400000000004</v>
          </cell>
          <cell r="F130">
            <v>0</v>
          </cell>
          <cell r="G130">
            <v>3.8</v>
          </cell>
          <cell r="H130">
            <v>6</v>
          </cell>
          <cell r="I130">
            <v>6255</v>
          </cell>
        </row>
        <row r="134">
          <cell r="C134">
            <v>4353</v>
          </cell>
          <cell r="D134">
            <v>35318.748999999996</v>
          </cell>
          <cell r="F134">
            <v>3</v>
          </cell>
          <cell r="G134">
            <v>377.46500000000003</v>
          </cell>
          <cell r="H134">
            <v>9</v>
          </cell>
          <cell r="I134">
            <v>3913.04</v>
          </cell>
        </row>
        <row r="155">
          <cell r="C155">
            <v>5217</v>
          </cell>
          <cell r="D155">
            <v>23788.710000000003</v>
          </cell>
          <cell r="F155">
            <v>0</v>
          </cell>
          <cell r="G155">
            <v>0</v>
          </cell>
          <cell r="H155">
            <v>1</v>
          </cell>
          <cell r="I155">
            <v>98</v>
          </cell>
        </row>
        <row r="160">
          <cell r="C160">
            <v>2</v>
          </cell>
          <cell r="D160">
            <v>67.599999999999994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</row>
        <row r="163">
          <cell r="C163">
            <v>39</v>
          </cell>
          <cell r="D163">
            <v>56746.366000000002</v>
          </cell>
          <cell r="F163">
            <v>0</v>
          </cell>
          <cell r="G163">
            <v>0</v>
          </cell>
          <cell r="H163">
            <v>1</v>
          </cell>
          <cell r="I163">
            <v>250</v>
          </cell>
        </row>
        <row r="169">
          <cell r="C169">
            <v>0</v>
          </cell>
          <cell r="D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</row>
        <row r="172">
          <cell r="C172">
            <v>80076</v>
          </cell>
          <cell r="D172">
            <v>46368.848000000005</v>
          </cell>
          <cell r="F172">
            <v>661</v>
          </cell>
          <cell r="G172">
            <v>16068.065550000036</v>
          </cell>
          <cell r="H172">
            <v>736</v>
          </cell>
          <cell r="I172">
            <v>15096.330830000001</v>
          </cell>
        </row>
        <row r="177">
          <cell r="C177">
            <v>191818</v>
          </cell>
        </row>
      </sheetData>
      <sheetData sheetId="2">
        <row r="14">
          <cell r="C14">
            <v>41930</v>
          </cell>
          <cell r="D14">
            <v>231965.33</v>
          </cell>
          <cell r="J14">
            <v>1738</v>
          </cell>
          <cell r="K14">
            <v>97413.909039999984</v>
          </cell>
        </row>
        <row r="15">
          <cell r="C15">
            <v>5203</v>
          </cell>
          <cell r="D15">
            <v>64609.99</v>
          </cell>
          <cell r="J15">
            <v>283</v>
          </cell>
          <cell r="K15">
            <v>19053.293020000001</v>
          </cell>
        </row>
        <row r="16">
          <cell r="C16">
            <v>318</v>
          </cell>
          <cell r="D16">
            <v>6380.4800000000005</v>
          </cell>
          <cell r="J16">
            <v>12</v>
          </cell>
          <cell r="K16">
            <v>1017.285</v>
          </cell>
        </row>
        <row r="17">
          <cell r="C17">
            <v>418</v>
          </cell>
          <cell r="D17">
            <v>335.46199999999999</v>
          </cell>
          <cell r="J17">
            <v>5</v>
          </cell>
          <cell r="K17">
            <v>130.82599999999999</v>
          </cell>
        </row>
        <row r="18">
          <cell r="C18">
            <v>38</v>
          </cell>
          <cell r="D18">
            <v>107.715</v>
          </cell>
          <cell r="J18">
            <v>2</v>
          </cell>
          <cell r="K18">
            <v>53.744999999999997</v>
          </cell>
        </row>
        <row r="19">
          <cell r="C19">
            <v>3293</v>
          </cell>
          <cell r="D19">
            <v>5468.21</v>
          </cell>
          <cell r="J19">
            <v>22</v>
          </cell>
          <cell r="K19">
            <v>1101.14904</v>
          </cell>
        </row>
        <row r="20">
          <cell r="C20">
            <v>1618</v>
          </cell>
          <cell r="D20">
            <v>520.89700000000005</v>
          </cell>
          <cell r="J20">
            <v>2</v>
          </cell>
          <cell r="K20">
            <v>232.89099999999999</v>
          </cell>
        </row>
        <row r="21">
          <cell r="C21">
            <v>109</v>
          </cell>
          <cell r="D21">
            <v>398.072</v>
          </cell>
          <cell r="J21">
            <v>1</v>
          </cell>
          <cell r="K21">
            <v>5.1219999999999999</v>
          </cell>
        </row>
        <row r="22">
          <cell r="C22">
            <v>0</v>
          </cell>
          <cell r="D22">
            <v>0</v>
          </cell>
          <cell r="J22">
            <v>0</v>
          </cell>
          <cell r="K22">
            <v>0</v>
          </cell>
        </row>
        <row r="23">
          <cell r="C23">
            <v>0</v>
          </cell>
          <cell r="D23">
            <v>0</v>
          </cell>
          <cell r="J23">
            <v>0</v>
          </cell>
          <cell r="K23">
            <v>0</v>
          </cell>
        </row>
        <row r="24">
          <cell r="C24">
            <v>0</v>
          </cell>
          <cell r="D24">
            <v>0</v>
          </cell>
          <cell r="J24">
            <v>0</v>
          </cell>
          <cell r="K24">
            <v>0</v>
          </cell>
        </row>
        <row r="25">
          <cell r="C25">
            <v>0</v>
          </cell>
          <cell r="D25">
            <v>0</v>
          </cell>
          <cell r="J25">
            <v>0</v>
          </cell>
          <cell r="K25">
            <v>0</v>
          </cell>
        </row>
        <row r="26">
          <cell r="C26">
            <v>0</v>
          </cell>
          <cell r="D26">
            <v>0</v>
          </cell>
          <cell r="J26">
            <v>0</v>
          </cell>
          <cell r="K26">
            <v>0</v>
          </cell>
        </row>
        <row r="28">
          <cell r="C28">
            <v>18878</v>
          </cell>
          <cell r="D28">
            <v>81358.895999999993</v>
          </cell>
          <cell r="J28">
            <v>34</v>
          </cell>
          <cell r="K28">
            <v>8093.5703900000008</v>
          </cell>
        </row>
        <row r="29">
          <cell r="C29">
            <v>1391</v>
          </cell>
          <cell r="D29">
            <v>22484.16</v>
          </cell>
          <cell r="J29">
            <v>114</v>
          </cell>
          <cell r="K29">
            <v>25469.474310000005</v>
          </cell>
        </row>
        <row r="30">
          <cell r="C30">
            <v>98</v>
          </cell>
          <cell r="D30">
            <v>1603.146</v>
          </cell>
          <cell r="J30">
            <v>6</v>
          </cell>
          <cell r="K30">
            <v>2109.4862200000002</v>
          </cell>
        </row>
        <row r="31">
          <cell r="C31">
            <v>3</v>
          </cell>
          <cell r="D31">
            <v>16.608000000000001</v>
          </cell>
          <cell r="J31">
            <v>0</v>
          </cell>
          <cell r="K31">
            <v>0</v>
          </cell>
        </row>
        <row r="32">
          <cell r="C32">
            <v>11</v>
          </cell>
          <cell r="D32">
            <v>60.896000000000001</v>
          </cell>
          <cell r="J32">
            <v>0</v>
          </cell>
          <cell r="K32">
            <v>0</v>
          </cell>
        </row>
        <row r="33">
          <cell r="C33">
            <v>265</v>
          </cell>
          <cell r="D33">
            <v>460.8</v>
          </cell>
          <cell r="J33">
            <v>0</v>
          </cell>
          <cell r="K33">
            <v>0</v>
          </cell>
        </row>
        <row r="34">
          <cell r="C34">
            <v>1237</v>
          </cell>
          <cell r="D34">
            <v>6544.3440000000001</v>
          </cell>
          <cell r="J34">
            <v>6</v>
          </cell>
          <cell r="K34">
            <v>1516.6251999999999</v>
          </cell>
        </row>
        <row r="35">
          <cell r="C35">
            <v>2</v>
          </cell>
          <cell r="D35">
            <v>11.071999999999999</v>
          </cell>
          <cell r="J35">
            <v>0</v>
          </cell>
          <cell r="K35">
            <v>0</v>
          </cell>
        </row>
        <row r="37">
          <cell r="C37">
            <v>270</v>
          </cell>
          <cell r="D37">
            <v>1604.5349999999999</v>
          </cell>
          <cell r="J37">
            <v>1</v>
          </cell>
          <cell r="K37">
            <v>124.52</v>
          </cell>
        </row>
        <row r="38">
          <cell r="C38">
            <v>0</v>
          </cell>
          <cell r="D38">
            <v>0</v>
          </cell>
          <cell r="J38">
            <v>0</v>
          </cell>
          <cell r="K38">
            <v>0</v>
          </cell>
        </row>
        <row r="39">
          <cell r="C39">
            <v>1</v>
          </cell>
          <cell r="D39">
            <v>17.835000000000001</v>
          </cell>
          <cell r="J39">
            <v>0</v>
          </cell>
          <cell r="K39">
            <v>0</v>
          </cell>
        </row>
        <row r="40">
          <cell r="C40">
            <v>0</v>
          </cell>
          <cell r="D40">
            <v>0</v>
          </cell>
          <cell r="J40">
            <v>0</v>
          </cell>
          <cell r="K40">
            <v>0</v>
          </cell>
        </row>
        <row r="41">
          <cell r="C41">
            <v>0</v>
          </cell>
          <cell r="D41">
            <v>0</v>
          </cell>
          <cell r="J41">
            <v>0</v>
          </cell>
          <cell r="K41">
            <v>0</v>
          </cell>
        </row>
        <row r="42">
          <cell r="C42">
            <v>13</v>
          </cell>
          <cell r="D42">
            <v>54.12</v>
          </cell>
          <cell r="J42">
            <v>0</v>
          </cell>
          <cell r="K42">
            <v>0</v>
          </cell>
        </row>
        <row r="43">
          <cell r="C43">
            <v>1</v>
          </cell>
          <cell r="D43">
            <v>0.61499999999999999</v>
          </cell>
          <cell r="J43">
            <v>0</v>
          </cell>
          <cell r="K43">
            <v>0</v>
          </cell>
        </row>
        <row r="44">
          <cell r="C44">
            <v>0</v>
          </cell>
          <cell r="D44">
            <v>0</v>
          </cell>
          <cell r="J44">
            <v>0</v>
          </cell>
          <cell r="K44">
            <v>0</v>
          </cell>
        </row>
      </sheetData>
      <sheetData sheetId="3"/>
      <sheetData sheetId="4">
        <row r="12">
          <cell r="P12">
            <v>62140.951751200009</v>
          </cell>
        </row>
        <row r="13">
          <cell r="P13">
            <v>77573.377408800006</v>
          </cell>
        </row>
        <row r="14">
          <cell r="P14">
            <v>85985.326509599996</v>
          </cell>
        </row>
        <row r="15">
          <cell r="P15">
            <v>0</v>
          </cell>
        </row>
        <row r="16">
          <cell r="P16">
            <v>0</v>
          </cell>
        </row>
        <row r="17">
          <cell r="P17">
            <v>78.701505499999996</v>
          </cell>
        </row>
        <row r="18">
          <cell r="P18">
            <v>23737.110569100001</v>
          </cell>
        </row>
        <row r="19">
          <cell r="P19">
            <v>42289.941301323568</v>
          </cell>
        </row>
        <row r="22">
          <cell r="P22">
            <v>134171.39556193363</v>
          </cell>
        </row>
        <row r="28">
          <cell r="P28">
            <v>337261.64817180001</v>
          </cell>
        </row>
        <row r="35">
          <cell r="P35">
            <v>110.801844</v>
          </cell>
        </row>
        <row r="36">
          <cell r="P36">
            <v>489.91197140000003</v>
          </cell>
        </row>
        <row r="37">
          <cell r="P37">
            <v>27855.897336299997</v>
          </cell>
        </row>
        <row r="38">
          <cell r="P38">
            <v>14273.226000000001</v>
          </cell>
        </row>
        <row r="39">
          <cell r="P39">
            <v>53.316119999999991</v>
          </cell>
        </row>
        <row r="40">
          <cell r="P40">
            <v>44755.858864199996</v>
          </cell>
        </row>
        <row r="41">
          <cell r="P41">
            <v>0</v>
          </cell>
        </row>
        <row r="42">
          <cell r="P42">
            <v>27821.308800000003</v>
          </cell>
        </row>
      </sheetData>
      <sheetData sheetId="5">
        <row r="43">
          <cell r="C43">
            <v>683919.31233037135</v>
          </cell>
          <cell r="D43">
            <v>34672.925999999992</v>
          </cell>
          <cell r="E43">
            <v>954876.84496000002</v>
          </cell>
          <cell r="G43">
            <v>270935.34585325362</v>
          </cell>
          <cell r="I43">
            <v>61156.011165158016</v>
          </cell>
          <cell r="K43">
            <v>6645.9639999999999</v>
          </cell>
          <cell r="M43">
            <v>0</v>
          </cell>
        </row>
      </sheetData>
      <sheetData sheetId="6">
        <row r="11">
          <cell r="D11">
            <v>112476</v>
          </cell>
          <cell r="E11">
            <v>887648.80299999996</v>
          </cell>
        </row>
        <row r="20">
          <cell r="D20">
            <v>61787</v>
          </cell>
          <cell r="E20">
            <v>259365.95500000002</v>
          </cell>
          <cell r="F20">
            <v>74109.124812299997</v>
          </cell>
        </row>
        <row r="57">
          <cell r="D57">
            <v>0</v>
          </cell>
          <cell r="E57">
            <v>0</v>
          </cell>
          <cell r="F57">
            <v>0</v>
          </cell>
        </row>
        <row r="62">
          <cell r="D62">
            <v>3268</v>
          </cell>
          <cell r="E62">
            <v>2184.2159999999999</v>
          </cell>
          <cell r="F62">
            <v>408.87099999999998</v>
          </cell>
        </row>
        <row r="88">
          <cell r="D88">
            <v>0</v>
          </cell>
          <cell r="E88">
            <v>0</v>
          </cell>
          <cell r="F88">
            <v>0</v>
          </cell>
        </row>
        <row r="123">
          <cell r="D123">
            <v>7443</v>
          </cell>
          <cell r="E123">
            <v>34271.608999999997</v>
          </cell>
          <cell r="F123">
            <v>9107.1705200000015</v>
          </cell>
        </row>
        <row r="124">
          <cell r="D124">
            <v>6844</v>
          </cell>
          <cell r="E124">
            <v>40516.747999999992</v>
          </cell>
          <cell r="F124">
            <v>8801.6759999999995</v>
          </cell>
        </row>
        <row r="133">
          <cell r="E133">
            <v>0</v>
          </cell>
          <cell r="F133">
            <v>0</v>
          </cell>
        </row>
      </sheetData>
      <sheetData sheetId="7"/>
      <sheetData sheetId="8"/>
      <sheetData sheetId="9"/>
      <sheetData sheetId="1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-Почетна"/>
      <sheetName val="СП-1 (н.о.)"/>
      <sheetName val="СП-2 (н.о.)"/>
      <sheetName val="СП-3 (н.о.)"/>
      <sheetName val="СП-4 (н.о.)"/>
      <sheetName val="СП-5 (н.о.)"/>
      <sheetName val="СП-6 (н.о.)"/>
      <sheetName val="СП-6-АО (н.о.)"/>
      <sheetName val="СП-7 (н.о.)"/>
      <sheetName val="СП-8 (н.о.)"/>
      <sheetName val="СП-9 (н.о.)"/>
      <sheetName val="СП-10 (н.о.)"/>
      <sheetName val="СП-4 (н.р.)"/>
      <sheetName val="СП-5 (н.р.)"/>
      <sheetName val="СП-6 (н.р.)"/>
      <sheetName val="СП-6-АО (н.р.)"/>
      <sheetName val="СП-8 (н.р.)"/>
      <sheetName val="СП-1 (ж.о.)"/>
      <sheetName val="СП-2 (ж.о.)"/>
      <sheetName val="СП-2-РС (ж.о.)"/>
      <sheetName val="СП-3 (ж.о.)"/>
      <sheetName val="СП-4 (ж.о.)"/>
      <sheetName val="СП-4-РС (ж.о.)"/>
      <sheetName val="СП-5 (ж.о.)"/>
      <sheetName val="СП-6 (ж.о.)"/>
      <sheetName val="СП-7 (ж.о.)"/>
      <sheetName val="СП-8 (ж.о.)"/>
      <sheetName val="СП-1 (ж.р.)"/>
      <sheetName val="СП-4 (ж.р.)"/>
      <sheetName val="СП-4-РС (ж.р.)"/>
      <sheetName val="СП-99"/>
    </sheetNames>
    <sheetDataSet>
      <sheetData sheetId="0"/>
      <sheetData sheetId="1">
        <row r="12">
          <cell r="C12">
            <v>29517</v>
          </cell>
          <cell r="D12">
            <v>19491</v>
          </cell>
          <cell r="F12">
            <v>120</v>
          </cell>
          <cell r="G12">
            <v>5315</v>
          </cell>
          <cell r="H12">
            <v>39</v>
          </cell>
          <cell r="I12">
            <v>2935</v>
          </cell>
        </row>
        <row r="22">
          <cell r="C22">
            <v>1667</v>
          </cell>
          <cell r="D22">
            <v>20648</v>
          </cell>
          <cell r="F22">
            <v>984</v>
          </cell>
          <cell r="G22">
            <v>9306</v>
          </cell>
          <cell r="H22">
            <v>130</v>
          </cell>
          <cell r="I22">
            <v>1380</v>
          </cell>
        </row>
        <row r="26">
          <cell r="C26">
            <v>7251</v>
          </cell>
          <cell r="D26">
            <v>44296</v>
          </cell>
          <cell r="F26">
            <v>452</v>
          </cell>
          <cell r="G26">
            <v>19822</v>
          </cell>
          <cell r="H26">
            <v>219</v>
          </cell>
          <cell r="I26">
            <v>12076</v>
          </cell>
        </row>
        <row r="29">
          <cell r="C29">
            <v>0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</row>
        <row r="35">
          <cell r="C35">
            <v>2</v>
          </cell>
          <cell r="D35">
            <v>0</v>
          </cell>
          <cell r="F35">
            <v>0</v>
          </cell>
          <cell r="G35">
            <v>0</v>
          </cell>
          <cell r="I35">
            <v>0</v>
          </cell>
        </row>
        <row r="38">
          <cell r="C38">
            <v>182</v>
          </cell>
          <cell r="D38">
            <v>18115</v>
          </cell>
          <cell r="F38">
            <v>0</v>
          </cell>
          <cell r="G38">
            <v>0</v>
          </cell>
          <cell r="H38">
            <v>4</v>
          </cell>
          <cell r="I38">
            <v>100</v>
          </cell>
        </row>
        <row r="42">
          <cell r="C42">
            <v>5315</v>
          </cell>
          <cell r="D42">
            <v>59305</v>
          </cell>
          <cell r="F42">
            <v>17</v>
          </cell>
          <cell r="G42">
            <v>1637</v>
          </cell>
          <cell r="H42">
            <v>23</v>
          </cell>
          <cell r="I42">
            <v>1559</v>
          </cell>
        </row>
        <row r="58">
          <cell r="C58">
            <v>2695</v>
          </cell>
          <cell r="D58">
            <v>225267</v>
          </cell>
          <cell r="F58">
            <v>1509</v>
          </cell>
          <cell r="G58">
            <v>157125</v>
          </cell>
          <cell r="H58">
            <v>109</v>
          </cell>
          <cell r="I58">
            <v>12645</v>
          </cell>
        </row>
        <row r="90">
          <cell r="C90">
            <v>74859</v>
          </cell>
          <cell r="D90">
            <v>366566</v>
          </cell>
          <cell r="F90">
            <v>1581</v>
          </cell>
          <cell r="G90">
            <v>128012</v>
          </cell>
          <cell r="H90">
            <v>899</v>
          </cell>
          <cell r="I90">
            <v>120598</v>
          </cell>
        </row>
        <row r="126">
          <cell r="C126">
            <v>0</v>
          </cell>
          <cell r="D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</row>
        <row r="130">
          <cell r="C130">
            <v>29</v>
          </cell>
          <cell r="D130">
            <v>63</v>
          </cell>
          <cell r="F130">
            <v>0</v>
          </cell>
          <cell r="H130">
            <v>0</v>
          </cell>
          <cell r="I130">
            <v>0</v>
          </cell>
        </row>
        <row r="134">
          <cell r="C134">
            <v>1020</v>
          </cell>
          <cell r="D134">
            <v>5241</v>
          </cell>
          <cell r="F134">
            <v>17</v>
          </cell>
          <cell r="G134">
            <v>322</v>
          </cell>
          <cell r="H134">
            <v>12</v>
          </cell>
          <cell r="I134">
            <v>363</v>
          </cell>
        </row>
        <row r="155">
          <cell r="C155">
            <v>9</v>
          </cell>
          <cell r="D155">
            <v>60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</row>
        <row r="160">
          <cell r="C160">
            <v>0</v>
          </cell>
          <cell r="D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</row>
        <row r="163">
          <cell r="C163">
            <v>2</v>
          </cell>
          <cell r="D163">
            <v>45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</row>
        <row r="169">
          <cell r="C169">
            <v>0</v>
          </cell>
          <cell r="D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</row>
        <row r="172">
          <cell r="C172">
            <v>10474</v>
          </cell>
          <cell r="D172">
            <v>6423</v>
          </cell>
          <cell r="F172">
            <v>67</v>
          </cell>
          <cell r="G172">
            <v>1134</v>
          </cell>
          <cell r="H172">
            <v>112</v>
          </cell>
          <cell r="I172">
            <v>2483</v>
          </cell>
        </row>
        <row r="177">
          <cell r="C177">
            <v>100600</v>
          </cell>
        </row>
      </sheetData>
      <sheetData sheetId="2">
        <row r="14">
          <cell r="C14">
            <v>34503</v>
          </cell>
          <cell r="D14">
            <v>190507</v>
          </cell>
          <cell r="J14">
            <v>1317</v>
          </cell>
          <cell r="K14">
            <v>97448</v>
          </cell>
        </row>
        <row r="15">
          <cell r="C15">
            <v>1900</v>
          </cell>
          <cell r="D15">
            <v>23044</v>
          </cell>
          <cell r="J15">
            <v>152</v>
          </cell>
          <cell r="K15">
            <v>8137</v>
          </cell>
        </row>
        <row r="16">
          <cell r="C16">
            <v>201</v>
          </cell>
          <cell r="D16">
            <v>3155</v>
          </cell>
          <cell r="J16">
            <v>15</v>
          </cell>
          <cell r="K16">
            <v>1658</v>
          </cell>
        </row>
        <row r="17">
          <cell r="C17">
            <v>93</v>
          </cell>
          <cell r="D17">
            <v>234</v>
          </cell>
          <cell r="J17">
            <v>5</v>
          </cell>
          <cell r="K17">
            <v>161</v>
          </cell>
        </row>
        <row r="18">
          <cell r="C18">
            <v>62</v>
          </cell>
          <cell r="D18">
            <v>269</v>
          </cell>
          <cell r="J18">
            <v>0</v>
          </cell>
          <cell r="K18">
            <v>27</v>
          </cell>
        </row>
        <row r="19">
          <cell r="C19">
            <v>446</v>
          </cell>
          <cell r="D19">
            <v>790</v>
          </cell>
          <cell r="J19">
            <v>5</v>
          </cell>
          <cell r="K19">
            <v>141</v>
          </cell>
        </row>
        <row r="20">
          <cell r="C20">
            <v>280</v>
          </cell>
          <cell r="D20">
            <v>88</v>
          </cell>
          <cell r="J20">
            <v>0</v>
          </cell>
          <cell r="K20">
            <v>0</v>
          </cell>
        </row>
        <row r="21">
          <cell r="C21">
            <v>56</v>
          </cell>
          <cell r="D21">
            <v>272</v>
          </cell>
          <cell r="J21">
            <v>25</v>
          </cell>
          <cell r="K21">
            <v>1776</v>
          </cell>
        </row>
        <row r="22">
          <cell r="C22">
            <v>0</v>
          </cell>
          <cell r="D22">
            <v>0</v>
          </cell>
          <cell r="J22">
            <v>0</v>
          </cell>
          <cell r="K22">
            <v>0</v>
          </cell>
        </row>
        <row r="23">
          <cell r="C23">
            <v>0</v>
          </cell>
          <cell r="D23">
            <v>0</v>
          </cell>
          <cell r="J23">
            <v>0</v>
          </cell>
          <cell r="K23">
            <v>0</v>
          </cell>
        </row>
        <row r="24">
          <cell r="C24">
            <v>0</v>
          </cell>
          <cell r="D24">
            <v>0</v>
          </cell>
          <cell r="J24">
            <v>0</v>
          </cell>
          <cell r="K24">
            <v>0</v>
          </cell>
        </row>
        <row r="25">
          <cell r="C25">
            <v>0</v>
          </cell>
          <cell r="D25">
            <v>0</v>
          </cell>
          <cell r="J25">
            <v>0</v>
          </cell>
          <cell r="K25">
            <v>0</v>
          </cell>
        </row>
        <row r="26">
          <cell r="C26">
            <v>0</v>
          </cell>
          <cell r="D26">
            <v>0</v>
          </cell>
          <cell r="J26">
            <v>0</v>
          </cell>
          <cell r="K26">
            <v>0</v>
          </cell>
        </row>
        <row r="28">
          <cell r="C28">
            <v>12249</v>
          </cell>
          <cell r="D28">
            <v>56767</v>
          </cell>
          <cell r="J28">
            <v>13</v>
          </cell>
          <cell r="K28">
            <v>9303</v>
          </cell>
        </row>
        <row r="29">
          <cell r="C29">
            <v>310</v>
          </cell>
          <cell r="D29">
            <v>4663</v>
          </cell>
          <cell r="J29">
            <v>30</v>
          </cell>
          <cell r="K29">
            <v>4955</v>
          </cell>
        </row>
        <row r="30">
          <cell r="C30">
            <v>24</v>
          </cell>
          <cell r="D30">
            <v>399</v>
          </cell>
          <cell r="J30">
            <v>0</v>
          </cell>
          <cell r="K30">
            <v>284</v>
          </cell>
        </row>
        <row r="31">
          <cell r="C31">
            <v>152</v>
          </cell>
          <cell r="D31">
            <v>841</v>
          </cell>
          <cell r="J31">
            <v>0</v>
          </cell>
          <cell r="K31">
            <v>0</v>
          </cell>
        </row>
        <row r="32">
          <cell r="C32">
            <v>3</v>
          </cell>
          <cell r="D32">
            <v>28</v>
          </cell>
          <cell r="J32">
            <v>0</v>
          </cell>
          <cell r="K32">
            <v>0</v>
          </cell>
        </row>
        <row r="33">
          <cell r="C33">
            <v>39</v>
          </cell>
          <cell r="D33">
            <v>72</v>
          </cell>
          <cell r="J33">
            <v>0</v>
          </cell>
          <cell r="K33">
            <v>0</v>
          </cell>
        </row>
        <row r="34">
          <cell r="C34">
            <v>165</v>
          </cell>
          <cell r="D34">
            <v>913</v>
          </cell>
          <cell r="J34">
            <v>7</v>
          </cell>
          <cell r="K34">
            <v>706</v>
          </cell>
        </row>
        <row r="35">
          <cell r="C35">
            <v>0</v>
          </cell>
          <cell r="D35">
            <v>0</v>
          </cell>
          <cell r="J35">
            <v>0</v>
          </cell>
          <cell r="K35">
            <v>0</v>
          </cell>
        </row>
        <row r="37">
          <cell r="C37">
            <v>23443</v>
          </cell>
          <cell r="D37">
            <v>75989</v>
          </cell>
          <cell r="J37">
            <v>6</v>
          </cell>
          <cell r="K37">
            <v>2640</v>
          </cell>
        </row>
        <row r="38">
          <cell r="C38">
            <v>548</v>
          </cell>
          <cell r="D38">
            <v>2786</v>
          </cell>
          <cell r="J38">
            <v>0</v>
          </cell>
          <cell r="K38">
            <v>0</v>
          </cell>
        </row>
        <row r="39">
          <cell r="C39">
            <v>33</v>
          </cell>
          <cell r="D39">
            <v>256</v>
          </cell>
          <cell r="J39">
            <v>0</v>
          </cell>
          <cell r="K39">
            <v>0</v>
          </cell>
        </row>
        <row r="40">
          <cell r="C40">
            <v>8</v>
          </cell>
          <cell r="D40">
            <v>113</v>
          </cell>
          <cell r="J40">
            <v>0</v>
          </cell>
          <cell r="K40">
            <v>0</v>
          </cell>
        </row>
        <row r="41">
          <cell r="C41">
            <v>26</v>
          </cell>
          <cell r="D41">
            <v>123</v>
          </cell>
          <cell r="J41">
            <v>0</v>
          </cell>
          <cell r="K41">
            <v>0</v>
          </cell>
        </row>
        <row r="42">
          <cell r="C42">
            <v>42</v>
          </cell>
          <cell r="D42">
            <v>132</v>
          </cell>
          <cell r="J42">
            <v>0</v>
          </cell>
          <cell r="K42">
            <v>0</v>
          </cell>
        </row>
        <row r="43">
          <cell r="C43">
            <v>69</v>
          </cell>
          <cell r="D43">
            <v>46</v>
          </cell>
          <cell r="J43">
            <v>0</v>
          </cell>
          <cell r="K43">
            <v>0</v>
          </cell>
        </row>
        <row r="44">
          <cell r="C44">
            <v>1</v>
          </cell>
          <cell r="D44">
            <v>7</v>
          </cell>
          <cell r="J44">
            <v>0</v>
          </cell>
          <cell r="K44">
            <v>0</v>
          </cell>
        </row>
      </sheetData>
      <sheetData sheetId="3"/>
      <sheetData sheetId="4">
        <row r="12">
          <cell r="P12">
            <v>13644</v>
          </cell>
        </row>
        <row r="13">
          <cell r="P13">
            <v>14454</v>
          </cell>
        </row>
        <row r="14">
          <cell r="P14">
            <v>28792</v>
          </cell>
        </row>
        <row r="17">
          <cell r="P17">
            <v>0</v>
          </cell>
        </row>
        <row r="18">
          <cell r="P18">
            <v>12681</v>
          </cell>
        </row>
        <row r="19">
          <cell r="P19">
            <v>35583</v>
          </cell>
        </row>
        <row r="22">
          <cell r="P22">
            <v>135160</v>
          </cell>
        </row>
        <row r="28">
          <cell r="P28">
            <v>282252</v>
          </cell>
        </row>
        <row r="36">
          <cell r="P36">
            <v>49</v>
          </cell>
        </row>
        <row r="37">
          <cell r="P37">
            <v>4036</v>
          </cell>
        </row>
        <row r="38">
          <cell r="P38">
            <v>42</v>
          </cell>
        </row>
        <row r="39">
          <cell r="P39">
            <v>0</v>
          </cell>
        </row>
        <row r="40">
          <cell r="P40">
            <v>32</v>
          </cell>
        </row>
        <row r="42">
          <cell r="P42">
            <v>3854</v>
          </cell>
        </row>
      </sheetData>
      <sheetData sheetId="5">
        <row r="43">
          <cell r="C43">
            <v>345800</v>
          </cell>
          <cell r="D43">
            <v>3358</v>
          </cell>
          <cell r="E43">
            <v>154139</v>
          </cell>
          <cell r="G43">
            <v>254761</v>
          </cell>
          <cell r="I43">
            <v>13289</v>
          </cell>
          <cell r="K43">
            <v>3790</v>
          </cell>
          <cell r="M43">
            <v>0</v>
          </cell>
        </row>
      </sheetData>
      <sheetData sheetId="6"/>
      <sheetData sheetId="7"/>
      <sheetData sheetId="8">
        <row r="11">
          <cell r="D11">
            <v>53013</v>
          </cell>
          <cell r="E11">
            <v>253921</v>
          </cell>
        </row>
        <row r="20">
          <cell r="D20">
            <v>31971</v>
          </cell>
          <cell r="E20">
            <v>420896</v>
          </cell>
          <cell r="F20">
            <v>124552</v>
          </cell>
        </row>
        <row r="55">
          <cell r="D55">
            <v>9201</v>
          </cell>
          <cell r="E55">
            <v>54404</v>
          </cell>
          <cell r="F55">
            <v>15188</v>
          </cell>
        </row>
        <row r="60">
          <cell r="D60">
            <v>127</v>
          </cell>
          <cell r="E60">
            <v>45</v>
          </cell>
          <cell r="F60">
            <v>13</v>
          </cell>
        </row>
        <row r="71">
          <cell r="D71">
            <v>1007</v>
          </cell>
          <cell r="E71">
            <v>11967</v>
          </cell>
          <cell r="F71">
            <v>1430</v>
          </cell>
        </row>
        <row r="106">
          <cell r="D106">
            <v>1479</v>
          </cell>
          <cell r="E106">
            <v>5059</v>
          </cell>
          <cell r="F106">
            <v>980</v>
          </cell>
        </row>
        <row r="107">
          <cell r="D107">
            <v>3802</v>
          </cell>
          <cell r="E107">
            <v>19228</v>
          </cell>
          <cell r="F107">
            <v>3232</v>
          </cell>
        </row>
        <row r="116">
          <cell r="E116">
            <v>0</v>
          </cell>
          <cell r="F116">
            <v>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er"/>
      <sheetName val="STA_SP1_NO"/>
      <sheetName val="STA_SP2_NO"/>
      <sheetName val="STA_SP3_NO"/>
      <sheetName val="STA_SP4_NO"/>
      <sheetName val="STA_SP5_NO"/>
      <sheetName val="STA_SP7_NO"/>
      <sheetName val="STA_SP8_NO"/>
      <sheetName val="STA_SP9_NO"/>
    </sheetNames>
    <sheetDataSet>
      <sheetData sheetId="0"/>
      <sheetData sheetId="1">
        <row r="10">
          <cell r="C10">
            <v>97737</v>
          </cell>
          <cell r="D10">
            <v>60894.46</v>
          </cell>
          <cell r="F10">
            <v>691</v>
          </cell>
          <cell r="G10">
            <v>13669.71</v>
          </cell>
          <cell r="H10">
            <v>422</v>
          </cell>
          <cell r="I10">
            <v>10920.14</v>
          </cell>
        </row>
        <row r="20">
          <cell r="C20">
            <v>4943</v>
          </cell>
          <cell r="D20">
            <v>37702.26</v>
          </cell>
          <cell r="F20">
            <v>1662</v>
          </cell>
          <cell r="G20">
            <v>23615.26</v>
          </cell>
          <cell r="H20">
            <v>431</v>
          </cell>
          <cell r="I20">
            <v>5762.62</v>
          </cell>
        </row>
        <row r="24">
          <cell r="C24">
            <v>5867</v>
          </cell>
          <cell r="D24">
            <v>128505.88</v>
          </cell>
          <cell r="F24">
            <v>894</v>
          </cell>
          <cell r="G24">
            <v>58929.22</v>
          </cell>
          <cell r="H24">
            <v>314</v>
          </cell>
          <cell r="I24">
            <v>36605.279999999999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30">
          <cell r="C30">
            <v>0</v>
          </cell>
          <cell r="D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</row>
        <row r="33">
          <cell r="C33">
            <v>22</v>
          </cell>
          <cell r="D33">
            <v>845.8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</row>
        <row r="36">
          <cell r="C36">
            <v>113</v>
          </cell>
          <cell r="D36">
            <v>3159.53</v>
          </cell>
          <cell r="F36">
            <v>4</v>
          </cell>
          <cell r="G36">
            <v>1694.51</v>
          </cell>
          <cell r="H36">
            <v>1</v>
          </cell>
          <cell r="I36">
            <v>10</v>
          </cell>
        </row>
        <row r="40">
          <cell r="C40">
            <v>17079</v>
          </cell>
          <cell r="D40">
            <v>56147.87</v>
          </cell>
          <cell r="F40">
            <v>129</v>
          </cell>
          <cell r="G40">
            <v>10209.85</v>
          </cell>
          <cell r="H40">
            <v>81</v>
          </cell>
          <cell r="I40">
            <v>12415.08</v>
          </cell>
        </row>
        <row r="56">
          <cell r="C56">
            <v>27869</v>
          </cell>
          <cell r="D56">
            <v>114548.87</v>
          </cell>
          <cell r="F56">
            <v>793</v>
          </cell>
          <cell r="G56">
            <v>35391.03</v>
          </cell>
          <cell r="H56">
            <v>386</v>
          </cell>
          <cell r="I56">
            <v>18614.28</v>
          </cell>
        </row>
        <row r="88">
          <cell r="C88">
            <v>63429</v>
          </cell>
          <cell r="D88">
            <v>365287.29</v>
          </cell>
          <cell r="F88">
            <v>1872</v>
          </cell>
          <cell r="G88">
            <v>166181.01999999999</v>
          </cell>
          <cell r="H88">
            <v>912</v>
          </cell>
          <cell r="I88">
            <v>212535.81</v>
          </cell>
        </row>
        <row r="124">
          <cell r="C124">
            <v>0</v>
          </cell>
          <cell r="D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</row>
        <row r="128">
          <cell r="C128">
            <v>265</v>
          </cell>
          <cell r="D128">
            <v>878.11</v>
          </cell>
          <cell r="F128">
            <v>1</v>
          </cell>
          <cell r="G128">
            <v>421.76</v>
          </cell>
          <cell r="H128">
            <v>0</v>
          </cell>
          <cell r="I128">
            <v>0</v>
          </cell>
        </row>
        <row r="132">
          <cell r="C132">
            <v>10616</v>
          </cell>
          <cell r="D132">
            <v>9268.8700000000008</v>
          </cell>
          <cell r="F132">
            <v>53</v>
          </cell>
          <cell r="G132">
            <v>965.87</v>
          </cell>
          <cell r="H132">
            <v>10</v>
          </cell>
          <cell r="I132">
            <v>3910</v>
          </cell>
        </row>
        <row r="153">
          <cell r="C153">
            <v>21</v>
          </cell>
          <cell r="D153">
            <v>4887.8599999999997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</row>
        <row r="158">
          <cell r="C158">
            <v>2</v>
          </cell>
          <cell r="D158">
            <v>8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</row>
        <row r="161">
          <cell r="C161">
            <v>87</v>
          </cell>
          <cell r="D161">
            <v>3663.87</v>
          </cell>
          <cell r="F161">
            <v>5</v>
          </cell>
          <cell r="G161">
            <v>421.19</v>
          </cell>
          <cell r="H161">
            <v>0</v>
          </cell>
          <cell r="I161">
            <v>0</v>
          </cell>
        </row>
        <row r="167">
          <cell r="C167">
            <v>0</v>
          </cell>
          <cell r="D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</row>
        <row r="170">
          <cell r="C170">
            <v>48016</v>
          </cell>
          <cell r="D170">
            <v>29439.18</v>
          </cell>
          <cell r="F170">
            <v>460</v>
          </cell>
          <cell r="G170">
            <v>7286.69</v>
          </cell>
          <cell r="H170">
            <v>361</v>
          </cell>
          <cell r="I170">
            <v>9603.3799999999992</v>
          </cell>
        </row>
        <row r="175">
          <cell r="C175">
            <v>171687</v>
          </cell>
        </row>
      </sheetData>
      <sheetData sheetId="2">
        <row r="11">
          <cell r="C11">
            <v>32749</v>
          </cell>
          <cell r="D11">
            <v>188030.32</v>
          </cell>
          <cell r="J11">
            <v>1407</v>
          </cell>
          <cell r="K11">
            <v>87222.21</v>
          </cell>
        </row>
        <row r="12">
          <cell r="C12">
            <v>4726</v>
          </cell>
          <cell r="D12">
            <v>54546.44</v>
          </cell>
          <cell r="J12">
            <v>290</v>
          </cell>
          <cell r="K12">
            <v>15755.26</v>
          </cell>
        </row>
        <row r="13">
          <cell r="C13">
            <v>290</v>
          </cell>
          <cell r="D13">
            <v>6316.53</v>
          </cell>
          <cell r="J13">
            <v>14</v>
          </cell>
          <cell r="K13">
            <v>679.32</v>
          </cell>
        </row>
        <row r="14">
          <cell r="C14">
            <v>350</v>
          </cell>
          <cell r="D14">
            <v>280.39999999999998</v>
          </cell>
          <cell r="J14">
            <v>8</v>
          </cell>
          <cell r="K14">
            <v>280.02999999999997</v>
          </cell>
        </row>
        <row r="15">
          <cell r="C15">
            <v>43</v>
          </cell>
          <cell r="D15">
            <v>125.67</v>
          </cell>
          <cell r="J15">
            <v>0</v>
          </cell>
          <cell r="K15">
            <v>0</v>
          </cell>
        </row>
        <row r="16">
          <cell r="C16">
            <v>3496</v>
          </cell>
          <cell r="D16">
            <v>6507</v>
          </cell>
          <cell r="J16">
            <v>13</v>
          </cell>
          <cell r="K16">
            <v>494.5</v>
          </cell>
        </row>
        <row r="17">
          <cell r="C17">
            <v>1077</v>
          </cell>
          <cell r="D17">
            <v>349.7</v>
          </cell>
          <cell r="J17">
            <v>0</v>
          </cell>
          <cell r="K17">
            <v>0</v>
          </cell>
        </row>
        <row r="18">
          <cell r="C18">
            <v>77</v>
          </cell>
          <cell r="D18">
            <v>277.56</v>
          </cell>
          <cell r="J18">
            <v>1</v>
          </cell>
          <cell r="K18">
            <v>443.41</v>
          </cell>
        </row>
        <row r="19">
          <cell r="C19">
            <v>0</v>
          </cell>
          <cell r="D19">
            <v>0</v>
          </cell>
          <cell r="J19">
            <v>0</v>
          </cell>
          <cell r="K19">
            <v>0</v>
          </cell>
        </row>
        <row r="20">
          <cell r="C20">
            <v>0</v>
          </cell>
          <cell r="D20">
            <v>0</v>
          </cell>
          <cell r="J20">
            <v>0</v>
          </cell>
          <cell r="K20">
            <v>0</v>
          </cell>
        </row>
        <row r="21">
          <cell r="C21">
            <v>0</v>
          </cell>
          <cell r="D21">
            <v>0</v>
          </cell>
          <cell r="J21">
            <v>0</v>
          </cell>
          <cell r="K21">
            <v>0</v>
          </cell>
        </row>
        <row r="22">
          <cell r="C22">
            <v>0</v>
          </cell>
          <cell r="D22">
            <v>0</v>
          </cell>
          <cell r="J22">
            <v>0</v>
          </cell>
          <cell r="K22">
            <v>0</v>
          </cell>
        </row>
        <row r="23">
          <cell r="C23">
            <v>0</v>
          </cell>
          <cell r="D23">
            <v>0</v>
          </cell>
          <cell r="J23">
            <v>0</v>
          </cell>
          <cell r="K23">
            <v>0</v>
          </cell>
        </row>
        <row r="25">
          <cell r="C25">
            <v>15710</v>
          </cell>
          <cell r="D25">
            <v>68595.31</v>
          </cell>
          <cell r="J25">
            <v>37</v>
          </cell>
          <cell r="K25">
            <v>43164.29</v>
          </cell>
        </row>
        <row r="26">
          <cell r="C26">
            <v>945</v>
          </cell>
          <cell r="D26">
            <v>14677.49</v>
          </cell>
          <cell r="J26">
            <v>61</v>
          </cell>
          <cell r="K26">
            <v>11057.63</v>
          </cell>
        </row>
        <row r="27">
          <cell r="C27">
            <v>96</v>
          </cell>
          <cell r="D27">
            <v>1619.47</v>
          </cell>
          <cell r="J27">
            <v>4</v>
          </cell>
          <cell r="K27">
            <v>190.73</v>
          </cell>
        </row>
        <row r="28">
          <cell r="C28">
            <v>10</v>
          </cell>
          <cell r="D28">
            <v>98.42</v>
          </cell>
          <cell r="J28">
            <v>0</v>
          </cell>
          <cell r="K28">
            <v>0</v>
          </cell>
        </row>
        <row r="29">
          <cell r="C29">
            <v>10</v>
          </cell>
          <cell r="D29">
            <v>49.82</v>
          </cell>
          <cell r="J29">
            <v>0</v>
          </cell>
          <cell r="K29">
            <v>0</v>
          </cell>
        </row>
        <row r="30">
          <cell r="C30">
            <v>404</v>
          </cell>
          <cell r="D30">
            <v>702.75</v>
          </cell>
          <cell r="J30">
            <v>0</v>
          </cell>
          <cell r="K30">
            <v>0</v>
          </cell>
        </row>
        <row r="31">
          <cell r="C31">
            <v>831</v>
          </cell>
          <cell r="D31">
            <v>4269.95</v>
          </cell>
          <cell r="J31">
            <v>0</v>
          </cell>
          <cell r="K31">
            <v>0</v>
          </cell>
        </row>
        <row r="32">
          <cell r="C32">
            <v>1</v>
          </cell>
          <cell r="D32">
            <v>5.54</v>
          </cell>
          <cell r="J32">
            <v>0</v>
          </cell>
          <cell r="K32">
            <v>0</v>
          </cell>
        </row>
        <row r="34">
          <cell r="C34">
            <v>1747</v>
          </cell>
          <cell r="D34">
            <v>6091.05</v>
          </cell>
          <cell r="J34">
            <v>2</v>
          </cell>
          <cell r="K34">
            <v>2212.48</v>
          </cell>
        </row>
        <row r="35">
          <cell r="C35">
            <v>7</v>
          </cell>
          <cell r="D35">
            <v>92.51</v>
          </cell>
          <cell r="J35">
            <v>0</v>
          </cell>
          <cell r="K35">
            <v>0</v>
          </cell>
        </row>
        <row r="36">
          <cell r="C36">
            <v>2</v>
          </cell>
          <cell r="D36">
            <v>35.770000000000003</v>
          </cell>
          <cell r="J36">
            <v>0</v>
          </cell>
          <cell r="K36">
            <v>0</v>
          </cell>
        </row>
        <row r="37">
          <cell r="C37">
            <v>0</v>
          </cell>
          <cell r="D37">
            <v>0</v>
          </cell>
          <cell r="J37">
            <v>0</v>
          </cell>
          <cell r="K37">
            <v>0</v>
          </cell>
        </row>
        <row r="38">
          <cell r="C38">
            <v>3</v>
          </cell>
          <cell r="D38">
            <v>7.39</v>
          </cell>
          <cell r="J38">
            <v>0</v>
          </cell>
          <cell r="K38">
            <v>0</v>
          </cell>
        </row>
        <row r="39">
          <cell r="C39">
            <v>186</v>
          </cell>
          <cell r="D39">
            <v>578.21</v>
          </cell>
          <cell r="J39">
            <v>0</v>
          </cell>
          <cell r="K39">
            <v>0</v>
          </cell>
        </row>
        <row r="40">
          <cell r="C40">
            <v>157</v>
          </cell>
          <cell r="D40">
            <v>317.10000000000002</v>
          </cell>
          <cell r="J40">
            <v>0</v>
          </cell>
          <cell r="K40">
            <v>0</v>
          </cell>
        </row>
        <row r="41">
          <cell r="C41">
            <v>1</v>
          </cell>
          <cell r="D41">
            <v>2.4700000000000002</v>
          </cell>
          <cell r="J41">
            <v>0</v>
          </cell>
          <cell r="K41">
            <v>0</v>
          </cell>
        </row>
      </sheetData>
      <sheetData sheetId="3"/>
      <sheetData sheetId="4">
        <row r="10">
          <cell r="P10">
            <v>50759.9</v>
          </cell>
        </row>
        <row r="11">
          <cell r="P11">
            <v>31421.49</v>
          </cell>
        </row>
        <row r="12">
          <cell r="P12">
            <v>102790.16</v>
          </cell>
        </row>
        <row r="13">
          <cell r="P13">
            <v>0</v>
          </cell>
        </row>
        <row r="14">
          <cell r="P14">
            <v>0</v>
          </cell>
        </row>
        <row r="15">
          <cell r="P15">
            <v>676.64</v>
          </cell>
        </row>
        <row r="16">
          <cell r="P16">
            <v>2527.62</v>
          </cell>
        </row>
        <row r="17">
          <cell r="P17">
            <v>45047.95</v>
          </cell>
        </row>
        <row r="20">
          <cell r="P20">
            <v>86626.66</v>
          </cell>
        </row>
        <row r="26">
          <cell r="P26">
            <v>280990.21000000002</v>
          </cell>
        </row>
        <row r="33">
          <cell r="P33">
            <v>0</v>
          </cell>
        </row>
        <row r="34">
          <cell r="P34">
            <v>731.76</v>
          </cell>
        </row>
        <row r="35">
          <cell r="P35">
            <v>7638.23</v>
          </cell>
        </row>
        <row r="36">
          <cell r="P36">
            <v>3421.43</v>
          </cell>
        </row>
        <row r="37">
          <cell r="P37">
            <v>6.66</v>
          </cell>
        </row>
        <row r="38">
          <cell r="P38">
            <v>3053.23</v>
          </cell>
        </row>
        <row r="39">
          <cell r="P39">
            <v>0</v>
          </cell>
        </row>
        <row r="40">
          <cell r="P40">
            <v>19859.21</v>
          </cell>
        </row>
      </sheetData>
      <sheetData sheetId="5">
        <row r="41">
          <cell r="C41">
            <v>499493.63</v>
          </cell>
          <cell r="D41">
            <v>4348.43</v>
          </cell>
          <cell r="E41">
            <v>310376.59000000003</v>
          </cell>
          <cell r="G41">
            <v>193006.57</v>
          </cell>
          <cell r="I41">
            <v>17959.79</v>
          </cell>
          <cell r="K41">
            <v>12874.17</v>
          </cell>
          <cell r="M41">
            <v>0</v>
          </cell>
        </row>
      </sheetData>
      <sheetData sheetId="6">
        <row r="9">
          <cell r="C9">
            <v>73402</v>
          </cell>
          <cell r="D9">
            <v>501647.25</v>
          </cell>
          <cell r="E9"/>
        </row>
        <row r="18">
          <cell r="C18">
            <v>17304</v>
          </cell>
          <cell r="D18">
            <v>117586.9</v>
          </cell>
          <cell r="E18">
            <v>24758.16</v>
          </cell>
        </row>
        <row r="19">
          <cell r="C19">
            <v>2605</v>
          </cell>
          <cell r="D19">
            <v>11707.15</v>
          </cell>
          <cell r="E19">
            <v>2606.4899999999998</v>
          </cell>
        </row>
        <row r="20">
          <cell r="C20">
            <v>5295</v>
          </cell>
          <cell r="D20">
            <v>2555.62</v>
          </cell>
          <cell r="E20">
            <v>768.07</v>
          </cell>
        </row>
        <row r="21">
          <cell r="C21">
            <v>0</v>
          </cell>
          <cell r="D21">
            <v>0</v>
          </cell>
          <cell r="E21">
            <v>0</v>
          </cell>
        </row>
        <row r="22">
          <cell r="C22">
            <v>43175</v>
          </cell>
          <cell r="D22">
            <v>41432.019999999997</v>
          </cell>
          <cell r="E22">
            <v>11259.58</v>
          </cell>
        </row>
        <row r="29">
          <cell r="C29">
            <v>20185</v>
          </cell>
          <cell r="D29">
            <v>132910.96</v>
          </cell>
          <cell r="E29">
            <v>26398.6</v>
          </cell>
        </row>
        <row r="38">
          <cell r="C38">
            <v>9721</v>
          </cell>
          <cell r="D38">
            <v>7397.97</v>
          </cell>
          <cell r="E38">
            <v>551.04999999999995</v>
          </cell>
        </row>
      </sheetData>
      <sheetData sheetId="7"/>
      <sheetData sheetId="8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er"/>
      <sheetName val="STA_SP1_NO"/>
      <sheetName val="STA_SP2_NO"/>
      <sheetName val="STA_SP3_NO"/>
      <sheetName val="STA_SP4_NO"/>
      <sheetName val="STA_SP5_NO"/>
      <sheetName val="STA_SP7_NO"/>
      <sheetName val="STA_SP8_NO"/>
      <sheetName val="STA_SP9_NO"/>
      <sheetName val="STA_SP10_NO"/>
      <sheetName val="STA_SP99"/>
    </sheetNames>
    <sheetDataSet>
      <sheetData sheetId="0"/>
      <sheetData sheetId="1">
        <row r="10">
          <cell r="C10">
            <v>56472</v>
          </cell>
          <cell r="D10">
            <v>32814</v>
          </cell>
          <cell r="F10">
            <v>446</v>
          </cell>
          <cell r="G10">
            <v>14446</v>
          </cell>
          <cell r="H10">
            <v>17</v>
          </cell>
          <cell r="I10">
            <v>2832</v>
          </cell>
        </row>
        <row r="20">
          <cell r="C20">
            <v>28</v>
          </cell>
          <cell r="D20">
            <v>1553</v>
          </cell>
          <cell r="F20">
            <v>99</v>
          </cell>
          <cell r="G20">
            <v>951</v>
          </cell>
          <cell r="H20">
            <v>0</v>
          </cell>
          <cell r="I20">
            <v>0</v>
          </cell>
        </row>
        <row r="24">
          <cell r="C24">
            <v>2512</v>
          </cell>
          <cell r="D24">
            <v>55982</v>
          </cell>
          <cell r="F24">
            <v>536</v>
          </cell>
          <cell r="G24">
            <v>32266</v>
          </cell>
          <cell r="H24">
            <v>70</v>
          </cell>
          <cell r="I24">
            <v>14352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30">
          <cell r="C30">
            <v>1</v>
          </cell>
          <cell r="D30">
            <v>70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</row>
        <row r="33">
          <cell r="C33">
            <v>1</v>
          </cell>
          <cell r="D33">
            <v>51</v>
          </cell>
          <cell r="F33">
            <v>0</v>
          </cell>
          <cell r="G33">
            <v>2</v>
          </cell>
          <cell r="H33">
            <v>2</v>
          </cell>
          <cell r="I33">
            <v>18</v>
          </cell>
        </row>
        <row r="36">
          <cell r="C36">
            <v>145</v>
          </cell>
          <cell r="D36">
            <v>789</v>
          </cell>
          <cell r="F36">
            <v>1</v>
          </cell>
          <cell r="G36">
            <v>195</v>
          </cell>
          <cell r="H36">
            <v>0</v>
          </cell>
          <cell r="I36">
            <v>0</v>
          </cell>
        </row>
        <row r="40">
          <cell r="C40">
            <v>3743</v>
          </cell>
          <cell r="D40">
            <v>11288</v>
          </cell>
          <cell r="F40">
            <v>18</v>
          </cell>
          <cell r="G40">
            <v>361</v>
          </cell>
          <cell r="H40">
            <v>21</v>
          </cell>
          <cell r="I40">
            <v>20240</v>
          </cell>
        </row>
        <row r="56">
          <cell r="C56">
            <v>4090</v>
          </cell>
          <cell r="D56">
            <v>81519</v>
          </cell>
          <cell r="F56">
            <v>317</v>
          </cell>
          <cell r="G56">
            <v>11100</v>
          </cell>
          <cell r="H56">
            <v>70</v>
          </cell>
          <cell r="I56">
            <v>15467</v>
          </cell>
        </row>
        <row r="88">
          <cell r="C88">
            <v>90016</v>
          </cell>
          <cell r="D88">
            <v>493838</v>
          </cell>
          <cell r="F88">
            <v>2842</v>
          </cell>
          <cell r="G88">
            <v>216352</v>
          </cell>
          <cell r="H88">
            <v>536</v>
          </cell>
          <cell r="I88">
            <v>196799</v>
          </cell>
        </row>
        <row r="124">
          <cell r="C124">
            <v>26</v>
          </cell>
          <cell r="D124">
            <v>565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</row>
        <row r="128">
          <cell r="C128">
            <v>94</v>
          </cell>
          <cell r="D128">
            <v>302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</row>
        <row r="132">
          <cell r="C132">
            <v>3607</v>
          </cell>
          <cell r="D132">
            <v>12750</v>
          </cell>
          <cell r="F132">
            <v>20</v>
          </cell>
          <cell r="G132">
            <v>749</v>
          </cell>
          <cell r="H132">
            <v>35</v>
          </cell>
          <cell r="I132">
            <v>10684</v>
          </cell>
        </row>
        <row r="153">
          <cell r="C153">
            <v>0</v>
          </cell>
          <cell r="D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</row>
        <row r="158">
          <cell r="C158">
            <v>0</v>
          </cell>
          <cell r="D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</row>
        <row r="161">
          <cell r="C161">
            <v>0</v>
          </cell>
          <cell r="D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</row>
        <row r="167">
          <cell r="C167">
            <v>0</v>
          </cell>
          <cell r="D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</row>
        <row r="170">
          <cell r="C170">
            <v>15498</v>
          </cell>
          <cell r="D170">
            <v>8115</v>
          </cell>
          <cell r="F170">
            <v>93</v>
          </cell>
          <cell r="G170">
            <v>2147</v>
          </cell>
          <cell r="H170">
            <v>3</v>
          </cell>
          <cell r="I170">
            <v>756</v>
          </cell>
        </row>
        <row r="175">
          <cell r="C175">
            <v>115162</v>
          </cell>
        </row>
      </sheetData>
      <sheetData sheetId="2">
        <row r="11">
          <cell r="C11">
            <v>55482</v>
          </cell>
          <cell r="D11">
            <v>315957</v>
          </cell>
          <cell r="J11">
            <v>2461</v>
          </cell>
          <cell r="K11">
            <v>173696</v>
          </cell>
        </row>
        <row r="12">
          <cell r="C12">
            <v>4644</v>
          </cell>
          <cell r="D12">
            <v>51801</v>
          </cell>
          <cell r="J12">
            <v>256</v>
          </cell>
          <cell r="K12">
            <v>18403</v>
          </cell>
        </row>
        <row r="13">
          <cell r="C13">
            <v>299</v>
          </cell>
          <cell r="D13">
            <v>6214</v>
          </cell>
          <cell r="J13">
            <v>20</v>
          </cell>
          <cell r="K13">
            <v>1220</v>
          </cell>
        </row>
        <row r="14">
          <cell r="C14">
            <v>719</v>
          </cell>
          <cell r="D14">
            <v>454</v>
          </cell>
          <cell r="J14">
            <v>11</v>
          </cell>
          <cell r="K14">
            <v>2618</v>
          </cell>
        </row>
        <row r="15">
          <cell r="C15">
            <v>64</v>
          </cell>
          <cell r="D15">
            <v>194</v>
          </cell>
          <cell r="J15">
            <v>6</v>
          </cell>
          <cell r="K15">
            <v>656</v>
          </cell>
        </row>
        <row r="16">
          <cell r="C16">
            <v>3484</v>
          </cell>
          <cell r="D16">
            <v>4890</v>
          </cell>
          <cell r="J16">
            <v>17</v>
          </cell>
          <cell r="K16">
            <v>603</v>
          </cell>
        </row>
        <row r="17">
          <cell r="C17">
            <v>1000</v>
          </cell>
          <cell r="D17">
            <v>312</v>
          </cell>
          <cell r="J17">
            <v>0</v>
          </cell>
          <cell r="K17">
            <v>20</v>
          </cell>
        </row>
        <row r="18">
          <cell r="C18">
            <v>151</v>
          </cell>
          <cell r="D18">
            <v>547</v>
          </cell>
          <cell r="J18">
            <v>7</v>
          </cell>
          <cell r="K18">
            <v>248</v>
          </cell>
        </row>
        <row r="19">
          <cell r="C19">
            <v>0</v>
          </cell>
          <cell r="D19">
            <v>0</v>
          </cell>
          <cell r="J19">
            <v>0</v>
          </cell>
          <cell r="K19">
            <v>0</v>
          </cell>
        </row>
        <row r="20">
          <cell r="C20">
            <v>0</v>
          </cell>
          <cell r="D20">
            <v>0</v>
          </cell>
          <cell r="J20">
            <v>0</v>
          </cell>
          <cell r="K20">
            <v>0</v>
          </cell>
        </row>
        <row r="21">
          <cell r="C21">
            <v>0</v>
          </cell>
          <cell r="D21">
            <v>0</v>
          </cell>
          <cell r="J21">
            <v>0</v>
          </cell>
          <cell r="K21">
            <v>0</v>
          </cell>
        </row>
        <row r="22">
          <cell r="C22">
            <v>0</v>
          </cell>
          <cell r="D22">
            <v>0</v>
          </cell>
          <cell r="J22">
            <v>0</v>
          </cell>
          <cell r="K22">
            <v>0</v>
          </cell>
        </row>
        <row r="23">
          <cell r="C23">
            <v>0</v>
          </cell>
          <cell r="D23">
            <v>0</v>
          </cell>
          <cell r="J23">
            <v>0</v>
          </cell>
          <cell r="K23">
            <v>0</v>
          </cell>
        </row>
        <row r="25">
          <cell r="C25">
            <v>22274</v>
          </cell>
          <cell r="D25">
            <v>94372</v>
          </cell>
          <cell r="J25">
            <v>21</v>
          </cell>
          <cell r="K25">
            <v>8750</v>
          </cell>
        </row>
        <row r="26">
          <cell r="C26">
            <v>585</v>
          </cell>
          <cell r="D26">
            <v>8842</v>
          </cell>
          <cell r="J26">
            <v>32</v>
          </cell>
          <cell r="K26">
            <v>5070</v>
          </cell>
        </row>
        <row r="27">
          <cell r="C27">
            <v>81</v>
          </cell>
          <cell r="D27">
            <v>1378</v>
          </cell>
          <cell r="J27">
            <v>4</v>
          </cell>
          <cell r="K27">
            <v>1578</v>
          </cell>
        </row>
        <row r="28">
          <cell r="C28">
            <v>2</v>
          </cell>
          <cell r="D28">
            <v>11</v>
          </cell>
          <cell r="J28">
            <v>0</v>
          </cell>
          <cell r="K28">
            <v>0</v>
          </cell>
        </row>
        <row r="29">
          <cell r="C29">
            <v>12</v>
          </cell>
          <cell r="D29">
            <v>66</v>
          </cell>
          <cell r="J29">
            <v>0</v>
          </cell>
          <cell r="K29">
            <v>0</v>
          </cell>
        </row>
        <row r="30">
          <cell r="C30">
            <v>218</v>
          </cell>
          <cell r="D30">
            <v>380</v>
          </cell>
          <cell r="J30">
            <v>0</v>
          </cell>
          <cell r="K30">
            <v>0</v>
          </cell>
        </row>
        <row r="31">
          <cell r="C31">
            <v>521</v>
          </cell>
          <cell r="D31">
            <v>2570</v>
          </cell>
          <cell r="J31">
            <v>0</v>
          </cell>
          <cell r="K31">
            <v>0</v>
          </cell>
        </row>
        <row r="32">
          <cell r="C32">
            <v>3</v>
          </cell>
          <cell r="D32">
            <v>11</v>
          </cell>
          <cell r="J32">
            <v>0</v>
          </cell>
          <cell r="K32">
            <v>0</v>
          </cell>
        </row>
        <row r="34">
          <cell r="C34">
            <v>262</v>
          </cell>
          <cell r="D34">
            <v>1552</v>
          </cell>
          <cell r="J34">
            <v>6</v>
          </cell>
          <cell r="K34">
            <v>172</v>
          </cell>
        </row>
        <row r="35">
          <cell r="C35">
            <v>1</v>
          </cell>
          <cell r="D35">
            <v>7</v>
          </cell>
          <cell r="J35">
            <v>0</v>
          </cell>
          <cell r="K35">
            <v>0</v>
          </cell>
        </row>
        <row r="36">
          <cell r="C36">
            <v>0</v>
          </cell>
          <cell r="D36">
            <v>0</v>
          </cell>
          <cell r="J36">
            <v>0</v>
          </cell>
          <cell r="K36">
            <v>0</v>
          </cell>
        </row>
        <row r="37">
          <cell r="C37">
            <v>0</v>
          </cell>
          <cell r="D37">
            <v>0</v>
          </cell>
          <cell r="J37">
            <v>0</v>
          </cell>
          <cell r="K37">
            <v>0</v>
          </cell>
        </row>
        <row r="38">
          <cell r="C38">
            <v>0</v>
          </cell>
          <cell r="D38">
            <v>0</v>
          </cell>
          <cell r="J38">
            <v>0</v>
          </cell>
          <cell r="K38">
            <v>0</v>
          </cell>
        </row>
        <row r="39">
          <cell r="C39">
            <v>10</v>
          </cell>
          <cell r="D39">
            <v>39</v>
          </cell>
          <cell r="J39">
            <v>0</v>
          </cell>
          <cell r="K39">
            <v>0</v>
          </cell>
        </row>
        <row r="40">
          <cell r="C40">
            <v>0</v>
          </cell>
          <cell r="D40">
            <v>0</v>
          </cell>
          <cell r="J40">
            <v>0</v>
          </cell>
          <cell r="K40">
            <v>0</v>
          </cell>
        </row>
        <row r="41">
          <cell r="C41">
            <v>0</v>
          </cell>
          <cell r="D41">
            <v>0</v>
          </cell>
          <cell r="J41">
            <v>0</v>
          </cell>
          <cell r="K41">
            <v>0</v>
          </cell>
        </row>
      </sheetData>
      <sheetData sheetId="3"/>
      <sheetData sheetId="4">
        <row r="10">
          <cell r="P10">
            <v>24610.5</v>
          </cell>
        </row>
        <row r="11">
          <cell r="P11">
            <v>1164.75</v>
          </cell>
        </row>
        <row r="12">
          <cell r="P12">
            <v>41986.5</v>
          </cell>
        </row>
        <row r="13">
          <cell r="P13">
            <v>0</v>
          </cell>
        </row>
        <row r="14">
          <cell r="P14">
            <v>52.5</v>
          </cell>
        </row>
        <row r="15">
          <cell r="P15">
            <v>38.25</v>
          </cell>
        </row>
        <row r="16">
          <cell r="P16">
            <v>591.75</v>
          </cell>
        </row>
        <row r="17">
          <cell r="P17">
            <v>8466</v>
          </cell>
        </row>
        <row r="20">
          <cell r="P20">
            <v>61139.25</v>
          </cell>
        </row>
        <row r="26">
          <cell r="P26">
            <v>345686.6</v>
          </cell>
        </row>
        <row r="33">
          <cell r="P33">
            <v>423.75</v>
          </cell>
        </row>
        <row r="34">
          <cell r="P34">
            <v>226.5</v>
          </cell>
        </row>
        <row r="35">
          <cell r="P35">
            <v>9562.5</v>
          </cell>
        </row>
        <row r="36">
          <cell r="P36">
            <v>0</v>
          </cell>
        </row>
        <row r="37">
          <cell r="P37">
            <v>0</v>
          </cell>
        </row>
        <row r="38">
          <cell r="P38">
            <v>0</v>
          </cell>
        </row>
        <row r="39">
          <cell r="P39">
            <v>0</v>
          </cell>
        </row>
        <row r="40">
          <cell r="P40">
            <v>6086.25</v>
          </cell>
        </row>
      </sheetData>
      <sheetData sheetId="5">
        <row r="41">
          <cell r="C41">
            <v>476540</v>
          </cell>
          <cell r="D41">
            <v>0</v>
          </cell>
          <cell r="E41">
            <v>261148</v>
          </cell>
          <cell r="G41">
            <v>227739</v>
          </cell>
          <cell r="I41">
            <v>4888.74</v>
          </cell>
          <cell r="K41">
            <v>7019</v>
          </cell>
          <cell r="M41">
            <v>0</v>
          </cell>
        </row>
      </sheetData>
      <sheetData sheetId="6">
        <row r="9">
          <cell r="C9">
            <v>38828</v>
          </cell>
          <cell r="D9">
            <v>226839</v>
          </cell>
          <cell r="E9"/>
        </row>
        <row r="18">
          <cell r="C18">
            <v>31995</v>
          </cell>
          <cell r="D18">
            <v>227990</v>
          </cell>
          <cell r="E18">
            <v>60699</v>
          </cell>
        </row>
        <row r="19">
          <cell r="C19">
            <v>0</v>
          </cell>
          <cell r="D19">
            <v>0</v>
          </cell>
          <cell r="E19">
            <v>0</v>
          </cell>
        </row>
        <row r="20">
          <cell r="C20">
            <v>18</v>
          </cell>
          <cell r="D20">
            <v>18</v>
          </cell>
          <cell r="E20">
            <v>5</v>
          </cell>
        </row>
        <row r="21">
          <cell r="C21">
            <v>0</v>
          </cell>
          <cell r="D21">
            <v>0</v>
          </cell>
          <cell r="E21">
            <v>0</v>
          </cell>
        </row>
        <row r="22">
          <cell r="C22">
            <v>107</v>
          </cell>
          <cell r="D22">
            <v>-31</v>
          </cell>
          <cell r="E22">
            <v>-8</v>
          </cell>
        </row>
        <row r="29">
          <cell r="C29">
            <v>44214</v>
          </cell>
          <cell r="D29">
            <v>244820</v>
          </cell>
          <cell r="E29">
            <v>69722</v>
          </cell>
        </row>
        <row r="38">
          <cell r="C38">
            <v>0</v>
          </cell>
          <cell r="D38">
            <v>0</v>
          </cell>
          <cell r="E38">
            <v>0</v>
          </cell>
        </row>
      </sheetData>
      <sheetData sheetId="7"/>
      <sheetData sheetId="8"/>
      <sheetData sheetId="9"/>
      <sheetData sheetId="1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-1 (н.о.)"/>
      <sheetName val="СП-2 (н.о.)"/>
      <sheetName val="СП-3 (н.о.)"/>
      <sheetName val="СП-4 (н.о.)"/>
      <sheetName val="СП-5 (н.о.)"/>
      <sheetName val="СП-7 (н.о.)"/>
      <sheetName val="СП-8 (н.о.) (2)"/>
      <sheetName val="СП-9 (н.о.)"/>
      <sheetName val="СП-10 (н.о.)"/>
      <sheetName val="СП-99"/>
    </sheetNames>
    <sheetDataSet>
      <sheetData sheetId="0">
        <row r="12">
          <cell r="C12">
            <v>39284</v>
          </cell>
          <cell r="D12">
            <v>68691</v>
          </cell>
          <cell r="F12">
            <v>884</v>
          </cell>
          <cell r="G12">
            <v>39581</v>
          </cell>
          <cell r="H12">
            <v>229</v>
          </cell>
          <cell r="I12">
            <v>6377</v>
          </cell>
        </row>
        <row r="22">
          <cell r="C22">
            <v>885</v>
          </cell>
          <cell r="D22">
            <v>100662</v>
          </cell>
          <cell r="F22">
            <v>5276</v>
          </cell>
          <cell r="G22">
            <v>49483</v>
          </cell>
          <cell r="H22">
            <v>1158</v>
          </cell>
          <cell r="I22">
            <v>13939</v>
          </cell>
        </row>
        <row r="26">
          <cell r="C26">
            <v>3369</v>
          </cell>
          <cell r="D26">
            <v>66789</v>
          </cell>
          <cell r="F26">
            <v>398</v>
          </cell>
          <cell r="G26">
            <v>28821</v>
          </cell>
          <cell r="H26">
            <v>313</v>
          </cell>
          <cell r="I26">
            <v>22818</v>
          </cell>
        </row>
        <row r="29">
          <cell r="C29">
            <v>0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2">
          <cell r="C32">
            <v>2</v>
          </cell>
          <cell r="D32">
            <v>61912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</row>
        <row r="35">
          <cell r="C35">
            <v>3</v>
          </cell>
          <cell r="D35">
            <v>70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8">
          <cell r="C38">
            <v>240</v>
          </cell>
          <cell r="D38">
            <v>3314</v>
          </cell>
          <cell r="F38">
            <v>2</v>
          </cell>
          <cell r="G38">
            <v>643</v>
          </cell>
          <cell r="H38">
            <v>1</v>
          </cell>
          <cell r="I38">
            <v>43</v>
          </cell>
        </row>
        <row r="42">
          <cell r="C42">
            <v>11593</v>
          </cell>
          <cell r="D42">
            <v>123632</v>
          </cell>
          <cell r="F42">
            <v>343</v>
          </cell>
          <cell r="G42">
            <v>13259</v>
          </cell>
          <cell r="H42">
            <v>102</v>
          </cell>
          <cell r="I42">
            <v>30862</v>
          </cell>
        </row>
        <row r="58">
          <cell r="C58">
            <v>10092</v>
          </cell>
          <cell r="D58">
            <v>41475</v>
          </cell>
          <cell r="F58">
            <v>388</v>
          </cell>
          <cell r="G58">
            <v>8012</v>
          </cell>
          <cell r="H58">
            <v>213</v>
          </cell>
          <cell r="I58">
            <v>5987</v>
          </cell>
        </row>
        <row r="90">
          <cell r="C90">
            <v>59842</v>
          </cell>
          <cell r="D90">
            <v>315372</v>
          </cell>
          <cell r="F90">
            <v>1561</v>
          </cell>
          <cell r="G90">
            <v>121629</v>
          </cell>
          <cell r="H90">
            <v>1457</v>
          </cell>
          <cell r="I90">
            <v>234097</v>
          </cell>
        </row>
        <row r="126">
          <cell r="C126">
            <v>1</v>
          </cell>
          <cell r="D126">
            <v>4994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</row>
        <row r="130">
          <cell r="C130">
            <v>135</v>
          </cell>
          <cell r="D130">
            <v>494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</row>
        <row r="134">
          <cell r="C134">
            <v>10741</v>
          </cell>
          <cell r="D134">
            <v>56755</v>
          </cell>
          <cell r="F134">
            <v>26</v>
          </cell>
          <cell r="G134">
            <v>512</v>
          </cell>
          <cell r="H134">
            <v>17</v>
          </cell>
          <cell r="I134">
            <v>2480</v>
          </cell>
        </row>
        <row r="155">
          <cell r="C155">
            <v>0</v>
          </cell>
          <cell r="D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</row>
        <row r="160">
          <cell r="C160">
            <v>7</v>
          </cell>
          <cell r="D160">
            <v>15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</row>
        <row r="163">
          <cell r="C163">
            <v>807</v>
          </cell>
          <cell r="D163">
            <v>225</v>
          </cell>
          <cell r="F163">
            <v>0</v>
          </cell>
          <cell r="G163">
            <v>0</v>
          </cell>
          <cell r="H163">
            <v>1</v>
          </cell>
          <cell r="I163">
            <v>100</v>
          </cell>
        </row>
        <row r="169">
          <cell r="C169">
            <v>0</v>
          </cell>
          <cell r="D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</row>
        <row r="172">
          <cell r="C172">
            <v>72749</v>
          </cell>
          <cell r="D172">
            <v>32327</v>
          </cell>
          <cell r="F172">
            <v>411</v>
          </cell>
          <cell r="G172">
            <v>6433</v>
          </cell>
          <cell r="H172">
            <v>295</v>
          </cell>
          <cell r="I172">
            <v>6211</v>
          </cell>
        </row>
        <row r="177">
          <cell r="C177">
            <v>157194</v>
          </cell>
        </row>
      </sheetData>
      <sheetData sheetId="1">
        <row r="14">
          <cell r="C14">
            <v>35374</v>
          </cell>
          <cell r="D14">
            <v>192518</v>
          </cell>
          <cell r="J14">
            <v>1312</v>
          </cell>
          <cell r="K14">
            <v>86462</v>
          </cell>
        </row>
        <row r="15">
          <cell r="C15">
            <v>2920</v>
          </cell>
          <cell r="D15">
            <v>30120</v>
          </cell>
          <cell r="J15">
            <v>164</v>
          </cell>
          <cell r="K15">
            <v>9512</v>
          </cell>
        </row>
        <row r="16">
          <cell r="C16">
            <v>327</v>
          </cell>
          <cell r="D16">
            <v>3575</v>
          </cell>
          <cell r="J16">
            <v>4</v>
          </cell>
          <cell r="K16">
            <v>478</v>
          </cell>
        </row>
        <row r="17">
          <cell r="C17">
            <v>217</v>
          </cell>
          <cell r="D17">
            <v>157</v>
          </cell>
          <cell r="J17">
            <v>3</v>
          </cell>
          <cell r="K17">
            <v>36</v>
          </cell>
        </row>
        <row r="18">
          <cell r="C18">
            <v>47</v>
          </cell>
          <cell r="D18">
            <v>147</v>
          </cell>
          <cell r="J18">
            <v>3</v>
          </cell>
          <cell r="K18">
            <v>102</v>
          </cell>
        </row>
        <row r="19">
          <cell r="C19">
            <v>2627</v>
          </cell>
          <cell r="D19">
            <v>3669</v>
          </cell>
          <cell r="J19">
            <v>16</v>
          </cell>
          <cell r="K19">
            <v>340</v>
          </cell>
        </row>
        <row r="20">
          <cell r="C20">
            <v>509</v>
          </cell>
          <cell r="D20">
            <v>163</v>
          </cell>
          <cell r="J20">
            <v>0</v>
          </cell>
          <cell r="K20">
            <v>0</v>
          </cell>
        </row>
        <row r="21">
          <cell r="C21">
            <v>65</v>
          </cell>
          <cell r="D21">
            <v>273</v>
          </cell>
          <cell r="J21">
            <v>4</v>
          </cell>
          <cell r="K21">
            <v>233</v>
          </cell>
        </row>
        <row r="22">
          <cell r="C22">
            <v>0</v>
          </cell>
          <cell r="D22">
            <v>0</v>
          </cell>
          <cell r="J22">
            <v>0</v>
          </cell>
          <cell r="K22">
            <v>0</v>
          </cell>
        </row>
        <row r="23">
          <cell r="C23">
            <v>0</v>
          </cell>
          <cell r="D23">
            <v>0</v>
          </cell>
          <cell r="J23">
            <v>0</v>
          </cell>
          <cell r="K23">
            <v>0</v>
          </cell>
        </row>
        <row r="24">
          <cell r="C24">
            <v>670</v>
          </cell>
          <cell r="D24">
            <v>200</v>
          </cell>
          <cell r="J24">
            <v>0</v>
          </cell>
          <cell r="K24">
            <v>0</v>
          </cell>
        </row>
        <row r="25">
          <cell r="C25">
            <v>0</v>
          </cell>
          <cell r="D25">
            <v>0</v>
          </cell>
          <cell r="J25">
            <v>0</v>
          </cell>
          <cell r="K25">
            <v>0</v>
          </cell>
        </row>
        <row r="26">
          <cell r="C26">
            <v>8</v>
          </cell>
          <cell r="D26">
            <v>61</v>
          </cell>
          <cell r="J26">
            <v>0</v>
          </cell>
          <cell r="K26">
            <v>0</v>
          </cell>
        </row>
        <row r="28">
          <cell r="C28">
            <v>15477</v>
          </cell>
          <cell r="D28">
            <v>66832</v>
          </cell>
          <cell r="J28">
            <v>21</v>
          </cell>
          <cell r="K28">
            <v>2592</v>
          </cell>
        </row>
        <row r="29">
          <cell r="C29">
            <v>371</v>
          </cell>
          <cell r="D29">
            <v>6148</v>
          </cell>
          <cell r="J29">
            <v>27</v>
          </cell>
          <cell r="K29">
            <v>21272</v>
          </cell>
        </row>
        <row r="30">
          <cell r="C30">
            <v>236</v>
          </cell>
          <cell r="D30">
            <v>2454</v>
          </cell>
          <cell r="J30">
            <v>0</v>
          </cell>
          <cell r="K30">
            <v>0</v>
          </cell>
        </row>
        <row r="31">
          <cell r="C31">
            <v>0</v>
          </cell>
          <cell r="D31">
            <v>0</v>
          </cell>
          <cell r="J31">
            <v>0</v>
          </cell>
          <cell r="K31">
            <v>0</v>
          </cell>
        </row>
        <row r="32">
          <cell r="C32">
            <v>6</v>
          </cell>
          <cell r="D32">
            <v>33</v>
          </cell>
          <cell r="J32">
            <v>0</v>
          </cell>
          <cell r="K32">
            <v>0</v>
          </cell>
        </row>
        <row r="33">
          <cell r="C33">
            <v>189</v>
          </cell>
          <cell r="D33">
            <v>342</v>
          </cell>
          <cell r="J33">
            <v>0</v>
          </cell>
          <cell r="K33">
            <v>0</v>
          </cell>
        </row>
        <row r="34">
          <cell r="C34">
            <v>305</v>
          </cell>
          <cell r="D34">
            <v>1611</v>
          </cell>
          <cell r="J34">
            <v>0</v>
          </cell>
          <cell r="K34">
            <v>0</v>
          </cell>
        </row>
        <row r="35">
          <cell r="C35">
            <v>1</v>
          </cell>
          <cell r="D35">
            <v>6</v>
          </cell>
          <cell r="J35">
            <v>0</v>
          </cell>
          <cell r="K35">
            <v>0</v>
          </cell>
        </row>
        <row r="37">
          <cell r="C37">
            <v>234</v>
          </cell>
          <cell r="D37">
            <v>1301</v>
          </cell>
          <cell r="J37">
            <v>1</v>
          </cell>
          <cell r="K37">
            <v>99</v>
          </cell>
        </row>
        <row r="38">
          <cell r="C38">
            <v>4</v>
          </cell>
          <cell r="D38">
            <v>43</v>
          </cell>
          <cell r="J38">
            <v>0</v>
          </cell>
          <cell r="K38">
            <v>0</v>
          </cell>
        </row>
        <row r="39">
          <cell r="C39">
            <v>0</v>
          </cell>
          <cell r="D39">
            <v>0</v>
          </cell>
          <cell r="J39">
            <v>0</v>
          </cell>
          <cell r="K39">
            <v>0</v>
          </cell>
        </row>
        <row r="40">
          <cell r="C40">
            <v>1</v>
          </cell>
          <cell r="D40">
            <v>1</v>
          </cell>
          <cell r="J40">
            <v>0</v>
          </cell>
          <cell r="K40">
            <v>0</v>
          </cell>
        </row>
        <row r="41">
          <cell r="C41">
            <v>0</v>
          </cell>
          <cell r="D41">
            <v>0</v>
          </cell>
          <cell r="J41">
            <v>0</v>
          </cell>
          <cell r="K41">
            <v>0</v>
          </cell>
        </row>
        <row r="42">
          <cell r="C42">
            <v>7</v>
          </cell>
          <cell r="D42">
            <v>53</v>
          </cell>
          <cell r="J42">
            <v>0</v>
          </cell>
          <cell r="K42">
            <v>0</v>
          </cell>
        </row>
        <row r="43">
          <cell r="C43">
            <v>5</v>
          </cell>
          <cell r="D43">
            <v>3</v>
          </cell>
          <cell r="J43">
            <v>0</v>
          </cell>
          <cell r="K43">
            <v>0</v>
          </cell>
        </row>
        <row r="44">
          <cell r="C44">
            <v>0</v>
          </cell>
          <cell r="D44">
            <v>0</v>
          </cell>
          <cell r="J44">
            <v>0</v>
          </cell>
          <cell r="K44">
            <v>0</v>
          </cell>
        </row>
      </sheetData>
      <sheetData sheetId="2"/>
      <sheetData sheetId="3">
        <row r="12">
          <cell r="P12">
            <v>50136</v>
          </cell>
        </row>
        <row r="13">
          <cell r="P13">
            <v>84556</v>
          </cell>
        </row>
        <row r="14">
          <cell r="P14">
            <v>56771</v>
          </cell>
        </row>
        <row r="15">
          <cell r="P15">
            <v>0</v>
          </cell>
        </row>
        <row r="16">
          <cell r="P16">
            <v>46434</v>
          </cell>
        </row>
        <row r="17">
          <cell r="P17">
            <v>60</v>
          </cell>
        </row>
        <row r="18">
          <cell r="P18">
            <v>2486</v>
          </cell>
        </row>
        <row r="19">
          <cell r="P19">
            <v>105066</v>
          </cell>
        </row>
        <row r="22">
          <cell r="P22">
            <v>35247</v>
          </cell>
        </row>
        <row r="28">
          <cell r="P28">
            <v>245160</v>
          </cell>
        </row>
        <row r="35">
          <cell r="P35">
            <v>3746</v>
          </cell>
        </row>
        <row r="36">
          <cell r="P36">
            <v>377</v>
          </cell>
        </row>
        <row r="37">
          <cell r="P37">
            <v>47107</v>
          </cell>
        </row>
        <row r="38">
          <cell r="P38">
            <v>0</v>
          </cell>
        </row>
        <row r="39">
          <cell r="P39">
            <v>13</v>
          </cell>
        </row>
        <row r="40">
          <cell r="P40">
            <v>191</v>
          </cell>
        </row>
        <row r="41">
          <cell r="P41">
            <v>0</v>
          </cell>
        </row>
        <row r="42">
          <cell r="P42">
            <v>17780</v>
          </cell>
        </row>
      </sheetData>
      <sheetData sheetId="4">
        <row r="43">
          <cell r="C43">
            <v>573545</v>
          </cell>
          <cell r="D43">
            <v>10921</v>
          </cell>
          <cell r="E43">
            <v>322914</v>
          </cell>
          <cell r="G43">
            <v>213657</v>
          </cell>
          <cell r="I43">
            <v>3077</v>
          </cell>
          <cell r="K43">
            <v>0</v>
          </cell>
        </row>
      </sheetData>
      <sheetData sheetId="5">
        <row r="11">
          <cell r="D11">
            <v>111966</v>
          </cell>
          <cell r="E11">
            <v>681601.99545000005</v>
          </cell>
          <cell r="F11"/>
        </row>
        <row r="20">
          <cell r="D20">
            <v>20396</v>
          </cell>
          <cell r="E20">
            <v>148809.02499999997</v>
          </cell>
          <cell r="F20">
            <v>37899.951000000015</v>
          </cell>
        </row>
        <row r="58">
          <cell r="D58">
            <v>0</v>
          </cell>
          <cell r="E58">
            <v>0</v>
          </cell>
          <cell r="F58">
            <v>0</v>
          </cell>
        </row>
        <row r="63">
          <cell r="D63">
            <v>18265</v>
          </cell>
          <cell r="E63">
            <v>8294</v>
          </cell>
          <cell r="F63">
            <v>2390</v>
          </cell>
        </row>
        <row r="161">
          <cell r="D161">
            <v>0</v>
          </cell>
          <cell r="E161">
            <v>0</v>
          </cell>
          <cell r="F161">
            <v>0</v>
          </cell>
        </row>
        <row r="196">
          <cell r="D196">
            <v>0</v>
          </cell>
          <cell r="E196">
            <v>0</v>
          </cell>
          <cell r="F196">
            <v>0</v>
          </cell>
        </row>
        <row r="197">
          <cell r="D197">
            <v>6083</v>
          </cell>
          <cell r="E197">
            <v>36280.087999999996</v>
          </cell>
          <cell r="F197">
            <v>8630</v>
          </cell>
        </row>
        <row r="206">
          <cell r="D206">
            <v>484</v>
          </cell>
          <cell r="E206">
            <v>1741</v>
          </cell>
          <cell r="F206">
            <v>525</v>
          </cell>
        </row>
      </sheetData>
      <sheetData sheetId="6"/>
      <sheetData sheetId="7"/>
      <sheetData sheetId="8"/>
      <sheetData sheetId="9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er"/>
      <sheetName val="STA_SP1_NO"/>
      <sheetName val="STA_SP2_NO"/>
      <sheetName val="STA_SP3_NO"/>
      <sheetName val="STA_SP4_NO"/>
      <sheetName val="STA_SP5_NO"/>
      <sheetName val="STA_SP7_NO"/>
      <sheetName val="STA_SP8_NO"/>
      <sheetName val="STA_SP9_NO"/>
      <sheetName val="STA_SP10_NO"/>
      <sheetName val="STA_SP99"/>
      <sheetName val="FIN_BS"/>
      <sheetName val="FIN_BU"/>
      <sheetName val="SUPFIN_PiRodV"/>
      <sheetName val="SUPFIN_RDZodV"/>
      <sheetName val="SUPFIN_neRDZodV"/>
      <sheetName val="SUPFIN_VK"/>
      <sheetName val="SUPFIN_SVl"/>
      <sheetName val="VS_VS1_NO"/>
      <sheetName val="VS_VS2"/>
      <sheetName val="SUP_MS_NO"/>
      <sheetName val="SUP_KS"/>
      <sheetName val="SUP_VTR"/>
      <sheetName val="RR_REO_02"/>
      <sheetName val="RR_REO_03"/>
      <sheetName val="RR_REO_04"/>
      <sheetName val="DEC_SP - #1"/>
      <sheetName val="DEC_SP - #2"/>
      <sheetName val="DEC_SP - #3"/>
      <sheetName val="DEC_SP - #4"/>
      <sheetName val="DEC_SP - #5"/>
      <sheetName val="DEC_SP - #6"/>
    </sheetNames>
    <sheetDataSet>
      <sheetData sheetId="0" refreshError="1"/>
      <sheetData sheetId="1">
        <row r="10">
          <cell r="C10">
            <v>25165</v>
          </cell>
          <cell r="D10">
            <v>10445</v>
          </cell>
          <cell r="F10">
            <v>173</v>
          </cell>
          <cell r="G10">
            <v>1779</v>
          </cell>
          <cell r="H10">
            <v>71</v>
          </cell>
          <cell r="I10">
            <v>2606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4">
          <cell r="C24">
            <v>440</v>
          </cell>
          <cell r="D24">
            <v>7473</v>
          </cell>
          <cell r="F24">
            <v>35</v>
          </cell>
          <cell r="G24">
            <v>1768.6</v>
          </cell>
          <cell r="H24">
            <v>58</v>
          </cell>
          <cell r="I24">
            <v>3779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30">
          <cell r="C30">
            <v>0</v>
          </cell>
          <cell r="D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</row>
        <row r="33">
          <cell r="C33">
            <v>0</v>
          </cell>
          <cell r="D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</row>
        <row r="36">
          <cell r="C36">
            <v>0</v>
          </cell>
          <cell r="D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</row>
        <row r="40">
          <cell r="C40">
            <v>725</v>
          </cell>
          <cell r="D40">
            <v>2355.85</v>
          </cell>
          <cell r="F40">
            <v>5</v>
          </cell>
          <cell r="G40">
            <v>118</v>
          </cell>
          <cell r="H40">
            <v>16</v>
          </cell>
          <cell r="I40">
            <v>869.8</v>
          </cell>
        </row>
        <row r="56">
          <cell r="C56">
            <v>112</v>
          </cell>
          <cell r="D56">
            <v>1096.28</v>
          </cell>
          <cell r="F56">
            <v>2</v>
          </cell>
          <cell r="G56">
            <v>34</v>
          </cell>
          <cell r="H56">
            <v>1</v>
          </cell>
          <cell r="I56">
            <v>12</v>
          </cell>
        </row>
        <row r="88">
          <cell r="C88">
            <v>42205</v>
          </cell>
          <cell r="D88">
            <v>232365.1</v>
          </cell>
          <cell r="F88">
            <v>1264</v>
          </cell>
          <cell r="G88">
            <v>76254.16</v>
          </cell>
          <cell r="H88">
            <v>2120</v>
          </cell>
          <cell r="I88">
            <v>250888.8</v>
          </cell>
        </row>
        <row r="124">
          <cell r="C124">
            <v>0</v>
          </cell>
          <cell r="D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</row>
        <row r="128">
          <cell r="C128">
            <v>0</v>
          </cell>
          <cell r="D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</row>
        <row r="132">
          <cell r="C132">
            <v>150</v>
          </cell>
          <cell r="D132">
            <v>373</v>
          </cell>
          <cell r="F132">
            <v>0</v>
          </cell>
          <cell r="G132">
            <v>0</v>
          </cell>
          <cell r="H132">
            <v>1</v>
          </cell>
          <cell r="I132">
            <v>130</v>
          </cell>
        </row>
        <row r="153">
          <cell r="C153">
            <v>0</v>
          </cell>
          <cell r="D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</row>
        <row r="158">
          <cell r="C158">
            <v>0</v>
          </cell>
          <cell r="D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</row>
        <row r="161">
          <cell r="C161">
            <v>0</v>
          </cell>
          <cell r="D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</row>
        <row r="167">
          <cell r="C167">
            <v>0</v>
          </cell>
          <cell r="D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</row>
        <row r="170">
          <cell r="C170">
            <v>4464</v>
          </cell>
          <cell r="D170">
            <v>1982.86</v>
          </cell>
          <cell r="F170">
            <v>37</v>
          </cell>
          <cell r="G170">
            <v>636</v>
          </cell>
          <cell r="H170">
            <v>35</v>
          </cell>
          <cell r="I170">
            <v>2081</v>
          </cell>
        </row>
        <row r="175">
          <cell r="C175">
            <v>47626</v>
          </cell>
        </row>
      </sheetData>
      <sheetData sheetId="2">
        <row r="11">
          <cell r="C11">
            <v>26155</v>
          </cell>
          <cell r="D11">
            <v>150501.6</v>
          </cell>
          <cell r="J11">
            <v>1106</v>
          </cell>
          <cell r="K11">
            <v>61421.88</v>
          </cell>
        </row>
        <row r="12">
          <cell r="C12">
            <v>2344</v>
          </cell>
          <cell r="D12">
            <v>23702</v>
          </cell>
          <cell r="J12">
            <v>89</v>
          </cell>
          <cell r="K12">
            <v>5093.6099999999997</v>
          </cell>
        </row>
        <row r="13">
          <cell r="C13">
            <v>148</v>
          </cell>
          <cell r="D13">
            <v>3828</v>
          </cell>
          <cell r="J13">
            <v>10</v>
          </cell>
          <cell r="K13">
            <v>207</v>
          </cell>
        </row>
        <row r="14">
          <cell r="C14">
            <v>177</v>
          </cell>
          <cell r="D14">
            <v>131</v>
          </cell>
          <cell r="J14">
            <v>0</v>
          </cell>
          <cell r="K14">
            <v>0</v>
          </cell>
        </row>
        <row r="15">
          <cell r="C15">
            <v>22</v>
          </cell>
          <cell r="D15">
            <v>63</v>
          </cell>
          <cell r="J15">
            <v>0</v>
          </cell>
          <cell r="K15">
            <v>0</v>
          </cell>
        </row>
        <row r="16">
          <cell r="C16">
            <v>2247</v>
          </cell>
          <cell r="D16">
            <v>3724</v>
          </cell>
          <cell r="J16">
            <v>8</v>
          </cell>
          <cell r="K16">
            <v>416.77</v>
          </cell>
        </row>
        <row r="17">
          <cell r="C17">
            <v>226</v>
          </cell>
          <cell r="D17">
            <v>62</v>
          </cell>
          <cell r="J17">
            <v>0</v>
          </cell>
          <cell r="K17">
            <v>0</v>
          </cell>
        </row>
        <row r="18">
          <cell r="C18">
            <v>260</v>
          </cell>
          <cell r="D18">
            <v>311</v>
          </cell>
          <cell r="J18">
            <v>2</v>
          </cell>
          <cell r="K18">
            <v>201.3</v>
          </cell>
        </row>
        <row r="19">
          <cell r="C19">
            <v>0</v>
          </cell>
          <cell r="D19">
            <v>0</v>
          </cell>
          <cell r="J19">
            <v>0</v>
          </cell>
          <cell r="K19">
            <v>0</v>
          </cell>
        </row>
        <row r="20">
          <cell r="C20">
            <v>0</v>
          </cell>
          <cell r="D20">
            <v>0</v>
          </cell>
          <cell r="J20">
            <v>0</v>
          </cell>
          <cell r="K20">
            <v>0</v>
          </cell>
        </row>
        <row r="21">
          <cell r="C21">
            <v>0</v>
          </cell>
          <cell r="D21">
            <v>0</v>
          </cell>
          <cell r="J21">
            <v>0</v>
          </cell>
          <cell r="K21">
            <v>0</v>
          </cell>
        </row>
        <row r="22">
          <cell r="C22">
            <v>0</v>
          </cell>
          <cell r="D22">
            <v>0</v>
          </cell>
          <cell r="J22">
            <v>0</v>
          </cell>
          <cell r="K22">
            <v>0</v>
          </cell>
        </row>
        <row r="23">
          <cell r="C23">
            <v>0</v>
          </cell>
          <cell r="D23">
            <v>0</v>
          </cell>
          <cell r="J23">
            <v>0</v>
          </cell>
          <cell r="K23">
            <v>0</v>
          </cell>
        </row>
        <row r="25">
          <cell r="C25">
            <v>10013</v>
          </cell>
          <cell r="D25">
            <v>44822</v>
          </cell>
          <cell r="J25">
            <v>38</v>
          </cell>
          <cell r="K25">
            <v>7855</v>
          </cell>
        </row>
        <row r="26">
          <cell r="C26">
            <v>188</v>
          </cell>
          <cell r="D26">
            <v>3170</v>
          </cell>
          <cell r="J26">
            <v>0</v>
          </cell>
          <cell r="K26">
            <v>0</v>
          </cell>
        </row>
        <row r="27">
          <cell r="C27">
            <v>50</v>
          </cell>
          <cell r="D27">
            <v>844</v>
          </cell>
          <cell r="J27">
            <v>9</v>
          </cell>
          <cell r="K27">
            <v>1025</v>
          </cell>
        </row>
        <row r="28">
          <cell r="C28">
            <v>1</v>
          </cell>
          <cell r="D28">
            <v>6</v>
          </cell>
          <cell r="J28">
            <v>0</v>
          </cell>
          <cell r="K28">
            <v>0</v>
          </cell>
        </row>
        <row r="29">
          <cell r="C29">
            <v>3</v>
          </cell>
          <cell r="D29">
            <v>17</v>
          </cell>
          <cell r="J29">
            <v>0</v>
          </cell>
          <cell r="K29">
            <v>0</v>
          </cell>
        </row>
        <row r="30">
          <cell r="C30">
            <v>0</v>
          </cell>
          <cell r="D30">
            <v>0</v>
          </cell>
          <cell r="J30">
            <v>0</v>
          </cell>
          <cell r="K30">
            <v>0</v>
          </cell>
        </row>
        <row r="31">
          <cell r="C31">
            <v>208</v>
          </cell>
          <cell r="D31">
            <v>1151</v>
          </cell>
          <cell r="J31">
            <v>1</v>
          </cell>
          <cell r="K31">
            <v>27</v>
          </cell>
        </row>
        <row r="32">
          <cell r="C32">
            <v>0</v>
          </cell>
          <cell r="D32">
            <v>0</v>
          </cell>
          <cell r="J32">
            <v>0</v>
          </cell>
          <cell r="K32">
            <v>0</v>
          </cell>
        </row>
        <row r="34">
          <cell r="C34">
            <v>146</v>
          </cell>
          <cell r="D34">
            <v>9</v>
          </cell>
          <cell r="J34">
            <v>0</v>
          </cell>
          <cell r="K34">
            <v>0</v>
          </cell>
        </row>
        <row r="35">
          <cell r="C35">
            <v>6</v>
          </cell>
          <cell r="D35">
            <v>22.5</v>
          </cell>
          <cell r="J35">
            <v>0</v>
          </cell>
          <cell r="K35">
            <v>0</v>
          </cell>
        </row>
        <row r="36">
          <cell r="C36">
            <v>0</v>
          </cell>
          <cell r="D36">
            <v>0</v>
          </cell>
          <cell r="J36">
            <v>0</v>
          </cell>
          <cell r="K36">
            <v>0</v>
          </cell>
        </row>
        <row r="37">
          <cell r="C37">
            <v>0</v>
          </cell>
          <cell r="D37">
            <v>0</v>
          </cell>
          <cell r="J37">
            <v>0</v>
          </cell>
          <cell r="K37">
            <v>0</v>
          </cell>
        </row>
        <row r="38">
          <cell r="C38">
            <v>0</v>
          </cell>
          <cell r="D38">
            <v>0</v>
          </cell>
          <cell r="J38">
            <v>0</v>
          </cell>
          <cell r="K38">
            <v>0</v>
          </cell>
        </row>
        <row r="39">
          <cell r="C39">
            <v>8</v>
          </cell>
          <cell r="D39">
            <v>1</v>
          </cell>
          <cell r="J39">
            <v>0</v>
          </cell>
          <cell r="K39">
            <v>0</v>
          </cell>
        </row>
        <row r="40">
          <cell r="C40">
            <v>3</v>
          </cell>
          <cell r="D40">
            <v>0</v>
          </cell>
          <cell r="J40">
            <v>0</v>
          </cell>
          <cell r="K40">
            <v>0</v>
          </cell>
        </row>
        <row r="41">
          <cell r="C41">
            <v>0</v>
          </cell>
          <cell r="D41">
            <v>0</v>
          </cell>
          <cell r="J41">
            <v>0</v>
          </cell>
          <cell r="K41">
            <v>0</v>
          </cell>
        </row>
      </sheetData>
      <sheetData sheetId="3" refreshError="1"/>
      <sheetData sheetId="4">
        <row r="10">
          <cell r="P10">
            <v>5362</v>
          </cell>
        </row>
        <row r="11">
          <cell r="P11">
            <v>0</v>
          </cell>
        </row>
        <row r="12">
          <cell r="P12">
            <v>3662</v>
          </cell>
        </row>
        <row r="13">
          <cell r="P13">
            <v>0</v>
          </cell>
        </row>
        <row r="14">
          <cell r="P14">
            <v>0</v>
          </cell>
        </row>
        <row r="15">
          <cell r="P15">
            <v>0</v>
          </cell>
        </row>
        <row r="16">
          <cell r="P16">
            <v>0</v>
          </cell>
        </row>
        <row r="17">
          <cell r="P17">
            <v>768</v>
          </cell>
        </row>
        <row r="20">
          <cell r="P20">
            <v>255</v>
          </cell>
        </row>
        <row r="26">
          <cell r="P26">
            <v>92735.09</v>
          </cell>
        </row>
        <row r="33">
          <cell r="P33">
            <v>0</v>
          </cell>
        </row>
        <row r="34">
          <cell r="P34">
            <v>0</v>
          </cell>
        </row>
        <row r="35">
          <cell r="P35">
            <v>223</v>
          </cell>
        </row>
        <row r="36">
          <cell r="P36">
            <v>0</v>
          </cell>
        </row>
        <row r="37">
          <cell r="P37">
            <v>0</v>
          </cell>
        </row>
        <row r="38">
          <cell r="P38">
            <v>0</v>
          </cell>
        </row>
        <row r="39">
          <cell r="P39">
            <v>0</v>
          </cell>
        </row>
        <row r="40">
          <cell r="P40">
            <v>264</v>
          </cell>
        </row>
      </sheetData>
      <sheetData sheetId="5">
        <row r="41">
          <cell r="C41">
            <v>172517.06</v>
          </cell>
          <cell r="D41">
            <v>0</v>
          </cell>
          <cell r="E41">
            <v>260366.6</v>
          </cell>
          <cell r="G41">
            <v>229306.7</v>
          </cell>
          <cell r="I41">
            <v>3246</v>
          </cell>
          <cell r="K41">
            <v>2522</v>
          </cell>
          <cell r="M41">
            <v>0</v>
          </cell>
        </row>
      </sheetData>
      <sheetData sheetId="6">
        <row r="9">
          <cell r="C9">
            <v>188</v>
          </cell>
          <cell r="D9">
            <v>909</v>
          </cell>
        </row>
        <row r="18">
          <cell r="C18">
            <v>18454</v>
          </cell>
          <cell r="D18">
            <v>97355</v>
          </cell>
          <cell r="E18">
            <v>31507</v>
          </cell>
        </row>
        <row r="19">
          <cell r="C19">
            <v>0</v>
          </cell>
          <cell r="D19">
            <v>0</v>
          </cell>
          <cell r="E19">
            <v>0</v>
          </cell>
        </row>
        <row r="20">
          <cell r="C20">
            <v>1062</v>
          </cell>
          <cell r="D20">
            <v>291</v>
          </cell>
          <cell r="E20">
            <v>2</v>
          </cell>
        </row>
        <row r="21">
          <cell r="C21">
            <v>0</v>
          </cell>
          <cell r="D21">
            <v>0</v>
          </cell>
          <cell r="E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</row>
        <row r="29">
          <cell r="C29">
            <v>27922</v>
          </cell>
          <cell r="D29">
            <v>157536</v>
          </cell>
          <cell r="E29">
            <v>32662</v>
          </cell>
        </row>
        <row r="38">
          <cell r="C38">
            <v>0</v>
          </cell>
          <cell r="D38">
            <v>0</v>
          </cell>
          <cell r="E38">
            <v>0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-Почетна"/>
      <sheetName val="СП-1 (н.о.)"/>
      <sheetName val="СП-2 (н.о.)"/>
      <sheetName val="СП-3 (н.о.)"/>
      <sheetName val="СП-4 (н.о.)"/>
      <sheetName val="СП-5 (н.о.)"/>
      <sheetName val="СП-7 (н.о.)"/>
      <sheetName val="СП-8 (н.о.)"/>
      <sheetName val="СП-9 (н.о.)"/>
      <sheetName val="СП-10 (н.о.)"/>
      <sheetName val="СП-99"/>
      <sheetName val="СП-6 (н.о.)"/>
      <sheetName val="СП-6-АО (н.о.)"/>
      <sheetName val="СП-4 (н.р.)"/>
      <sheetName val="СП-5 (н.р.)"/>
      <sheetName val="СП-6 (н.р.)"/>
      <sheetName val="СП-6-АО (н.р.)"/>
      <sheetName val="СП-8 (н.р.)"/>
      <sheetName val="СП-1 (ж.о.)"/>
      <sheetName val="СП-2 (ж.о.)"/>
      <sheetName val="СП-2-РС (ж.о.)"/>
      <sheetName val="СП-3 (ж.о.)"/>
      <sheetName val="СП-4 (ж.о.)"/>
      <sheetName val="СП-4-РС (ж.о.)"/>
      <sheetName val="СП-5 (ж.о.)"/>
      <sheetName val="СП-6 (ж.о.)"/>
      <sheetName val="СП-7 (ж.о.)"/>
      <sheetName val="СП-8 (ж.о.)"/>
      <sheetName val="СП-1 (ж.р.)"/>
      <sheetName val="СП-4 (ж.р.)"/>
      <sheetName val="СП-4-РС (ж.р.)"/>
    </sheetNames>
    <sheetDataSet>
      <sheetData sheetId="0"/>
      <sheetData sheetId="1">
        <row r="12">
          <cell r="C12">
            <v>49014</v>
          </cell>
          <cell r="D12">
            <v>34800</v>
          </cell>
          <cell r="F12">
            <v>509</v>
          </cell>
          <cell r="G12">
            <v>22466</v>
          </cell>
          <cell r="H12">
            <v>45</v>
          </cell>
          <cell r="I12">
            <v>3606</v>
          </cell>
        </row>
        <row r="22">
          <cell r="C22">
            <v>170</v>
          </cell>
          <cell r="D22">
            <v>29666</v>
          </cell>
          <cell r="F22">
            <v>605</v>
          </cell>
          <cell r="G22">
            <v>9060</v>
          </cell>
          <cell r="H22">
            <v>32</v>
          </cell>
          <cell r="I22">
            <v>97</v>
          </cell>
        </row>
        <row r="26">
          <cell r="C26">
            <v>2373</v>
          </cell>
          <cell r="D26">
            <v>56155</v>
          </cell>
          <cell r="F26">
            <v>465</v>
          </cell>
          <cell r="G26">
            <v>38394</v>
          </cell>
          <cell r="H26">
            <v>146</v>
          </cell>
          <cell r="I26">
            <v>8900</v>
          </cell>
        </row>
        <row r="29">
          <cell r="C29">
            <v>0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</row>
        <row r="35">
          <cell r="C35">
            <v>3</v>
          </cell>
          <cell r="D35">
            <v>77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8">
          <cell r="C38">
            <v>174</v>
          </cell>
          <cell r="D38">
            <v>8268</v>
          </cell>
          <cell r="F38">
            <v>7</v>
          </cell>
          <cell r="G38">
            <v>80</v>
          </cell>
          <cell r="H38">
            <v>1</v>
          </cell>
          <cell r="I38">
            <v>5</v>
          </cell>
        </row>
        <row r="42">
          <cell r="C42">
            <v>3224</v>
          </cell>
          <cell r="D42">
            <v>35220</v>
          </cell>
          <cell r="F42">
            <v>13</v>
          </cell>
          <cell r="G42">
            <v>952</v>
          </cell>
          <cell r="H42">
            <v>25</v>
          </cell>
          <cell r="I42">
            <v>3111</v>
          </cell>
        </row>
        <row r="58">
          <cell r="C58">
            <v>1691</v>
          </cell>
          <cell r="D58">
            <v>122652</v>
          </cell>
          <cell r="F58">
            <v>154</v>
          </cell>
          <cell r="G58">
            <v>3523</v>
          </cell>
          <cell r="H58">
            <v>74</v>
          </cell>
          <cell r="I58">
            <v>5632</v>
          </cell>
        </row>
        <row r="90">
          <cell r="C90">
            <v>92722</v>
          </cell>
          <cell r="D90">
            <v>514435</v>
          </cell>
          <cell r="F90">
            <v>3129</v>
          </cell>
          <cell r="G90">
            <v>220628</v>
          </cell>
          <cell r="H90">
            <v>765</v>
          </cell>
          <cell r="I90">
            <v>115387</v>
          </cell>
        </row>
        <row r="126">
          <cell r="C126">
            <v>0</v>
          </cell>
          <cell r="D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</row>
        <row r="130">
          <cell r="C130">
            <v>75</v>
          </cell>
          <cell r="D130">
            <v>357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</row>
        <row r="134">
          <cell r="C134">
            <v>1391</v>
          </cell>
          <cell r="D134">
            <v>28407</v>
          </cell>
          <cell r="F134">
            <v>9</v>
          </cell>
          <cell r="G134">
            <v>1313</v>
          </cell>
          <cell r="H134">
            <v>18</v>
          </cell>
          <cell r="I134">
            <v>8719</v>
          </cell>
        </row>
        <row r="155">
          <cell r="C155">
            <v>0</v>
          </cell>
          <cell r="D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</row>
        <row r="160">
          <cell r="C160">
            <v>0</v>
          </cell>
          <cell r="D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</row>
        <row r="163">
          <cell r="C163">
            <v>21</v>
          </cell>
          <cell r="D163">
            <v>4943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</row>
        <row r="169">
          <cell r="C169">
            <v>0</v>
          </cell>
          <cell r="D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</row>
        <row r="172">
          <cell r="C172">
            <v>27889</v>
          </cell>
          <cell r="D172">
            <v>10607</v>
          </cell>
          <cell r="F172">
            <v>91</v>
          </cell>
          <cell r="G172">
            <v>2074</v>
          </cell>
          <cell r="H172">
            <v>19</v>
          </cell>
          <cell r="I172">
            <v>521</v>
          </cell>
        </row>
        <row r="177">
          <cell r="C177">
            <v>128194</v>
          </cell>
        </row>
      </sheetData>
      <sheetData sheetId="2">
        <row r="14">
          <cell r="C14">
            <v>53451</v>
          </cell>
          <cell r="D14">
            <v>300370</v>
          </cell>
          <cell r="J14">
            <v>2598</v>
          </cell>
          <cell r="K14">
            <v>172870</v>
          </cell>
        </row>
        <row r="15">
          <cell r="C15">
            <v>6016</v>
          </cell>
          <cell r="D15">
            <v>66977</v>
          </cell>
          <cell r="J15">
            <v>333</v>
          </cell>
          <cell r="K15">
            <v>17279</v>
          </cell>
        </row>
        <row r="16">
          <cell r="C16">
            <v>492</v>
          </cell>
          <cell r="D16">
            <v>11256</v>
          </cell>
          <cell r="J16">
            <v>65</v>
          </cell>
          <cell r="K16">
            <v>3622</v>
          </cell>
        </row>
        <row r="17">
          <cell r="C17">
            <v>339</v>
          </cell>
          <cell r="D17">
            <v>243</v>
          </cell>
          <cell r="J17">
            <v>5</v>
          </cell>
          <cell r="K17">
            <v>196</v>
          </cell>
        </row>
        <row r="18">
          <cell r="C18">
            <v>47</v>
          </cell>
          <cell r="D18">
            <v>123</v>
          </cell>
          <cell r="J18">
            <v>7</v>
          </cell>
          <cell r="K18">
            <v>424</v>
          </cell>
        </row>
        <row r="19">
          <cell r="C19">
            <v>4722</v>
          </cell>
          <cell r="D19">
            <v>7406</v>
          </cell>
          <cell r="J19">
            <v>22</v>
          </cell>
          <cell r="K19">
            <v>636</v>
          </cell>
        </row>
        <row r="20">
          <cell r="C20">
            <v>1248</v>
          </cell>
          <cell r="D20">
            <v>398</v>
          </cell>
          <cell r="J20">
            <v>2</v>
          </cell>
          <cell r="K20">
            <v>20</v>
          </cell>
        </row>
        <row r="21">
          <cell r="C21">
            <v>189</v>
          </cell>
          <cell r="D21">
            <v>673</v>
          </cell>
          <cell r="J21">
            <v>14</v>
          </cell>
          <cell r="K21">
            <v>992</v>
          </cell>
        </row>
        <row r="22">
          <cell r="C22">
            <v>0</v>
          </cell>
          <cell r="D22">
            <v>0</v>
          </cell>
          <cell r="J22">
            <v>0</v>
          </cell>
          <cell r="K22">
            <v>0</v>
          </cell>
        </row>
        <row r="23">
          <cell r="C23">
            <v>0</v>
          </cell>
          <cell r="D23">
            <v>0</v>
          </cell>
          <cell r="J23">
            <v>0</v>
          </cell>
          <cell r="K23">
            <v>0</v>
          </cell>
        </row>
        <row r="24">
          <cell r="C24">
            <v>0</v>
          </cell>
          <cell r="D24">
            <v>0</v>
          </cell>
          <cell r="J24">
            <v>0</v>
          </cell>
          <cell r="K24">
            <v>0</v>
          </cell>
        </row>
        <row r="25">
          <cell r="C25">
            <v>0</v>
          </cell>
          <cell r="D25">
            <v>0</v>
          </cell>
          <cell r="J25">
            <v>0</v>
          </cell>
          <cell r="K25">
            <v>0</v>
          </cell>
        </row>
        <row r="26">
          <cell r="C26">
            <v>0</v>
          </cell>
          <cell r="D26">
            <v>0</v>
          </cell>
          <cell r="J26">
            <v>0</v>
          </cell>
          <cell r="K26">
            <v>0</v>
          </cell>
        </row>
        <row r="28">
          <cell r="C28">
            <v>23422</v>
          </cell>
          <cell r="D28">
            <v>99518</v>
          </cell>
          <cell r="J28">
            <v>31</v>
          </cell>
          <cell r="K28">
            <v>5698</v>
          </cell>
        </row>
        <row r="29">
          <cell r="C29">
            <v>827</v>
          </cell>
          <cell r="D29">
            <v>13574</v>
          </cell>
          <cell r="J29">
            <v>41</v>
          </cell>
          <cell r="K29">
            <v>15703</v>
          </cell>
        </row>
        <row r="30">
          <cell r="C30">
            <v>87</v>
          </cell>
          <cell r="D30">
            <v>1498</v>
          </cell>
          <cell r="J30">
            <v>7</v>
          </cell>
          <cell r="K30">
            <v>1324</v>
          </cell>
        </row>
        <row r="31">
          <cell r="C31">
            <v>5</v>
          </cell>
          <cell r="D31">
            <v>22</v>
          </cell>
          <cell r="J31">
            <v>0</v>
          </cell>
          <cell r="K31">
            <v>0</v>
          </cell>
        </row>
        <row r="32">
          <cell r="C32">
            <v>8</v>
          </cell>
          <cell r="D32">
            <v>44</v>
          </cell>
          <cell r="J32">
            <v>0</v>
          </cell>
          <cell r="K32">
            <v>0</v>
          </cell>
        </row>
        <row r="33">
          <cell r="C33">
            <v>372</v>
          </cell>
          <cell r="D33">
            <v>654</v>
          </cell>
          <cell r="J33">
            <v>0</v>
          </cell>
          <cell r="K33">
            <v>0</v>
          </cell>
        </row>
        <row r="34">
          <cell r="C34">
            <v>755</v>
          </cell>
          <cell r="D34">
            <v>3917</v>
          </cell>
          <cell r="J34">
            <v>1</v>
          </cell>
          <cell r="K34">
            <v>147</v>
          </cell>
        </row>
        <row r="35">
          <cell r="C35">
            <v>1</v>
          </cell>
          <cell r="D35">
            <v>6</v>
          </cell>
          <cell r="J35">
            <v>0</v>
          </cell>
          <cell r="K35">
            <v>0</v>
          </cell>
        </row>
        <row r="37">
          <cell r="C37">
            <v>568</v>
          </cell>
          <cell r="D37">
            <v>2704</v>
          </cell>
          <cell r="J37">
            <v>0</v>
          </cell>
          <cell r="K37">
            <v>0</v>
          </cell>
        </row>
        <row r="38">
          <cell r="C38">
            <v>0</v>
          </cell>
          <cell r="D38">
            <v>0</v>
          </cell>
          <cell r="J38">
            <v>0</v>
          </cell>
          <cell r="K38">
            <v>0</v>
          </cell>
        </row>
        <row r="39">
          <cell r="C39">
            <v>0</v>
          </cell>
          <cell r="D39">
            <v>0</v>
          </cell>
          <cell r="J39">
            <v>0</v>
          </cell>
          <cell r="K39">
            <v>0</v>
          </cell>
        </row>
        <row r="40">
          <cell r="C40">
            <v>0</v>
          </cell>
          <cell r="D40">
            <v>0</v>
          </cell>
          <cell r="J40">
            <v>0</v>
          </cell>
          <cell r="K40">
            <v>0</v>
          </cell>
        </row>
        <row r="41">
          <cell r="C41">
            <v>0</v>
          </cell>
          <cell r="D41">
            <v>0</v>
          </cell>
          <cell r="J41">
            <v>0</v>
          </cell>
          <cell r="K41">
            <v>0</v>
          </cell>
        </row>
        <row r="42">
          <cell r="C42">
            <v>0</v>
          </cell>
          <cell r="D42">
            <v>0</v>
          </cell>
          <cell r="J42">
            <v>0</v>
          </cell>
          <cell r="K42">
            <v>0</v>
          </cell>
        </row>
        <row r="43">
          <cell r="C43">
            <v>0</v>
          </cell>
          <cell r="D43">
            <v>0</v>
          </cell>
          <cell r="J43">
            <v>0</v>
          </cell>
          <cell r="K43">
            <v>0</v>
          </cell>
        </row>
        <row r="44">
          <cell r="C44">
            <v>0</v>
          </cell>
          <cell r="D44">
            <v>0</v>
          </cell>
          <cell r="J44">
            <v>0</v>
          </cell>
          <cell r="K44">
            <v>0</v>
          </cell>
        </row>
      </sheetData>
      <sheetData sheetId="3"/>
      <sheetData sheetId="4">
        <row r="12">
          <cell r="P12">
            <v>24360</v>
          </cell>
        </row>
        <row r="13">
          <cell r="P13">
            <v>20766</v>
          </cell>
        </row>
        <row r="14">
          <cell r="P14">
            <v>39309</v>
          </cell>
        </row>
        <row r="15">
          <cell r="P15">
            <v>0</v>
          </cell>
        </row>
        <row r="16">
          <cell r="P16">
            <v>0</v>
          </cell>
        </row>
        <row r="17">
          <cell r="P17">
            <v>54</v>
          </cell>
        </row>
        <row r="18">
          <cell r="P18">
            <v>5788</v>
          </cell>
        </row>
        <row r="19">
          <cell r="P19">
            <v>24654</v>
          </cell>
        </row>
        <row r="22">
          <cell r="P22">
            <v>85856</v>
          </cell>
        </row>
        <row r="28">
          <cell r="P28">
            <v>396115</v>
          </cell>
        </row>
        <row r="35">
          <cell r="P35">
            <v>0</v>
          </cell>
        </row>
        <row r="36">
          <cell r="P36">
            <v>250</v>
          </cell>
        </row>
        <row r="37">
          <cell r="P37">
            <v>19885</v>
          </cell>
        </row>
        <row r="38">
          <cell r="P38">
            <v>0</v>
          </cell>
        </row>
        <row r="39">
          <cell r="P39">
            <v>0</v>
          </cell>
        </row>
        <row r="40">
          <cell r="P40">
            <v>3460</v>
          </cell>
        </row>
        <row r="41">
          <cell r="P41">
            <v>0</v>
          </cell>
        </row>
        <row r="42">
          <cell r="P42">
            <v>7425</v>
          </cell>
        </row>
      </sheetData>
      <sheetData sheetId="5">
        <row r="43">
          <cell r="C43">
            <v>530685</v>
          </cell>
          <cell r="D43">
            <v>71</v>
          </cell>
          <cell r="E43">
            <v>145978</v>
          </cell>
          <cell r="G43">
            <v>228191</v>
          </cell>
          <cell r="I43">
            <v>6361</v>
          </cell>
          <cell r="K43">
            <v>4439</v>
          </cell>
          <cell r="M43">
            <v>0</v>
          </cell>
        </row>
      </sheetData>
      <sheetData sheetId="6">
        <row r="11">
          <cell r="D11">
            <v>13250</v>
          </cell>
          <cell r="E11">
            <v>107748</v>
          </cell>
        </row>
        <row r="20">
          <cell r="D20">
            <v>37956</v>
          </cell>
          <cell r="E20">
            <v>355177</v>
          </cell>
          <cell r="F20">
            <v>90223</v>
          </cell>
        </row>
        <row r="61">
          <cell r="D61">
            <v>22535</v>
          </cell>
          <cell r="E61">
            <v>104290.723</v>
          </cell>
          <cell r="F61">
            <v>35980</v>
          </cell>
        </row>
        <row r="66">
          <cell r="D66">
            <v>1888</v>
          </cell>
          <cell r="E66">
            <v>788.32600000000002</v>
          </cell>
          <cell r="F66">
            <v>0</v>
          </cell>
        </row>
        <row r="104">
          <cell r="D104">
            <v>0</v>
          </cell>
          <cell r="E104">
            <v>0</v>
          </cell>
          <cell r="F104">
            <v>0</v>
          </cell>
        </row>
        <row r="140">
          <cell r="D140">
            <v>11</v>
          </cell>
          <cell r="E140">
            <v>111</v>
          </cell>
          <cell r="F140">
            <v>0</v>
          </cell>
        </row>
        <row r="141">
          <cell r="D141">
            <v>52554</v>
          </cell>
          <cell r="E141">
            <v>277471.625</v>
          </cell>
          <cell r="F141">
            <v>62034</v>
          </cell>
        </row>
        <row r="150">
          <cell r="E150">
            <v>0</v>
          </cell>
          <cell r="F150">
            <v>0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-Почетна"/>
      <sheetName val="СП-1 (н.о.)"/>
      <sheetName val="СП-2 (н.о.)"/>
      <sheetName val="СП-3 (н.о.)"/>
      <sheetName val="СП-4 (н.о.)"/>
      <sheetName val="СП-5 (н.о.)"/>
      <sheetName val="СП-6 (н.о.)"/>
      <sheetName val="СП-6-АО (н.о.)"/>
      <sheetName val="СП-7 (н.о.)"/>
      <sheetName val="СП-8 (н.о.)"/>
      <sheetName val="СП-9 (н.о.)"/>
      <sheetName val="СП-10 (н.о.)"/>
      <sheetName val="СП-4 (н.р.)"/>
      <sheetName val="СП-5 (н.р.)"/>
      <sheetName val="СП-6 (н.р.)"/>
      <sheetName val="СП-6-АО (н.р.)"/>
      <sheetName val="СП-8 (н.р.)"/>
      <sheetName val="СП-1 (ж.о.)"/>
      <sheetName val="СП-2 (ж.о.)"/>
      <sheetName val="СП-2-РС (ж.о.)"/>
      <sheetName val="СП-3 (ж.о.)"/>
      <sheetName val="СП-4 (ж.о.)"/>
      <sheetName val="СП-4-РС (ж.о.)"/>
      <sheetName val="СП-5 (ж.о.)"/>
      <sheetName val="СП-6 (ж.о.)"/>
      <sheetName val="СП-7 (ж.о.)"/>
      <sheetName val="СП-8 (ж.о.)"/>
      <sheetName val="СП-1 (ж.р.)"/>
      <sheetName val="СП-4 (ж.р.)"/>
      <sheetName val="СП-4-РС (ж.р.)"/>
      <sheetName val="СП-99"/>
    </sheetNames>
    <sheetDataSet>
      <sheetData sheetId="0"/>
      <sheetData sheetId="1">
        <row r="12">
          <cell r="C12">
            <v>42459</v>
          </cell>
          <cell r="D12">
            <v>28149</v>
          </cell>
          <cell r="F12">
            <v>213</v>
          </cell>
          <cell r="G12">
            <v>10583</v>
          </cell>
          <cell r="H12">
            <v>40</v>
          </cell>
          <cell r="I12">
            <v>1049</v>
          </cell>
        </row>
        <row r="22">
          <cell r="C22">
            <v>2</v>
          </cell>
          <cell r="D22">
            <v>9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</row>
        <row r="26">
          <cell r="C26">
            <v>4401</v>
          </cell>
          <cell r="D26">
            <v>74028</v>
          </cell>
          <cell r="F26">
            <v>508</v>
          </cell>
          <cell r="G26">
            <v>35590</v>
          </cell>
          <cell r="H26">
            <v>195</v>
          </cell>
          <cell r="I26">
            <v>17096</v>
          </cell>
        </row>
        <row r="29">
          <cell r="C29">
            <v>0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2">
          <cell r="C32">
            <v>7</v>
          </cell>
          <cell r="D32">
            <v>894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</row>
        <row r="35">
          <cell r="C35">
            <v>10</v>
          </cell>
          <cell r="D35">
            <v>166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8">
          <cell r="C38">
            <v>168</v>
          </cell>
          <cell r="D38">
            <v>2192.6440000000002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</row>
        <row r="42">
          <cell r="C42">
            <v>4931</v>
          </cell>
          <cell r="D42">
            <v>25758</v>
          </cell>
          <cell r="F42">
            <v>53</v>
          </cell>
          <cell r="G42">
            <v>3689</v>
          </cell>
          <cell r="H42">
            <v>56</v>
          </cell>
          <cell r="I42">
            <v>2619</v>
          </cell>
        </row>
        <row r="58">
          <cell r="C58">
            <v>2410</v>
          </cell>
          <cell r="D58">
            <v>11910.356</v>
          </cell>
          <cell r="F58">
            <v>100</v>
          </cell>
          <cell r="G58">
            <v>1737</v>
          </cell>
          <cell r="H58">
            <v>69</v>
          </cell>
          <cell r="I58">
            <v>2852</v>
          </cell>
        </row>
        <row r="90">
          <cell r="C90">
            <v>65978</v>
          </cell>
          <cell r="D90">
            <v>358230</v>
          </cell>
          <cell r="F90">
            <v>1745</v>
          </cell>
          <cell r="G90">
            <v>125275</v>
          </cell>
          <cell r="H90">
            <v>870</v>
          </cell>
          <cell r="I90">
            <v>209161</v>
          </cell>
        </row>
        <row r="126">
          <cell r="C126">
            <v>29</v>
          </cell>
          <cell r="D126">
            <v>1130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</row>
        <row r="130">
          <cell r="C130">
            <v>166</v>
          </cell>
          <cell r="D130">
            <v>475</v>
          </cell>
          <cell r="F130">
            <v>1</v>
          </cell>
          <cell r="G130">
            <v>35</v>
          </cell>
          <cell r="H130">
            <v>0</v>
          </cell>
          <cell r="I130">
            <v>0</v>
          </cell>
        </row>
        <row r="134">
          <cell r="C134">
            <v>2832</v>
          </cell>
          <cell r="D134">
            <v>14404</v>
          </cell>
          <cell r="F134">
            <v>52</v>
          </cell>
          <cell r="G134">
            <v>1360</v>
          </cell>
          <cell r="H134">
            <v>26</v>
          </cell>
          <cell r="I134">
            <v>8298</v>
          </cell>
        </row>
        <row r="155">
          <cell r="C155">
            <v>0</v>
          </cell>
          <cell r="D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</row>
        <row r="160">
          <cell r="C160">
            <v>9</v>
          </cell>
          <cell r="D160">
            <v>15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</row>
        <row r="163">
          <cell r="C163">
            <v>0</v>
          </cell>
          <cell r="D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</row>
        <row r="169">
          <cell r="C169">
            <v>0</v>
          </cell>
          <cell r="D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</row>
        <row r="172">
          <cell r="C172">
            <v>23415</v>
          </cell>
          <cell r="D172">
            <v>13748</v>
          </cell>
          <cell r="F172">
            <v>163</v>
          </cell>
          <cell r="G172">
            <v>2229</v>
          </cell>
          <cell r="H172">
            <v>130</v>
          </cell>
          <cell r="I172">
            <v>2824</v>
          </cell>
        </row>
        <row r="177">
          <cell r="C177">
            <v>100599</v>
          </cell>
        </row>
      </sheetData>
      <sheetData sheetId="2">
        <row r="14">
          <cell r="C14">
            <v>38670</v>
          </cell>
          <cell r="D14">
            <v>209563</v>
          </cell>
          <cell r="J14">
            <v>1379</v>
          </cell>
          <cell r="K14">
            <v>91014</v>
          </cell>
        </row>
        <row r="15">
          <cell r="C15">
            <v>3867</v>
          </cell>
          <cell r="D15">
            <v>44103</v>
          </cell>
          <cell r="J15">
            <v>231</v>
          </cell>
          <cell r="K15">
            <v>16551</v>
          </cell>
        </row>
        <row r="16">
          <cell r="C16">
            <v>189</v>
          </cell>
          <cell r="D16">
            <v>3216</v>
          </cell>
          <cell r="J16">
            <v>14</v>
          </cell>
          <cell r="K16">
            <v>1674</v>
          </cell>
        </row>
        <row r="17">
          <cell r="C17">
            <v>592</v>
          </cell>
          <cell r="D17">
            <v>422</v>
          </cell>
          <cell r="J17">
            <v>1</v>
          </cell>
          <cell r="K17">
            <v>109</v>
          </cell>
        </row>
        <row r="18">
          <cell r="C18">
            <v>145</v>
          </cell>
          <cell r="D18">
            <v>394</v>
          </cell>
          <cell r="J18">
            <v>3</v>
          </cell>
          <cell r="K18">
            <v>83</v>
          </cell>
        </row>
        <row r="19">
          <cell r="C19">
            <v>3333</v>
          </cell>
          <cell r="D19">
            <v>4880</v>
          </cell>
          <cell r="J19">
            <v>16</v>
          </cell>
          <cell r="K19">
            <v>1921</v>
          </cell>
        </row>
        <row r="20">
          <cell r="C20">
            <v>1146</v>
          </cell>
          <cell r="D20">
            <v>401</v>
          </cell>
          <cell r="J20">
            <v>1</v>
          </cell>
          <cell r="K20">
            <v>81</v>
          </cell>
        </row>
        <row r="21">
          <cell r="C21">
            <v>278</v>
          </cell>
          <cell r="D21">
            <v>1104</v>
          </cell>
          <cell r="J21">
            <v>34</v>
          </cell>
          <cell r="K21">
            <v>1022</v>
          </cell>
        </row>
        <row r="22">
          <cell r="C22">
            <v>0</v>
          </cell>
          <cell r="D22">
            <v>0</v>
          </cell>
          <cell r="J22">
            <v>0</v>
          </cell>
          <cell r="K22">
            <v>0</v>
          </cell>
        </row>
        <row r="23">
          <cell r="C23">
            <v>0</v>
          </cell>
          <cell r="D23">
            <v>0</v>
          </cell>
          <cell r="J23">
            <v>0</v>
          </cell>
          <cell r="K23">
            <v>0</v>
          </cell>
        </row>
        <row r="24">
          <cell r="C24">
            <v>0</v>
          </cell>
          <cell r="D24">
            <v>0</v>
          </cell>
          <cell r="J24">
            <v>0</v>
          </cell>
          <cell r="K24">
            <v>0</v>
          </cell>
        </row>
        <row r="25">
          <cell r="C25">
            <v>0</v>
          </cell>
          <cell r="D25">
            <v>0</v>
          </cell>
          <cell r="J25">
            <v>0</v>
          </cell>
          <cell r="K25">
            <v>0</v>
          </cell>
        </row>
        <row r="26">
          <cell r="C26">
            <v>0</v>
          </cell>
          <cell r="D26">
            <v>0</v>
          </cell>
          <cell r="J26">
            <v>0</v>
          </cell>
          <cell r="K26">
            <v>0</v>
          </cell>
        </row>
        <row r="28">
          <cell r="C28">
            <v>15523</v>
          </cell>
          <cell r="D28">
            <v>67381</v>
          </cell>
          <cell r="J28">
            <v>18</v>
          </cell>
          <cell r="K28">
            <v>3997</v>
          </cell>
        </row>
        <row r="29">
          <cell r="C29">
            <v>802</v>
          </cell>
          <cell r="D29">
            <v>12819</v>
          </cell>
          <cell r="J29">
            <v>44</v>
          </cell>
          <cell r="K29">
            <v>7817</v>
          </cell>
        </row>
        <row r="30">
          <cell r="C30">
            <v>54</v>
          </cell>
          <cell r="D30">
            <v>841</v>
          </cell>
          <cell r="J30">
            <v>0</v>
          </cell>
          <cell r="K30">
            <v>0</v>
          </cell>
        </row>
        <row r="31">
          <cell r="C31">
            <v>1</v>
          </cell>
          <cell r="D31">
            <v>6</v>
          </cell>
          <cell r="J31">
            <v>0</v>
          </cell>
          <cell r="K31">
            <v>0</v>
          </cell>
        </row>
        <row r="32">
          <cell r="C32">
            <v>7</v>
          </cell>
          <cell r="D32">
            <v>43</v>
          </cell>
          <cell r="J32">
            <v>0</v>
          </cell>
          <cell r="K32">
            <v>0</v>
          </cell>
        </row>
        <row r="33">
          <cell r="C33">
            <v>193</v>
          </cell>
          <cell r="D33">
            <v>342</v>
          </cell>
          <cell r="J33">
            <v>0</v>
          </cell>
          <cell r="K33">
            <v>0</v>
          </cell>
        </row>
        <row r="34">
          <cell r="C34">
            <v>757</v>
          </cell>
          <cell r="D34">
            <v>4016</v>
          </cell>
          <cell r="J34">
            <v>3</v>
          </cell>
          <cell r="K34">
            <v>199</v>
          </cell>
        </row>
        <row r="35">
          <cell r="C35">
            <v>1</v>
          </cell>
          <cell r="D35">
            <v>6</v>
          </cell>
          <cell r="J35">
            <v>0</v>
          </cell>
          <cell r="K35">
            <v>0</v>
          </cell>
        </row>
        <row r="37">
          <cell r="C37">
            <v>73</v>
          </cell>
          <cell r="D37">
            <v>442</v>
          </cell>
          <cell r="J37">
            <v>0</v>
          </cell>
          <cell r="K37">
            <v>0</v>
          </cell>
        </row>
        <row r="38">
          <cell r="C38">
            <v>0</v>
          </cell>
          <cell r="D38">
            <v>0</v>
          </cell>
          <cell r="J38">
            <v>0</v>
          </cell>
          <cell r="K38">
            <v>0</v>
          </cell>
        </row>
        <row r="39">
          <cell r="C39">
            <v>0</v>
          </cell>
          <cell r="D39">
            <v>0</v>
          </cell>
          <cell r="J39">
            <v>0</v>
          </cell>
          <cell r="K39">
            <v>0</v>
          </cell>
        </row>
        <row r="40">
          <cell r="C40">
            <v>0</v>
          </cell>
          <cell r="D40">
            <v>0</v>
          </cell>
          <cell r="J40">
            <v>0</v>
          </cell>
          <cell r="K40">
            <v>0</v>
          </cell>
        </row>
        <row r="41">
          <cell r="C41">
            <v>0</v>
          </cell>
          <cell r="D41">
            <v>0</v>
          </cell>
          <cell r="J41">
            <v>0</v>
          </cell>
          <cell r="K41">
            <v>0</v>
          </cell>
        </row>
        <row r="42">
          <cell r="C42">
            <v>5</v>
          </cell>
          <cell r="D42">
            <v>19</v>
          </cell>
          <cell r="J42">
            <v>0</v>
          </cell>
          <cell r="K42">
            <v>0</v>
          </cell>
        </row>
        <row r="43">
          <cell r="C43">
            <v>2</v>
          </cell>
          <cell r="D43">
            <v>2</v>
          </cell>
          <cell r="J43">
            <v>0</v>
          </cell>
          <cell r="K43">
            <v>0</v>
          </cell>
        </row>
        <row r="44">
          <cell r="C44">
            <v>1</v>
          </cell>
          <cell r="D44">
            <v>2</v>
          </cell>
          <cell r="J44">
            <v>0</v>
          </cell>
          <cell r="K44">
            <v>0</v>
          </cell>
        </row>
      </sheetData>
      <sheetData sheetId="3"/>
      <sheetData sheetId="4">
        <row r="11">
          <cell r="P11">
            <v>20190</v>
          </cell>
        </row>
        <row r="12">
          <cell r="P12">
            <v>6</v>
          </cell>
        </row>
        <row r="13">
          <cell r="P13">
            <v>50488</v>
          </cell>
        </row>
        <row r="14">
          <cell r="P14">
            <v>0</v>
          </cell>
        </row>
        <row r="15">
          <cell r="P15">
            <v>625</v>
          </cell>
        </row>
        <row r="16">
          <cell r="P16">
            <v>116</v>
          </cell>
        </row>
        <row r="17">
          <cell r="P17">
            <v>1448</v>
          </cell>
        </row>
        <row r="18">
          <cell r="P18">
            <v>16743</v>
          </cell>
        </row>
        <row r="21">
          <cell r="P21">
            <v>8492</v>
          </cell>
        </row>
        <row r="27">
          <cell r="P27">
            <v>264950</v>
          </cell>
        </row>
        <row r="34">
          <cell r="P34">
            <v>847</v>
          </cell>
        </row>
        <row r="35">
          <cell r="P35">
            <v>309</v>
          </cell>
        </row>
        <row r="36">
          <cell r="P36">
            <v>10083</v>
          </cell>
        </row>
        <row r="37">
          <cell r="P37">
            <v>0</v>
          </cell>
        </row>
        <row r="38">
          <cell r="P38">
            <v>10</v>
          </cell>
        </row>
        <row r="39">
          <cell r="P39">
            <v>0</v>
          </cell>
        </row>
        <row r="40">
          <cell r="P40">
            <v>0</v>
          </cell>
        </row>
        <row r="41">
          <cell r="P41">
            <v>7441</v>
          </cell>
        </row>
      </sheetData>
      <sheetData sheetId="5">
        <row r="43">
          <cell r="C43">
            <v>341014.09499999997</v>
          </cell>
          <cell r="D43">
            <v>4142.985791000001</v>
          </cell>
          <cell r="E43">
            <v>243899</v>
          </cell>
          <cell r="G43">
            <v>224985.11175036023</v>
          </cell>
          <cell r="I43">
            <v>6344.2598000000007</v>
          </cell>
          <cell r="K43">
            <v>6085.4594333164805</v>
          </cell>
          <cell r="M43">
            <v>15402.349999999999</v>
          </cell>
        </row>
      </sheetData>
      <sheetData sheetId="6"/>
      <sheetData sheetId="7"/>
      <sheetData sheetId="8">
        <row r="11">
          <cell r="D11">
            <v>67507</v>
          </cell>
          <cell r="E11">
            <v>358808.95600000001</v>
          </cell>
          <cell r="F11"/>
        </row>
        <row r="20">
          <cell r="D20">
            <v>19194</v>
          </cell>
          <cell r="E20">
            <v>105994</v>
          </cell>
          <cell r="F20">
            <v>28771.210000000003</v>
          </cell>
        </row>
        <row r="55">
          <cell r="D55">
            <v>2923</v>
          </cell>
          <cell r="E55">
            <v>15420</v>
          </cell>
          <cell r="F55">
            <v>5404.19</v>
          </cell>
        </row>
        <row r="60">
          <cell r="D60">
            <v>1866</v>
          </cell>
          <cell r="E60">
            <v>755</v>
          </cell>
          <cell r="F60">
            <v>211.68299999999999</v>
          </cell>
        </row>
        <row r="69">
          <cell r="D69"/>
          <cell r="E69"/>
          <cell r="F69">
            <v>0</v>
          </cell>
        </row>
        <row r="104">
          <cell r="D104">
            <v>725</v>
          </cell>
          <cell r="E104">
            <v>3540</v>
          </cell>
          <cell r="F104">
            <v>0</v>
          </cell>
        </row>
        <row r="105">
          <cell r="D105">
            <v>8384</v>
          </cell>
          <cell r="E105">
            <v>46591</v>
          </cell>
          <cell r="F105">
            <v>6766.1090000000013</v>
          </cell>
        </row>
        <row r="114">
          <cell r="D114"/>
          <cell r="E114">
            <v>0</v>
          </cell>
          <cell r="F114">
            <v>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0"/>
  <sheetViews>
    <sheetView workbookViewId="0">
      <selection activeCell="G30" sqref="G30"/>
    </sheetView>
  </sheetViews>
  <sheetFormatPr defaultRowHeight="15" x14ac:dyDescent="0.25"/>
  <cols>
    <col min="1" max="1" width="3.85546875" customWidth="1"/>
    <col min="2" max="2" width="28.28515625" customWidth="1"/>
    <col min="4" max="4" width="9.5703125" bestFit="1" customWidth="1"/>
  </cols>
  <sheetData>
    <row r="1" spans="1:14" ht="24.75" customHeight="1" thickBot="1" x14ac:dyDescent="0.3">
      <c r="A1" s="209"/>
      <c r="B1" s="210"/>
      <c r="C1" s="300" t="s">
        <v>95</v>
      </c>
      <c r="D1" s="301"/>
      <c r="E1" s="301"/>
      <c r="F1" s="301"/>
      <c r="G1" s="301"/>
      <c r="H1" s="301"/>
      <c r="I1" s="301"/>
      <c r="J1" s="2"/>
      <c r="K1" s="2"/>
      <c r="L1" s="2"/>
      <c r="M1" s="2"/>
      <c r="N1" s="209" t="s">
        <v>36</v>
      </c>
    </row>
    <row r="2" spans="1:14" ht="15.75" thickBot="1" x14ac:dyDescent="0.3">
      <c r="A2" s="304" t="s">
        <v>0</v>
      </c>
      <c r="B2" s="306" t="s">
        <v>1</v>
      </c>
      <c r="C2" s="308" t="s">
        <v>2</v>
      </c>
      <c r="D2" s="309"/>
      <c r="E2" s="309"/>
      <c r="F2" s="309"/>
      <c r="G2" s="309"/>
      <c r="H2" s="309"/>
      <c r="I2" s="309"/>
      <c r="J2" s="309"/>
      <c r="K2" s="309"/>
      <c r="L2" s="309"/>
      <c r="M2" s="309"/>
      <c r="N2" s="302" t="s">
        <v>3</v>
      </c>
    </row>
    <row r="3" spans="1:14" ht="15.75" thickBot="1" x14ac:dyDescent="0.3">
      <c r="A3" s="305"/>
      <c r="B3" s="307"/>
      <c r="C3" s="85" t="s">
        <v>69</v>
      </c>
      <c r="D3" s="22" t="s">
        <v>4</v>
      </c>
      <c r="E3" s="21" t="s">
        <v>5</v>
      </c>
      <c r="F3" s="22" t="s">
        <v>6</v>
      </c>
      <c r="G3" s="21" t="s">
        <v>7</v>
      </c>
      <c r="H3" s="22" t="s">
        <v>8</v>
      </c>
      <c r="I3" s="21" t="s">
        <v>94</v>
      </c>
      <c r="J3" s="22" t="s">
        <v>9</v>
      </c>
      <c r="K3" s="85" t="s">
        <v>10</v>
      </c>
      <c r="L3" s="22" t="s">
        <v>93</v>
      </c>
      <c r="M3" s="23" t="s">
        <v>11</v>
      </c>
      <c r="N3" s="303"/>
    </row>
    <row r="4" spans="1:14" x14ac:dyDescent="0.25">
      <c r="A4" s="5">
        <v>1</v>
      </c>
      <c r="B4" s="9" t="s">
        <v>12</v>
      </c>
      <c r="C4" s="191">
        <f>[1]STA_SP1_NO!$D$10</f>
        <v>49141.78</v>
      </c>
      <c r="D4" s="163">
        <f>'[2]СП-1 (н.о.)'!$D$12</f>
        <v>86861.828000000009</v>
      </c>
      <c r="E4" s="203">
        <f>'[3]СП-1 (н.о.)'!$D$12</f>
        <v>19491</v>
      </c>
      <c r="F4" s="200">
        <f>[4]STA_SP1_NO!$D$10</f>
        <v>60894.46</v>
      </c>
      <c r="G4" s="203">
        <f>[5]STA_SP1_NO!$D$10</f>
        <v>32814</v>
      </c>
      <c r="H4" s="200">
        <f>'[6]СП-1 (н.о.)'!$D$12</f>
        <v>68691</v>
      </c>
      <c r="I4" s="203">
        <f>[7]STA_SP1_NO!$D$10</f>
        <v>10445</v>
      </c>
      <c r="J4" s="200">
        <f>'[8]СП-1 (н.о.)'!$D$12</f>
        <v>34800</v>
      </c>
      <c r="K4" s="79">
        <f>'[9]СП-1 (н.о.)'!$D$12</f>
        <v>28149</v>
      </c>
      <c r="L4" s="200">
        <f>'[10]СП-1 (н.о.)'!$D$12</f>
        <v>32849</v>
      </c>
      <c r="M4" s="199">
        <f>'[11]СП-1 (н.о.)'!$D$12</f>
        <v>70967</v>
      </c>
      <c r="N4" s="196">
        <f t="shared" ref="N4:N21" si="0">SUM(C4:M4)</f>
        <v>495104.06799999997</v>
      </c>
    </row>
    <row r="5" spans="1:14" x14ac:dyDescent="0.25">
      <c r="A5" s="4">
        <v>2</v>
      </c>
      <c r="B5" s="10" t="s">
        <v>13</v>
      </c>
      <c r="C5" s="201">
        <f>[1]STA_SP1_NO!$D$20</f>
        <v>45268.1</v>
      </c>
      <c r="D5" s="163">
        <f>'[2]СП-1 (н.о.)'!$D$22</f>
        <v>108433.572</v>
      </c>
      <c r="E5" s="201">
        <f>'[3]СП-1 (н.о.)'!$D$22</f>
        <v>20648</v>
      </c>
      <c r="F5" s="200">
        <f>[4]STA_SP1_NO!$D$20</f>
        <v>37702.26</v>
      </c>
      <c r="G5" s="203">
        <f>[5]STA_SP1_NO!$D$20</f>
        <v>1553</v>
      </c>
      <c r="H5" s="200">
        <f>'[6]СП-1 (н.о.)'!$D$22</f>
        <v>100662</v>
      </c>
      <c r="I5" s="203">
        <f>[7]STA_SP1_NO!$D$20</f>
        <v>0</v>
      </c>
      <c r="J5" s="200">
        <f>'[8]СП-1 (н.о.)'!$D$22</f>
        <v>29666</v>
      </c>
      <c r="K5" s="80">
        <f>'[9]СП-1 (н.о.)'!$D$22</f>
        <v>9</v>
      </c>
      <c r="L5" s="200">
        <f>'[10]СП-1 (н.о.)'!$D$22</f>
        <v>47678</v>
      </c>
      <c r="M5" s="199">
        <f>'[11]СП-1 (н.о.)'!$D$22</f>
        <v>136344</v>
      </c>
      <c r="N5" s="197">
        <f t="shared" si="0"/>
        <v>527963.93200000003</v>
      </c>
    </row>
    <row r="6" spans="1:14" x14ac:dyDescent="0.25">
      <c r="A6" s="4">
        <v>3</v>
      </c>
      <c r="B6" s="10" t="s">
        <v>14</v>
      </c>
      <c r="C6" s="201">
        <f>[1]STA_SP1_NO!$D$24</f>
        <v>49926.39</v>
      </c>
      <c r="D6" s="163">
        <f>'[2]СП-1 (н.о.)'!$D$26</f>
        <v>124833.51699999999</v>
      </c>
      <c r="E6" s="201">
        <f>'[3]СП-1 (н.о.)'!$D$26</f>
        <v>44296</v>
      </c>
      <c r="F6" s="200">
        <f>[4]STA_SP1_NO!$D$24</f>
        <v>128505.88</v>
      </c>
      <c r="G6" s="203">
        <f>[5]STA_SP1_NO!$D$24</f>
        <v>55982</v>
      </c>
      <c r="H6" s="200">
        <f>'[6]СП-1 (н.о.)'!$D$26</f>
        <v>66789</v>
      </c>
      <c r="I6" s="203">
        <f>[7]STA_SP1_NO!$D$24</f>
        <v>7473</v>
      </c>
      <c r="J6" s="200">
        <f>'[8]СП-1 (н.о.)'!$D$26</f>
        <v>56155</v>
      </c>
      <c r="K6" s="80">
        <f>'[9]СП-1 (н.о.)'!$D$26</f>
        <v>74028</v>
      </c>
      <c r="L6" s="200">
        <f>'[10]СП-1 (н.о.)'!$D$26</f>
        <v>63450</v>
      </c>
      <c r="M6" s="199">
        <f>'[11]СП-1 (н.о.)'!$D$26</f>
        <v>54426</v>
      </c>
      <c r="N6" s="197">
        <f t="shared" si="0"/>
        <v>725864.78700000001</v>
      </c>
    </row>
    <row r="7" spans="1:14" x14ac:dyDescent="0.25">
      <c r="A7" s="4">
        <v>4</v>
      </c>
      <c r="B7" s="10" t="s">
        <v>15</v>
      </c>
      <c r="C7" s="201">
        <f>[1]STA_SP1_NO!$D$27</f>
        <v>0</v>
      </c>
      <c r="D7" s="163">
        <f>'[2]СП-1 (н.о.)'!$D$29</f>
        <v>0</v>
      </c>
      <c r="E7" s="201">
        <f>'[3]СП-1 (н.о.)'!$D$29</f>
        <v>0</v>
      </c>
      <c r="F7" s="200">
        <f>[4]STA_SP1_NO!$D$27</f>
        <v>0</v>
      </c>
      <c r="G7" s="203">
        <f>[5]STA_SP1_NO!$D$27</f>
        <v>0</v>
      </c>
      <c r="H7" s="200">
        <f>'[6]СП-1 (н.о.)'!$D$29</f>
        <v>0</v>
      </c>
      <c r="I7" s="203">
        <f>[7]STA_SP1_NO!$D$27</f>
        <v>0</v>
      </c>
      <c r="J7" s="200">
        <f>'[8]СП-1 (н.о.)'!$D$29</f>
        <v>0</v>
      </c>
      <c r="K7" s="80">
        <f>'[9]СП-1 (н.о.)'!$D$29</f>
        <v>0</v>
      </c>
      <c r="L7" s="200">
        <f>'[10]СП-1 (н.о.)'!$D$29</f>
        <v>0</v>
      </c>
      <c r="M7" s="199">
        <f>'[11]СП-1 (н.о.)'!$D$29</f>
        <v>0</v>
      </c>
      <c r="N7" s="10">
        <f t="shared" si="0"/>
        <v>0</v>
      </c>
    </row>
    <row r="8" spans="1:14" x14ac:dyDescent="0.25">
      <c r="A8" s="4">
        <v>5</v>
      </c>
      <c r="B8" s="10" t="s">
        <v>16</v>
      </c>
      <c r="C8" s="201">
        <f>[1]STA_SP1_NO!$D$30</f>
        <v>0</v>
      </c>
      <c r="D8" s="163">
        <f>'[2]СП-1 (н.о.)'!$D$32</f>
        <v>0</v>
      </c>
      <c r="E8" s="277">
        <f>'[3]СП-1 (н.о.)'!$D$32</f>
        <v>0</v>
      </c>
      <c r="F8" s="200">
        <f>[4]STA_SP1_NO!$D$30</f>
        <v>0</v>
      </c>
      <c r="G8" s="203">
        <f>[5]STA_SP1_NO!$D$30</f>
        <v>70</v>
      </c>
      <c r="H8" s="200">
        <f>'[6]СП-1 (н.о.)'!$D$32</f>
        <v>61912</v>
      </c>
      <c r="I8" s="203">
        <f>[7]STA_SP1_NO!$D$30</f>
        <v>0</v>
      </c>
      <c r="J8" s="200">
        <f>'[8]СП-1 (н.о.)'!$D$32</f>
        <v>0</v>
      </c>
      <c r="K8" s="80">
        <f>'[9]СП-1 (н.о.)'!$D$32</f>
        <v>894</v>
      </c>
      <c r="L8" s="200">
        <f>'[10]СП-1 (н.о.)'!$D$32</f>
        <v>2165</v>
      </c>
      <c r="M8" s="199">
        <f>'[11]СП-1 (н.о.)'!$D$32</f>
        <v>0</v>
      </c>
      <c r="N8" s="197">
        <f t="shared" si="0"/>
        <v>65041</v>
      </c>
    </row>
    <row r="9" spans="1:14" x14ac:dyDescent="0.25">
      <c r="A9" s="4">
        <v>6</v>
      </c>
      <c r="B9" s="10" t="s">
        <v>17</v>
      </c>
      <c r="C9" s="290">
        <f>[1]STA_SP1_NO!$D$33</f>
        <v>3.95</v>
      </c>
      <c r="D9" s="163">
        <f>'[2]СП-1 (н.о.)'!$D$35</f>
        <v>94.355000000000004</v>
      </c>
      <c r="E9" s="201">
        <f>'[3]СП-1 (н.о.)'!$D$35</f>
        <v>0</v>
      </c>
      <c r="F9" s="200">
        <f>[4]STA_SP1_NO!$D$33</f>
        <v>845.8</v>
      </c>
      <c r="G9" s="203">
        <f>[5]STA_SP1_NO!$D$33</f>
        <v>51</v>
      </c>
      <c r="H9" s="200">
        <f>'[6]СП-1 (н.о.)'!$D$35</f>
        <v>70</v>
      </c>
      <c r="I9" s="203">
        <f>[7]STA_SP1_NO!$D$33</f>
        <v>0</v>
      </c>
      <c r="J9" s="200">
        <f>'[8]СП-1 (н.о.)'!$D$35</f>
        <v>77</v>
      </c>
      <c r="K9" s="80">
        <f>'[9]СП-1 (н.о.)'!$D$35</f>
        <v>166</v>
      </c>
      <c r="L9" s="200">
        <f>'[10]СП-1 (н.о.)'!$D$35</f>
        <v>131</v>
      </c>
      <c r="M9" s="199">
        <f>'[11]СП-1 (н.о.)'!$D$35</f>
        <v>0</v>
      </c>
      <c r="N9" s="197">
        <f t="shared" si="0"/>
        <v>1439.105</v>
      </c>
    </row>
    <row r="10" spans="1:14" x14ac:dyDescent="0.25">
      <c r="A10" s="4">
        <v>7</v>
      </c>
      <c r="B10" s="10" t="s">
        <v>18</v>
      </c>
      <c r="C10" s="201">
        <f>[1]STA_SP1_NO!$D$36</f>
        <v>16341.13</v>
      </c>
      <c r="D10" s="163">
        <f>'[2]СП-1 (н.о.)'!$D$38</f>
        <v>28458.351000000002</v>
      </c>
      <c r="E10" s="201">
        <f>'[3]СП-1 (н.о.)'!$D$38</f>
        <v>18115</v>
      </c>
      <c r="F10" s="200">
        <f>[4]STA_SP1_NO!$D$36</f>
        <v>3159.53</v>
      </c>
      <c r="G10" s="203">
        <f>[5]STA_SP1_NO!$D$36</f>
        <v>789</v>
      </c>
      <c r="H10" s="200">
        <f>'[6]СП-1 (н.о.)'!$D$38</f>
        <v>3314</v>
      </c>
      <c r="I10" s="203">
        <f>[7]STA_SP1_NO!$D$36</f>
        <v>0</v>
      </c>
      <c r="J10" s="200">
        <f>'[8]СП-1 (н.о.)'!$D$38</f>
        <v>8268</v>
      </c>
      <c r="K10" s="80">
        <f>'[9]СП-1 (н.о.)'!$D$38</f>
        <v>2192.6440000000002</v>
      </c>
      <c r="L10" s="200">
        <f>'[10]СП-1 (н.о.)'!$D$38</f>
        <v>3359</v>
      </c>
      <c r="M10" s="199">
        <f>'[11]СП-1 (н.о.)'!$D$38</f>
        <v>2475</v>
      </c>
      <c r="N10" s="197">
        <f t="shared" si="0"/>
        <v>86471.654999999999</v>
      </c>
    </row>
    <row r="11" spans="1:14" x14ac:dyDescent="0.25">
      <c r="A11" s="4">
        <v>8</v>
      </c>
      <c r="B11" s="10" t="s">
        <v>19</v>
      </c>
      <c r="C11" s="201">
        <f>[1]STA_SP1_NO!$D$40</f>
        <v>116333.28</v>
      </c>
      <c r="D11" s="163">
        <f>'[2]СП-1 (н.о.)'!$D$42</f>
        <v>74638.089130468696</v>
      </c>
      <c r="E11" s="201">
        <f>'[3]СП-1 (н.о.)'!$D$42</f>
        <v>59305</v>
      </c>
      <c r="F11" s="200">
        <f>[4]STA_SP1_NO!$D$40</f>
        <v>56147.87</v>
      </c>
      <c r="G11" s="203">
        <f>[5]STA_SP1_NO!$D$40</f>
        <v>11288</v>
      </c>
      <c r="H11" s="200">
        <f>'[6]СП-1 (н.о.)'!$D$42</f>
        <v>123632</v>
      </c>
      <c r="I11" s="203">
        <f>[7]STA_SP1_NO!$D$40</f>
        <v>2355.85</v>
      </c>
      <c r="J11" s="200">
        <f>'[8]СП-1 (н.о.)'!$D$42</f>
        <v>35220</v>
      </c>
      <c r="K11" s="80">
        <f>'[9]СП-1 (н.о.)'!$D$42</f>
        <v>25758</v>
      </c>
      <c r="L11" s="200">
        <f>'[10]СП-1 (н.о.)'!$D$42</f>
        <v>31266</v>
      </c>
      <c r="M11" s="199">
        <f>'[11]СП-1 (н.о.)'!$D$42</f>
        <v>45081</v>
      </c>
      <c r="N11" s="197">
        <f t="shared" si="0"/>
        <v>581025.08913046867</v>
      </c>
    </row>
    <row r="12" spans="1:14" x14ac:dyDescent="0.25">
      <c r="A12" s="4">
        <v>9</v>
      </c>
      <c r="B12" s="10" t="s">
        <v>20</v>
      </c>
      <c r="C12" s="201">
        <f>[1]STA_SP1_NO!$D$56</f>
        <v>236212.87</v>
      </c>
      <c r="D12" s="163">
        <f>'[2]СП-1 (н.о.)'!$D$58</f>
        <v>198772.43786953128</v>
      </c>
      <c r="E12" s="201">
        <f>'[3]СП-1 (н.о.)'!$D$58</f>
        <v>225267</v>
      </c>
      <c r="F12" s="200">
        <f>[4]STA_SP1_NO!$D$56</f>
        <v>114548.87</v>
      </c>
      <c r="G12" s="203">
        <f>[5]STA_SP1_NO!$D$56</f>
        <v>81519</v>
      </c>
      <c r="H12" s="200">
        <f>'[6]СП-1 (н.о.)'!$D$58</f>
        <v>41475</v>
      </c>
      <c r="I12" s="203">
        <f>[7]STA_SP1_NO!$D$56</f>
        <v>1096.28</v>
      </c>
      <c r="J12" s="200">
        <f>'[8]СП-1 (н.о.)'!$D$58</f>
        <v>122652</v>
      </c>
      <c r="K12" s="80">
        <f>'[9]СП-1 (н.о.)'!$D$58</f>
        <v>11910.356</v>
      </c>
      <c r="L12" s="200">
        <f>'[10]СП-1 (н.о.)'!$D$58</f>
        <v>33239</v>
      </c>
      <c r="M12" s="199">
        <f>'[11]СП-1 (н.о.)'!$D$58</f>
        <v>21575</v>
      </c>
      <c r="N12" s="197">
        <f t="shared" si="0"/>
        <v>1088267.8138695313</v>
      </c>
    </row>
    <row r="13" spans="1:14" x14ac:dyDescent="0.25">
      <c r="A13" s="4">
        <v>10</v>
      </c>
      <c r="B13" s="10" t="s">
        <v>21</v>
      </c>
      <c r="C13" s="201">
        <f>[1]STA_SP1_NO!$D$88</f>
        <v>218507.02</v>
      </c>
      <c r="D13" s="163">
        <f>'[2]СП-1 (н.о.)'!$D$90</f>
        <v>438884.71399999998</v>
      </c>
      <c r="E13" s="201">
        <f>'[3]СП-1 (н.о.)'!$D$90</f>
        <v>366566</v>
      </c>
      <c r="F13" s="200">
        <f>[4]STA_SP1_NO!$D$88</f>
        <v>365287.29</v>
      </c>
      <c r="G13" s="203">
        <f>[5]STA_SP1_NO!$D$88</f>
        <v>493838</v>
      </c>
      <c r="H13" s="200">
        <f>'[6]СП-1 (н.о.)'!$D$90</f>
        <v>315372</v>
      </c>
      <c r="I13" s="203">
        <f>[7]STA_SP1_NO!$D$88</f>
        <v>232365.1</v>
      </c>
      <c r="J13" s="200">
        <f>'[8]СП-1 (н.о.)'!$D$90</f>
        <v>514435</v>
      </c>
      <c r="K13" s="80">
        <f>'[9]СП-1 (н.о.)'!$D$90</f>
        <v>358230</v>
      </c>
      <c r="L13" s="200">
        <f>'[10]СП-1 (н.о.)'!$D$90</f>
        <v>284471</v>
      </c>
      <c r="M13" s="199">
        <f>'[11]СП-1 (н.о.)'!$D$90</f>
        <v>362710</v>
      </c>
      <c r="N13" s="197">
        <f t="shared" si="0"/>
        <v>3950666.1240000003</v>
      </c>
    </row>
    <row r="14" spans="1:14" x14ac:dyDescent="0.25">
      <c r="A14" s="4">
        <v>11</v>
      </c>
      <c r="B14" s="10" t="s">
        <v>22</v>
      </c>
      <c r="C14" s="201">
        <f>[1]STA_SP1_NO!$D$124</f>
        <v>0</v>
      </c>
      <c r="D14" s="163">
        <f>'[2]СП-1 (н.о.)'!$D$126</f>
        <v>132.84</v>
      </c>
      <c r="E14" s="201">
        <f>'[3]СП-1 (н.о.)'!$D$126</f>
        <v>0</v>
      </c>
      <c r="F14" s="200">
        <f>[4]STA_SP1_NO!$D$124</f>
        <v>0</v>
      </c>
      <c r="G14" s="203">
        <f>[5]STA_SP1_NO!$D$124</f>
        <v>565</v>
      </c>
      <c r="H14" s="200">
        <f>'[6]СП-1 (н.о.)'!$D$126</f>
        <v>4994</v>
      </c>
      <c r="I14" s="203">
        <f>[7]STA_SP1_NO!$D$124</f>
        <v>0</v>
      </c>
      <c r="J14" s="200">
        <f>'[8]СП-1 (н.о.)'!$D$126</f>
        <v>0</v>
      </c>
      <c r="K14" s="80">
        <f>'[9]СП-1 (н.о.)'!$D$126</f>
        <v>1130</v>
      </c>
      <c r="L14" s="200">
        <f>'[10]СП-1 (н.о.)'!$D$126</f>
        <v>1075</v>
      </c>
      <c r="M14" s="199">
        <f>'[11]СП-1 (н.о.)'!$D$126</f>
        <v>0</v>
      </c>
      <c r="N14" s="197">
        <f t="shared" si="0"/>
        <v>7896.84</v>
      </c>
    </row>
    <row r="15" spans="1:14" x14ac:dyDescent="0.25">
      <c r="A15" s="4">
        <v>12</v>
      </c>
      <c r="B15" s="10" t="s">
        <v>23</v>
      </c>
      <c r="C15" s="290">
        <f>[1]STA_SP1_NO!$D$128</f>
        <v>175.13</v>
      </c>
      <c r="D15" s="163">
        <f>'[2]СП-1 (н.о.)'!$D$130</f>
        <v>587.35400000000004</v>
      </c>
      <c r="E15" s="201">
        <f>'[3]СП-1 (н.о.)'!$D$130</f>
        <v>63</v>
      </c>
      <c r="F15" s="200">
        <f>[4]STA_SP1_NO!$D$128</f>
        <v>878.11</v>
      </c>
      <c r="G15" s="203">
        <f>[5]STA_SP1_NO!$D$128</f>
        <v>302</v>
      </c>
      <c r="H15" s="200">
        <f>'[6]СП-1 (н.о.)'!$D$130</f>
        <v>494</v>
      </c>
      <c r="I15" s="203">
        <f>[7]STA_SP1_NO!$D$128</f>
        <v>0</v>
      </c>
      <c r="J15" s="200">
        <f>'[8]СП-1 (н.о.)'!$D$130</f>
        <v>357</v>
      </c>
      <c r="K15" s="80">
        <f>'[9]СП-1 (н.о.)'!$D$130</f>
        <v>475</v>
      </c>
      <c r="L15" s="200">
        <f>'[10]СП-1 (н.о.)'!$D$130</f>
        <v>209</v>
      </c>
      <c r="M15" s="199">
        <f>'[11]СП-1 (н.о.)'!$D$130</f>
        <v>72</v>
      </c>
      <c r="N15" s="197">
        <f t="shared" si="0"/>
        <v>3612.5940000000001</v>
      </c>
    </row>
    <row r="16" spans="1:14" x14ac:dyDescent="0.25">
      <c r="A16" s="4">
        <v>13</v>
      </c>
      <c r="B16" s="10" t="s">
        <v>24</v>
      </c>
      <c r="C16" s="201">
        <f>[1]STA_SP1_NO!$D$132</f>
        <v>35603.32</v>
      </c>
      <c r="D16" s="163">
        <f>'[2]СП-1 (н.о.)'!$D$134</f>
        <v>35318.748999999996</v>
      </c>
      <c r="E16" s="201">
        <f>'[3]СП-1 (н.о.)'!$D$134</f>
        <v>5241</v>
      </c>
      <c r="F16" s="200">
        <f>[4]STA_SP1_NO!$D$132</f>
        <v>9268.8700000000008</v>
      </c>
      <c r="G16" s="203">
        <f>[5]STA_SP1_NO!$D$132</f>
        <v>12750</v>
      </c>
      <c r="H16" s="200">
        <f>'[6]СП-1 (н.о.)'!$D$134</f>
        <v>56755</v>
      </c>
      <c r="I16" s="203">
        <f>[7]STA_SP1_NO!$D$132</f>
        <v>373</v>
      </c>
      <c r="J16" s="200">
        <f>'[8]СП-1 (н.о.)'!$D$134</f>
        <v>28407</v>
      </c>
      <c r="K16" s="80">
        <f>'[9]СП-1 (н.о.)'!$D$134</f>
        <v>14404</v>
      </c>
      <c r="L16" s="200">
        <f>'[10]СП-1 (н.о.)'!$D$134</f>
        <v>13851</v>
      </c>
      <c r="M16" s="199">
        <f>'[11]СП-1 (н.о.)'!$D$134</f>
        <v>7160</v>
      </c>
      <c r="N16" s="197">
        <f t="shared" si="0"/>
        <v>219131.93899999998</v>
      </c>
    </row>
    <row r="17" spans="1:14" x14ac:dyDescent="0.25">
      <c r="A17" s="4">
        <v>14</v>
      </c>
      <c r="B17" s="10" t="s">
        <v>25</v>
      </c>
      <c r="C17" s="201">
        <f>[1]STA_SP1_NO!$D$153</f>
        <v>1742.98</v>
      </c>
      <c r="D17" s="163">
        <f>'[2]СП-1 (н.о.)'!$D$155</f>
        <v>23788.710000000003</v>
      </c>
      <c r="E17" s="201">
        <f>'[3]СП-1 (н.о.)'!$D$155</f>
        <v>60</v>
      </c>
      <c r="F17" s="200">
        <f>[4]STA_SP1_NO!$D$153</f>
        <v>4887.8599999999997</v>
      </c>
      <c r="G17" s="203">
        <f>[5]STA_SP1_NO!$D$153</f>
        <v>0</v>
      </c>
      <c r="H17" s="200">
        <f>'[6]СП-1 (н.о.)'!$D$155</f>
        <v>0</v>
      </c>
      <c r="I17" s="203">
        <f>[7]STA_SP1_NO!$D$153</f>
        <v>0</v>
      </c>
      <c r="J17" s="200">
        <f>'[8]СП-1 (н.о.)'!$D$155</f>
        <v>0</v>
      </c>
      <c r="K17" s="80">
        <f>'[9]СП-1 (н.о.)'!$D$155</f>
        <v>0</v>
      </c>
      <c r="L17" s="200">
        <f>'[10]СП-1 (н.о.)'!$D$155</f>
        <v>2</v>
      </c>
      <c r="M17" s="199">
        <f>'[11]СП-1 (н.о.)'!$D$155</f>
        <v>1906</v>
      </c>
      <c r="N17" s="197">
        <f t="shared" si="0"/>
        <v>32387.550000000003</v>
      </c>
    </row>
    <row r="18" spans="1:14" x14ac:dyDescent="0.25">
      <c r="A18" s="4">
        <v>15</v>
      </c>
      <c r="B18" s="10" t="s">
        <v>26</v>
      </c>
      <c r="C18" s="290">
        <f>[1]STA_SP1_NO!$D$158</f>
        <v>3.09</v>
      </c>
      <c r="D18" s="163">
        <f>'[2]СП-1 (н.о.)'!$D$160</f>
        <v>67.599999999999994</v>
      </c>
      <c r="E18" s="201">
        <f>'[3]СП-1 (н.о.)'!$D$160</f>
        <v>0</v>
      </c>
      <c r="F18" s="200">
        <f>[4]STA_SP1_NO!$D$158</f>
        <v>8</v>
      </c>
      <c r="G18" s="203">
        <f>[5]STA_SP1_NO!$D$158</f>
        <v>0</v>
      </c>
      <c r="H18" s="200">
        <f>'[6]СП-1 (н.о.)'!$D$160</f>
        <v>15</v>
      </c>
      <c r="I18" s="203">
        <f>[7]STA_SP1_NO!$D$158</f>
        <v>0</v>
      </c>
      <c r="J18" s="200">
        <f>'[8]СП-1 (н.о.)'!$D$160</f>
        <v>0</v>
      </c>
      <c r="K18" s="80">
        <f>'[9]СП-1 (н.о.)'!$D$160</f>
        <v>15</v>
      </c>
      <c r="L18" s="200">
        <f>'[10]СП-1 (н.о.)'!$D$160</f>
        <v>104</v>
      </c>
      <c r="M18" s="199">
        <f>'[11]СП-1 (н.о.)'!$D$160</f>
        <v>0</v>
      </c>
      <c r="N18" s="197">
        <f>SUM(C18:M18)</f>
        <v>212.69</v>
      </c>
    </row>
    <row r="19" spans="1:14" x14ac:dyDescent="0.25">
      <c r="A19" s="4">
        <v>16</v>
      </c>
      <c r="B19" s="10" t="s">
        <v>27</v>
      </c>
      <c r="C19" s="201">
        <f>[1]STA_SP1_NO!$D$161</f>
        <v>2545.98</v>
      </c>
      <c r="D19" s="163">
        <f>'[2]СП-1 (н.о.)'!$D$163</f>
        <v>56746.366000000002</v>
      </c>
      <c r="E19" s="201">
        <f>'[3]СП-1 (н.о.)'!$D$163</f>
        <v>45</v>
      </c>
      <c r="F19" s="200">
        <f>[4]STA_SP1_NO!$D$161</f>
        <v>3663.87</v>
      </c>
      <c r="G19" s="203">
        <f>[5]STA_SP1_NO!$D$161</f>
        <v>0</v>
      </c>
      <c r="H19" s="200">
        <f>'[6]СП-1 (н.о.)'!$D$163</f>
        <v>225</v>
      </c>
      <c r="I19" s="203">
        <f>[7]STA_SP1_NO!$D$161</f>
        <v>0</v>
      </c>
      <c r="J19" s="200">
        <f>'[8]СП-1 (н.о.)'!$D$163</f>
        <v>4943</v>
      </c>
      <c r="K19" s="80">
        <f>'[9]СП-1 (н.о.)'!$D$163</f>
        <v>0</v>
      </c>
      <c r="L19" s="200">
        <f>'[10]СП-1 (н.о.)'!$D$163</f>
        <v>196</v>
      </c>
      <c r="M19" s="199">
        <f>'[11]СП-1 (н.о.)'!$D$163</f>
        <v>128</v>
      </c>
      <c r="N19" s="197">
        <f>SUM(C19:M19)</f>
        <v>68493.216000000015</v>
      </c>
    </row>
    <row r="20" spans="1:14" x14ac:dyDescent="0.25">
      <c r="A20" s="4">
        <v>17</v>
      </c>
      <c r="B20" s="10" t="s">
        <v>28</v>
      </c>
      <c r="C20" s="201">
        <f>[1]STA_SP1_NO!$D$167</f>
        <v>0</v>
      </c>
      <c r="D20" s="163">
        <f>'[2]СП-1 (н.о.)'!$D$169</f>
        <v>0</v>
      </c>
      <c r="E20" s="201">
        <f>'[3]СП-1 (н.о.)'!$D$169</f>
        <v>0</v>
      </c>
      <c r="F20" s="200">
        <f>[4]STA_SP1_NO!$D$167</f>
        <v>0</v>
      </c>
      <c r="G20" s="203">
        <f>[5]STA_SP1_NO!$D$167</f>
        <v>0</v>
      </c>
      <c r="H20" s="200">
        <f>'[6]СП-1 (н.о.)'!$D$169</f>
        <v>0</v>
      </c>
      <c r="I20" s="203">
        <f>[7]STA_SP1_NO!$D$167</f>
        <v>0</v>
      </c>
      <c r="J20" s="200">
        <f>'[8]СП-1 (н.о.)'!$D$169</f>
        <v>0</v>
      </c>
      <c r="K20" s="80">
        <f>'[9]СП-1 (н.о.)'!$D$169</f>
        <v>0</v>
      </c>
      <c r="L20" s="200">
        <f>'[10]СП-1 (н.о.)'!$D$169</f>
        <v>0</v>
      </c>
      <c r="M20" s="199">
        <f>'[11]СП-1 (н.о.)'!$D$169</f>
        <v>4</v>
      </c>
      <c r="N20" s="10">
        <f>SUM(C20:M20)</f>
        <v>4</v>
      </c>
    </row>
    <row r="21" spans="1:14" ht="15.75" thickBot="1" x14ac:dyDescent="0.3">
      <c r="A21" s="6">
        <v>18</v>
      </c>
      <c r="B21" s="11" t="s">
        <v>29</v>
      </c>
      <c r="C21" s="202">
        <f>[1]STA_SP1_NO!$D$170</f>
        <v>8159.34</v>
      </c>
      <c r="D21" s="163">
        <f>'[2]СП-1 (н.о.)'!$D$172</f>
        <v>46368.848000000005</v>
      </c>
      <c r="E21" s="202">
        <f>'[3]СП-1 (н.о.)'!$D$172</f>
        <v>6423</v>
      </c>
      <c r="F21" s="200">
        <f>[4]STA_SP1_NO!$D$170</f>
        <v>29439.18</v>
      </c>
      <c r="G21" s="203">
        <f>[5]STA_SP1_NO!$D$170</f>
        <v>8115</v>
      </c>
      <c r="H21" s="200">
        <f>'[6]СП-1 (н.о.)'!$D$172</f>
        <v>32327</v>
      </c>
      <c r="I21" s="203">
        <f>[7]STA_SP1_NO!$D$170</f>
        <v>1982.86</v>
      </c>
      <c r="J21" s="200">
        <f>'[8]СП-1 (н.о.)'!$D$172</f>
        <v>10607</v>
      </c>
      <c r="K21" s="89">
        <f>'[9]СП-1 (н.о.)'!$D$172</f>
        <v>13748</v>
      </c>
      <c r="L21" s="200">
        <f>'[10]СП-1 (н.о.)'!$D$172</f>
        <v>9226</v>
      </c>
      <c r="M21" s="199">
        <f>'[11]СП-1 (н.о.)'!$D$172</f>
        <v>15917</v>
      </c>
      <c r="N21" s="198">
        <f t="shared" si="0"/>
        <v>182313.228</v>
      </c>
    </row>
    <row r="22" spans="1:14" ht="15.75" thickBot="1" x14ac:dyDescent="0.3">
      <c r="A22" s="7"/>
      <c r="B22" s="19" t="s">
        <v>30</v>
      </c>
      <c r="C22" s="211">
        <f t="shared" ref="C22:M22" si="1">SUM(C4:C21)</f>
        <v>779964.35999999987</v>
      </c>
      <c r="D22" s="212">
        <f>SUM(D4:D21)</f>
        <v>1223987.331</v>
      </c>
      <c r="E22" s="211">
        <f>SUM(E4:E21)</f>
        <v>765520</v>
      </c>
      <c r="F22" s="213">
        <f>SUM(F4:F21)</f>
        <v>815237.85</v>
      </c>
      <c r="G22" s="214">
        <f t="shared" si="1"/>
        <v>699636</v>
      </c>
      <c r="H22" s="213">
        <f t="shared" si="1"/>
        <v>876727</v>
      </c>
      <c r="I22" s="214">
        <f t="shared" si="1"/>
        <v>256091.09</v>
      </c>
      <c r="J22" s="213">
        <f t="shared" si="1"/>
        <v>845587</v>
      </c>
      <c r="K22" s="214">
        <f t="shared" si="1"/>
        <v>531109</v>
      </c>
      <c r="L22" s="213">
        <f t="shared" si="1"/>
        <v>523271</v>
      </c>
      <c r="M22" s="215">
        <f t="shared" si="1"/>
        <v>718765</v>
      </c>
      <c r="N22" s="216">
        <f>SUM(C22:M22)</f>
        <v>8035895.6309999991</v>
      </c>
    </row>
    <row r="23" spans="1:14" ht="15.75" thickBot="1" x14ac:dyDescent="0.3">
      <c r="A23" s="13"/>
      <c r="B23" s="18"/>
      <c r="C23" s="14"/>
      <c r="D23" s="16"/>
      <c r="E23" s="15"/>
      <c r="F23" s="16"/>
      <c r="G23" s="16"/>
      <c r="H23" s="16"/>
      <c r="I23" s="16"/>
      <c r="J23" s="16"/>
      <c r="K23" s="16"/>
      <c r="L23" s="16"/>
      <c r="M23" s="17"/>
      <c r="N23" s="16"/>
    </row>
    <row r="24" spans="1:14" ht="15.75" thickBot="1" x14ac:dyDescent="0.3">
      <c r="A24" s="298" t="s">
        <v>31</v>
      </c>
      <c r="B24" s="299"/>
      <c r="C24" s="25">
        <f>C22/N22</f>
        <v>9.7060041072601619E-2</v>
      </c>
      <c r="D24" s="26">
        <f>D22/N22</f>
        <v>0.1523149860580861</v>
      </c>
      <c r="E24" s="27">
        <f>E22/N22</f>
        <v>9.5262561281515487E-2</v>
      </c>
      <c r="F24" s="26">
        <f>F22/N22</f>
        <v>0.10144953187981494</v>
      </c>
      <c r="G24" s="27">
        <f>G22/N22</f>
        <v>8.7063848527477228E-2</v>
      </c>
      <c r="H24" s="26">
        <f>H22/N22</f>
        <v>0.10910134230935734</v>
      </c>
      <c r="I24" s="27">
        <f>I22/N22</f>
        <v>3.1868394234997252E-2</v>
      </c>
      <c r="J24" s="26">
        <f>J22/N22</f>
        <v>0.10522622976062394</v>
      </c>
      <c r="K24" s="27">
        <f>K22/N22</f>
        <v>6.6092072917316863E-2</v>
      </c>
      <c r="L24" s="26">
        <f>L22/N22</f>
        <v>6.511669937341924E-2</v>
      </c>
      <c r="M24" s="28">
        <f>M22/N22</f>
        <v>8.9444292584790058E-2</v>
      </c>
      <c r="N24" s="101">
        <f>N22/N22</f>
        <v>1</v>
      </c>
    </row>
    <row r="25" spans="1:14" ht="15.75" thickBot="1" x14ac:dyDescent="0.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ht="15.75" thickBot="1" x14ac:dyDescent="0.3">
      <c r="A26" s="304" t="s">
        <v>0</v>
      </c>
      <c r="B26" s="310" t="s">
        <v>1</v>
      </c>
      <c r="C26" s="316" t="s">
        <v>90</v>
      </c>
      <c r="D26" s="316"/>
      <c r="E26" s="316"/>
      <c r="F26" s="316"/>
      <c r="G26" s="317"/>
      <c r="H26" s="314" t="s">
        <v>3</v>
      </c>
      <c r="I26" s="1"/>
      <c r="J26" s="1"/>
      <c r="K26" s="1"/>
      <c r="L26" s="1"/>
      <c r="M26" s="1"/>
      <c r="N26" s="1"/>
    </row>
    <row r="27" spans="1:14" ht="15.75" thickBot="1" x14ac:dyDescent="0.3">
      <c r="A27" s="305"/>
      <c r="B27" s="311"/>
      <c r="C27" s="266" t="s">
        <v>11</v>
      </c>
      <c r="D27" s="267" t="s">
        <v>32</v>
      </c>
      <c r="E27" s="266" t="s">
        <v>7</v>
      </c>
      <c r="F27" s="267" t="s">
        <v>9</v>
      </c>
      <c r="G27" s="268" t="s">
        <v>4</v>
      </c>
      <c r="H27" s="315"/>
      <c r="I27" s="1"/>
      <c r="J27" s="104"/>
      <c r="K27" s="312" t="s">
        <v>33</v>
      </c>
      <c r="L27" s="313"/>
      <c r="M27" s="155">
        <f>N22</f>
        <v>8035895.6309999991</v>
      </c>
      <c r="N27" s="156">
        <f>M27/M29</f>
        <v>0.83770714418474912</v>
      </c>
    </row>
    <row r="28" spans="1:14" ht="15.75" thickBot="1" x14ac:dyDescent="0.3">
      <c r="A28" s="24">
        <v>19</v>
      </c>
      <c r="B28" s="175" t="s">
        <v>34</v>
      </c>
      <c r="C28" s="275">
        <f>[12]STA_SP1_ZO!$J$51</f>
        <v>488595</v>
      </c>
      <c r="D28" s="271">
        <f>[13]STA_SP1_ZO!$J$51</f>
        <v>336808</v>
      </c>
      <c r="E28" s="275">
        <f>'[14]СП-1 (ж.о.)'!$J$53</f>
        <v>276205</v>
      </c>
      <c r="F28" s="274">
        <f>'[15]СП-1 (ж.о.)'!$J$53</f>
        <v>185500</v>
      </c>
      <c r="G28" s="275">
        <f>[16]STA_SP1_ZO!$J$51</f>
        <v>269723</v>
      </c>
      <c r="H28" s="276">
        <f>SUM(C28:G28)</f>
        <v>1556831</v>
      </c>
      <c r="I28" s="1"/>
      <c r="J28" s="104"/>
      <c r="K28" s="294" t="s">
        <v>34</v>
      </c>
      <c r="L28" s="295"/>
      <c r="M28" s="154">
        <f>H28</f>
        <v>1556831</v>
      </c>
      <c r="N28" s="157">
        <f>M28/M29</f>
        <v>0.16229285581525085</v>
      </c>
    </row>
    <row r="29" spans="1:14" ht="15.75" thickBot="1" x14ac:dyDescent="0.3">
      <c r="A29" s="12"/>
      <c r="B29" s="20"/>
      <c r="C29" s="1"/>
      <c r="D29" s="1"/>
      <c r="E29" s="1"/>
      <c r="F29" s="1"/>
      <c r="G29" s="1"/>
      <c r="H29" s="1"/>
      <c r="I29" s="1"/>
      <c r="J29" s="104"/>
      <c r="K29" s="296" t="s">
        <v>3</v>
      </c>
      <c r="L29" s="297"/>
      <c r="M29" s="158">
        <f>M27+M28</f>
        <v>9592726.6309999991</v>
      </c>
      <c r="N29" s="159">
        <f>M29/M29</f>
        <v>1</v>
      </c>
    </row>
    <row r="30" spans="1:14" ht="15.75" thickBot="1" x14ac:dyDescent="0.3">
      <c r="A30" s="298" t="s">
        <v>35</v>
      </c>
      <c r="B30" s="299"/>
      <c r="C30" s="25">
        <f>C28/H28</f>
        <v>0.313839459774375</v>
      </c>
      <c r="D30" s="105">
        <f>D28/H28</f>
        <v>0.21634204354872172</v>
      </c>
      <c r="E30" s="25">
        <f>E28/H28</f>
        <v>0.17741488960587246</v>
      </c>
      <c r="F30" s="105">
        <f>F28/H28</f>
        <v>0.11915230362190886</v>
      </c>
      <c r="G30" s="25">
        <f>G28/H28</f>
        <v>0.17325130344912196</v>
      </c>
      <c r="H30" s="105">
        <f>H28/H28</f>
        <v>1</v>
      </c>
      <c r="I30" s="1"/>
      <c r="J30" s="1"/>
      <c r="K30" s="1"/>
      <c r="L30" s="1"/>
      <c r="M30" s="1"/>
      <c r="N30" s="1"/>
    </row>
  </sheetData>
  <mergeCells count="14">
    <mergeCell ref="K28:L28"/>
    <mergeCell ref="K29:L29"/>
    <mergeCell ref="A30:B30"/>
    <mergeCell ref="C1:I1"/>
    <mergeCell ref="N2:N3"/>
    <mergeCell ref="A2:A3"/>
    <mergeCell ref="B2:B3"/>
    <mergeCell ref="C2:M2"/>
    <mergeCell ref="A26:A27"/>
    <mergeCell ref="B26:B27"/>
    <mergeCell ref="A24:B24"/>
    <mergeCell ref="K27:L27"/>
    <mergeCell ref="H26:H27"/>
    <mergeCell ref="C26:G26"/>
  </mergeCells>
  <pageMargins left="0.25" right="0.25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1"/>
  <sheetViews>
    <sheetView workbookViewId="0">
      <selection activeCell="I13" sqref="I13"/>
    </sheetView>
  </sheetViews>
  <sheetFormatPr defaultRowHeight="15" x14ac:dyDescent="0.25"/>
  <cols>
    <col min="1" max="1" width="3.85546875" customWidth="1"/>
    <col min="2" max="2" width="20" customWidth="1"/>
  </cols>
  <sheetData>
    <row r="1" spans="1:14" ht="28.5" customHeight="1" thickBot="1" x14ac:dyDescent="0.3">
      <c r="A1" s="29"/>
      <c r="B1" s="29"/>
      <c r="C1" s="324" t="s">
        <v>105</v>
      </c>
      <c r="D1" s="325"/>
      <c r="E1" s="325"/>
      <c r="F1" s="325"/>
      <c r="G1" s="325"/>
      <c r="H1" s="325"/>
      <c r="I1" s="325"/>
      <c r="J1" s="326"/>
      <c r="K1" s="326"/>
      <c r="L1" s="29"/>
      <c r="M1" s="29"/>
      <c r="N1" s="64"/>
    </row>
    <row r="2" spans="1:14" ht="15.75" thickBot="1" x14ac:dyDescent="0.3">
      <c r="A2" s="327" t="s">
        <v>0</v>
      </c>
      <c r="B2" s="329" t="s">
        <v>1</v>
      </c>
      <c r="C2" s="360" t="s">
        <v>2</v>
      </c>
      <c r="D2" s="360"/>
      <c r="E2" s="360"/>
      <c r="F2" s="360"/>
      <c r="G2" s="360"/>
      <c r="H2" s="360"/>
      <c r="I2" s="360"/>
      <c r="J2" s="360"/>
      <c r="K2" s="360"/>
      <c r="L2" s="360"/>
      <c r="M2" s="360"/>
      <c r="N2" s="329" t="s">
        <v>3</v>
      </c>
    </row>
    <row r="3" spans="1:14" x14ac:dyDescent="0.25">
      <c r="A3" s="361"/>
      <c r="B3" s="363"/>
      <c r="C3" s="382" t="s">
        <v>69</v>
      </c>
      <c r="D3" s="329" t="s">
        <v>4</v>
      </c>
      <c r="E3" s="367" t="s">
        <v>5</v>
      </c>
      <c r="F3" s="385" t="s">
        <v>6</v>
      </c>
      <c r="G3" s="367" t="s">
        <v>7</v>
      </c>
      <c r="H3" s="365" t="s">
        <v>8</v>
      </c>
      <c r="I3" s="367" t="s">
        <v>94</v>
      </c>
      <c r="J3" s="365" t="s">
        <v>9</v>
      </c>
      <c r="K3" s="382" t="s">
        <v>10</v>
      </c>
      <c r="L3" s="329" t="s">
        <v>93</v>
      </c>
      <c r="M3" s="367" t="s">
        <v>11</v>
      </c>
      <c r="N3" s="370"/>
    </row>
    <row r="4" spans="1:14" ht="15.75" thickBot="1" x14ac:dyDescent="0.3">
      <c r="A4" s="362"/>
      <c r="B4" s="364"/>
      <c r="C4" s="384"/>
      <c r="D4" s="362"/>
      <c r="E4" s="362"/>
      <c r="F4" s="386"/>
      <c r="G4" s="362"/>
      <c r="H4" s="366"/>
      <c r="I4" s="362"/>
      <c r="J4" s="366"/>
      <c r="K4" s="384"/>
      <c r="L4" s="362"/>
      <c r="M4" s="362"/>
      <c r="N4" s="364"/>
    </row>
    <row r="5" spans="1:14" x14ac:dyDescent="0.25">
      <c r="A5" s="34">
        <v>1</v>
      </c>
      <c r="B5" s="35" t="s">
        <v>39</v>
      </c>
      <c r="C5" s="80">
        <f>[1]STA_SP2_NO!$C$34</f>
        <v>2126</v>
      </c>
      <c r="D5" s="163">
        <f>'[2]СП-2 (н.о.)'!$C$37</f>
        <v>270</v>
      </c>
      <c r="E5" s="80">
        <f>'[3]СП-2 (н.о.)'!$C$37</f>
        <v>23443</v>
      </c>
      <c r="F5" s="163">
        <f>[4]STA_SP2_NO!$C$34</f>
        <v>1747</v>
      </c>
      <c r="G5" s="80">
        <f>[5]STA_SP2_NO!$C$34</f>
        <v>262</v>
      </c>
      <c r="H5" s="163">
        <f>'[6]СП-2 (н.о.)'!$C$37</f>
        <v>234</v>
      </c>
      <c r="I5" s="80">
        <f>[7]STA_SP2_NO!$C$34</f>
        <v>146</v>
      </c>
      <c r="J5" s="163">
        <f>'[8]СП-2 (н.о.)'!$C$37</f>
        <v>568</v>
      </c>
      <c r="K5" s="80">
        <f>'[9]СП-2 (н.о.)'!$C$37</f>
        <v>73</v>
      </c>
      <c r="L5" s="163">
        <f>'[10]СП-2 (н.о.)'!$C$37</f>
        <v>358</v>
      </c>
      <c r="M5" s="80">
        <f>'[11]СП-2 (н.о.)'!$C$37</f>
        <v>58</v>
      </c>
      <c r="N5" s="163">
        <f t="shared" ref="N5:N13" si="0">SUM(C5:M5)</f>
        <v>29285</v>
      </c>
    </row>
    <row r="6" spans="1:14" x14ac:dyDescent="0.25">
      <c r="A6" s="36">
        <v>2</v>
      </c>
      <c r="B6" s="37" t="s">
        <v>40</v>
      </c>
      <c r="C6" s="80">
        <f>[1]STA_SP2_NO!$C$35</f>
        <v>95</v>
      </c>
      <c r="D6" s="163">
        <f>'[2]СП-2 (н.о.)'!$C$38</f>
        <v>0</v>
      </c>
      <c r="E6" s="80">
        <f>'[3]СП-2 (н.о.)'!$C$38</f>
        <v>548</v>
      </c>
      <c r="F6" s="163">
        <f>[4]STA_SP2_NO!$C$35</f>
        <v>7</v>
      </c>
      <c r="G6" s="80">
        <f>[5]STA_SP2_NO!$C$35</f>
        <v>1</v>
      </c>
      <c r="H6" s="163">
        <f>'[6]СП-2 (н.о.)'!$C$38</f>
        <v>4</v>
      </c>
      <c r="I6" s="80">
        <f>[7]STA_SP2_NO!$C$35</f>
        <v>6</v>
      </c>
      <c r="J6" s="163">
        <f>'[8]СП-2 (н.о.)'!$C$38</f>
        <v>0</v>
      </c>
      <c r="K6" s="80">
        <f>'[9]СП-2 (н.о.)'!$C$38</f>
        <v>0</v>
      </c>
      <c r="L6" s="163">
        <f>'[10]СП-2 (н.о.)'!$C$38</f>
        <v>2</v>
      </c>
      <c r="M6" s="80">
        <f>'[11]СП-2 (н.о.)'!$C$38</f>
        <v>1</v>
      </c>
      <c r="N6" s="67">
        <f t="shared" si="0"/>
        <v>664</v>
      </c>
    </row>
    <row r="7" spans="1:14" x14ac:dyDescent="0.25">
      <c r="A7" s="36">
        <v>3</v>
      </c>
      <c r="B7" s="37" t="s">
        <v>41</v>
      </c>
      <c r="C7" s="80">
        <f>[1]STA_SP2_NO!$C$36</f>
        <v>2</v>
      </c>
      <c r="D7" s="163">
        <f>'[2]СП-2 (н.о.)'!$C$39</f>
        <v>1</v>
      </c>
      <c r="E7" s="66">
        <f>'[3]СП-2 (н.о.)'!$C$39</f>
        <v>33</v>
      </c>
      <c r="F7" s="163">
        <f>[4]STA_SP2_NO!$C$36</f>
        <v>2</v>
      </c>
      <c r="G7" s="80">
        <f>[5]STA_SP2_NO!$C$36</f>
        <v>0</v>
      </c>
      <c r="H7" s="163">
        <f>'[6]СП-2 (н.о.)'!$C$39</f>
        <v>0</v>
      </c>
      <c r="I7" s="80">
        <f>[7]STA_SP2_NO!$C$36</f>
        <v>0</v>
      </c>
      <c r="J7" s="163">
        <f>'[8]СП-2 (н.о.)'!$C$39</f>
        <v>0</v>
      </c>
      <c r="K7" s="80">
        <f>'[9]СП-2 (н.о.)'!$C$39</f>
        <v>0</v>
      </c>
      <c r="L7" s="163">
        <f>'[10]СП-2 (н.о.)'!$C$39</f>
        <v>0</v>
      </c>
      <c r="M7" s="80">
        <f>'[11]СП-2 (н.о.)'!$C$39</f>
        <v>0</v>
      </c>
      <c r="N7" s="37">
        <f t="shared" si="0"/>
        <v>38</v>
      </c>
    </row>
    <row r="8" spans="1:14" x14ac:dyDescent="0.25">
      <c r="A8" s="36">
        <v>4</v>
      </c>
      <c r="B8" s="37" t="s">
        <v>42</v>
      </c>
      <c r="C8" s="80">
        <f>[1]STA_SP2_NO!$C$37</f>
        <v>8</v>
      </c>
      <c r="D8" s="163">
        <f>'[2]СП-2 (н.о.)'!$C$40</f>
        <v>0</v>
      </c>
      <c r="E8" s="66">
        <f>'[3]СП-2 (н.о.)'!$C$40</f>
        <v>8</v>
      </c>
      <c r="F8" s="163">
        <f>[4]STA_SP2_NO!$C$37</f>
        <v>0</v>
      </c>
      <c r="G8" s="80">
        <f>[5]STA_SP2_NO!$C$37</f>
        <v>0</v>
      </c>
      <c r="H8" s="163">
        <f>'[6]СП-2 (н.о.)'!$C$40</f>
        <v>1</v>
      </c>
      <c r="I8" s="80">
        <f>[7]STA_SP2_NO!$C$37</f>
        <v>0</v>
      </c>
      <c r="J8" s="163">
        <f>'[8]СП-2 (н.о.)'!$C$40</f>
        <v>0</v>
      </c>
      <c r="K8" s="80">
        <f>'[9]СП-2 (н.о.)'!$C$40</f>
        <v>0</v>
      </c>
      <c r="L8" s="163">
        <f>'[10]СП-2 (н.о.)'!$C$40</f>
        <v>0</v>
      </c>
      <c r="M8" s="80">
        <f>'[11]СП-2 (н.о.)'!$C$40</f>
        <v>0</v>
      </c>
      <c r="N8" s="37">
        <f t="shared" si="0"/>
        <v>17</v>
      </c>
    </row>
    <row r="9" spans="1:14" x14ac:dyDescent="0.25">
      <c r="A9" s="36">
        <v>5</v>
      </c>
      <c r="B9" s="37" t="s">
        <v>43</v>
      </c>
      <c r="C9" s="80">
        <f>[1]STA_SP2_NO!$C$38</f>
        <v>7</v>
      </c>
      <c r="D9" s="163">
        <f>'[2]СП-2 (н.о.)'!$C$41</f>
        <v>0</v>
      </c>
      <c r="E9" s="66">
        <f>'[3]СП-2 (н.о.)'!$C$41</f>
        <v>26</v>
      </c>
      <c r="F9" s="163">
        <f>[4]STA_SP2_NO!$C$38</f>
        <v>3</v>
      </c>
      <c r="G9" s="80">
        <f>[5]STA_SP2_NO!$C$38</f>
        <v>0</v>
      </c>
      <c r="H9" s="163">
        <f>'[6]СП-2 (н.о.)'!$C$41</f>
        <v>0</v>
      </c>
      <c r="I9" s="80">
        <f>[7]STA_SP2_NO!$C$38</f>
        <v>0</v>
      </c>
      <c r="J9" s="163">
        <f>'[8]СП-2 (н.о.)'!$C$41</f>
        <v>0</v>
      </c>
      <c r="K9" s="80">
        <f>'[9]СП-2 (н.о.)'!$C$41</f>
        <v>0</v>
      </c>
      <c r="L9" s="163">
        <f>'[10]СП-2 (н.о.)'!$C$41</f>
        <v>1</v>
      </c>
      <c r="M9" s="80">
        <f>'[11]СП-2 (н.о.)'!$C$41</f>
        <v>0</v>
      </c>
      <c r="N9" s="37">
        <f t="shared" si="0"/>
        <v>37</v>
      </c>
    </row>
    <row r="10" spans="1:14" x14ac:dyDescent="0.25">
      <c r="A10" s="36">
        <v>6</v>
      </c>
      <c r="B10" s="37" t="s">
        <v>44</v>
      </c>
      <c r="C10" s="80">
        <f>[1]STA_SP2_NO!$C$39</f>
        <v>69</v>
      </c>
      <c r="D10" s="163">
        <f>'[2]СП-2 (н.о.)'!$C$42</f>
        <v>13</v>
      </c>
      <c r="E10" s="66">
        <f>'[3]СП-2 (н.о.)'!$C$42</f>
        <v>42</v>
      </c>
      <c r="F10" s="163">
        <f>[4]STA_SP2_NO!$C$39</f>
        <v>186</v>
      </c>
      <c r="G10" s="80">
        <f>[5]STA_SP2_NO!$C$39</f>
        <v>10</v>
      </c>
      <c r="H10" s="163">
        <f>'[6]СП-2 (н.о.)'!$C$42</f>
        <v>7</v>
      </c>
      <c r="I10" s="80">
        <f>[7]STA_SP2_NO!$C$39</f>
        <v>8</v>
      </c>
      <c r="J10" s="163">
        <f>'[8]СП-2 (н.о.)'!$C$42</f>
        <v>0</v>
      </c>
      <c r="K10" s="80">
        <f>'[9]СП-2 (н.о.)'!$C$42</f>
        <v>5</v>
      </c>
      <c r="L10" s="163">
        <f>'[10]СП-2 (н.о.)'!$C$42</f>
        <v>24</v>
      </c>
      <c r="M10" s="80">
        <f>'[11]СП-2 (н.о.)'!$C$42</f>
        <v>2</v>
      </c>
      <c r="N10" s="37">
        <f t="shared" si="0"/>
        <v>366</v>
      </c>
    </row>
    <row r="11" spans="1:14" x14ac:dyDescent="0.25">
      <c r="A11" s="36">
        <v>7</v>
      </c>
      <c r="B11" s="37" t="s">
        <v>45</v>
      </c>
      <c r="C11" s="80">
        <f>[1]STA_SP2_NO!$C$40</f>
        <v>108</v>
      </c>
      <c r="D11" s="163">
        <f>'[2]СП-2 (н.о.)'!$C$43</f>
        <v>1</v>
      </c>
      <c r="E11" s="66">
        <f>'[3]СП-2 (н.о.)'!$C$43</f>
        <v>69</v>
      </c>
      <c r="F11" s="163">
        <f>[4]STA_SP2_NO!$C$40</f>
        <v>157</v>
      </c>
      <c r="G11" s="80">
        <f>[5]STA_SP2_NO!$C$40</f>
        <v>0</v>
      </c>
      <c r="H11" s="163">
        <f>'[6]СП-2 (н.о.)'!$C$43</f>
        <v>5</v>
      </c>
      <c r="I11" s="80">
        <f>[7]STA_SP2_NO!$C$40</f>
        <v>3</v>
      </c>
      <c r="J11" s="163">
        <f>'[8]СП-2 (н.о.)'!$C$43</f>
        <v>0</v>
      </c>
      <c r="K11" s="80">
        <f>'[9]СП-2 (н.о.)'!$C$43</f>
        <v>2</v>
      </c>
      <c r="L11" s="163">
        <f>'[10]СП-2 (н.о.)'!$C$43</f>
        <v>3</v>
      </c>
      <c r="M11" s="80">
        <f>'[11]СП-2 (н.о.)'!$C$43</f>
        <v>2</v>
      </c>
      <c r="N11" s="67">
        <f t="shared" si="0"/>
        <v>350</v>
      </c>
    </row>
    <row r="12" spans="1:14" ht="15.75" thickBot="1" x14ac:dyDescent="0.3">
      <c r="A12" s="38">
        <v>8</v>
      </c>
      <c r="B12" s="39" t="s">
        <v>46</v>
      </c>
      <c r="C12" s="80">
        <f>[1]STA_SP2_NO!$C$41</f>
        <v>0</v>
      </c>
      <c r="D12" s="163">
        <f>'[2]СП-2 (н.о.)'!$C$44</f>
        <v>0</v>
      </c>
      <c r="E12" s="81">
        <f>'[3]СП-2 (н.о.)'!$C$44</f>
        <v>1</v>
      </c>
      <c r="F12" s="163">
        <f>[4]STA_SP2_NO!$C$41</f>
        <v>1</v>
      </c>
      <c r="G12" s="80">
        <f>[5]STA_SP2_NO!$C$41</f>
        <v>0</v>
      </c>
      <c r="H12" s="163">
        <f>'[6]СП-2 (н.о.)'!$C$44</f>
        <v>0</v>
      </c>
      <c r="I12" s="80">
        <f>[7]STA_SP2_NO!$C$41</f>
        <v>0</v>
      </c>
      <c r="J12" s="163">
        <f>'[8]СП-2 (н.о.)'!$C$44</f>
        <v>0</v>
      </c>
      <c r="K12" s="80">
        <f>'[9]СП-2 (н.о.)'!$C$44</f>
        <v>1</v>
      </c>
      <c r="L12" s="163">
        <f>'[10]СП-2 (н.о.)'!$C$44</f>
        <v>0</v>
      </c>
      <c r="M12" s="80">
        <f>'[11]СП-2 (н.о.)'!$C$44</f>
        <v>0</v>
      </c>
      <c r="N12" s="37">
        <f t="shared" si="0"/>
        <v>3</v>
      </c>
    </row>
    <row r="13" spans="1:14" ht="15.75" thickBot="1" x14ac:dyDescent="0.3">
      <c r="A13" s="40"/>
      <c r="B13" s="41" t="s">
        <v>37</v>
      </c>
      <c r="C13" s="45">
        <f t="shared" ref="C13:M13" si="1">SUM(C5:C12)</f>
        <v>2415</v>
      </c>
      <c r="D13" s="43">
        <f t="shared" si="1"/>
        <v>285</v>
      </c>
      <c r="E13" s="45">
        <f t="shared" si="1"/>
        <v>24170</v>
      </c>
      <c r="F13" s="43">
        <f t="shared" si="1"/>
        <v>2103</v>
      </c>
      <c r="G13" s="45">
        <f t="shared" si="1"/>
        <v>273</v>
      </c>
      <c r="H13" s="43">
        <f t="shared" si="1"/>
        <v>251</v>
      </c>
      <c r="I13" s="45">
        <f t="shared" si="1"/>
        <v>163</v>
      </c>
      <c r="J13" s="43">
        <f t="shared" si="1"/>
        <v>568</v>
      </c>
      <c r="K13" s="45">
        <f t="shared" si="1"/>
        <v>81</v>
      </c>
      <c r="L13" s="43">
        <f t="shared" si="1"/>
        <v>388</v>
      </c>
      <c r="M13" s="45">
        <f t="shared" si="1"/>
        <v>63</v>
      </c>
      <c r="N13" s="43">
        <f t="shared" si="0"/>
        <v>30760</v>
      </c>
    </row>
    <row r="14" spans="1:14" ht="15.75" thickBot="1" x14ac:dyDescent="0.3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 ht="15.75" thickBot="1" x14ac:dyDescent="0.3">
      <c r="A15" s="335" t="s">
        <v>53</v>
      </c>
      <c r="B15" s="377"/>
      <c r="C15" s="68">
        <f>C13/N13</f>
        <v>7.8511053315994797E-2</v>
      </c>
      <c r="D15" s="69">
        <f>D13/N13</f>
        <v>9.265279583875163E-3</v>
      </c>
      <c r="E15" s="52">
        <f>E13/N13</f>
        <v>0.78576072821846554</v>
      </c>
      <c r="F15" s="69">
        <f>F13/N13</f>
        <v>6.8368010403120932E-2</v>
      </c>
      <c r="G15" s="52">
        <f>G13/N13</f>
        <v>8.8751625487646299E-3</v>
      </c>
      <c r="H15" s="69">
        <f>H13/N13</f>
        <v>8.1599479843953195E-3</v>
      </c>
      <c r="I15" s="52">
        <f>I13/N13</f>
        <v>5.2990897269180751E-3</v>
      </c>
      <c r="J15" s="69">
        <f>J13/N13</f>
        <v>1.846553966189857E-2</v>
      </c>
      <c r="K15" s="52">
        <f>K13/N13</f>
        <v>2.633289986996099E-3</v>
      </c>
      <c r="L15" s="69">
        <f>L13/N13</f>
        <v>1.2613784135240572E-2</v>
      </c>
      <c r="M15" s="70">
        <f>M13/N13</f>
        <v>2.0481144343302989E-3</v>
      </c>
      <c r="N15" s="221">
        <f>N13/N13</f>
        <v>1</v>
      </c>
    </row>
    <row r="16" spans="1:14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1:14" ht="15.75" thickBot="1" x14ac:dyDescent="0.3">
      <c r="A17" s="29"/>
      <c r="B17" s="29"/>
      <c r="C17" s="324" t="s">
        <v>106</v>
      </c>
      <c r="D17" s="325"/>
      <c r="E17" s="325"/>
      <c r="F17" s="325"/>
      <c r="G17" s="325"/>
      <c r="H17" s="325"/>
      <c r="I17" s="325"/>
      <c r="J17" s="326"/>
      <c r="K17" s="326"/>
      <c r="L17" s="29"/>
      <c r="M17" s="29"/>
      <c r="N17" s="218" t="s">
        <v>36</v>
      </c>
    </row>
    <row r="18" spans="1:14" ht="15.75" thickBot="1" x14ac:dyDescent="0.3">
      <c r="A18" s="327" t="s">
        <v>0</v>
      </c>
      <c r="B18" s="329" t="s">
        <v>1</v>
      </c>
      <c r="C18" s="360" t="s">
        <v>2</v>
      </c>
      <c r="D18" s="360"/>
      <c r="E18" s="360"/>
      <c r="F18" s="360"/>
      <c r="G18" s="360"/>
      <c r="H18" s="360"/>
      <c r="I18" s="360"/>
      <c r="J18" s="360"/>
      <c r="K18" s="360"/>
      <c r="L18" s="360"/>
      <c r="M18" s="360"/>
      <c r="N18" s="329" t="s">
        <v>3</v>
      </c>
    </row>
    <row r="19" spans="1:14" x14ac:dyDescent="0.25">
      <c r="A19" s="361"/>
      <c r="B19" s="363"/>
      <c r="C19" s="382" t="s">
        <v>69</v>
      </c>
      <c r="D19" s="329" t="s">
        <v>4</v>
      </c>
      <c r="E19" s="367" t="s">
        <v>5</v>
      </c>
      <c r="F19" s="385" t="s">
        <v>6</v>
      </c>
      <c r="G19" s="367" t="s">
        <v>7</v>
      </c>
      <c r="H19" s="365" t="s">
        <v>8</v>
      </c>
      <c r="I19" s="367" t="s">
        <v>94</v>
      </c>
      <c r="J19" s="365" t="s">
        <v>9</v>
      </c>
      <c r="K19" s="382" t="s">
        <v>10</v>
      </c>
      <c r="L19" s="329" t="s">
        <v>93</v>
      </c>
      <c r="M19" s="367" t="s">
        <v>11</v>
      </c>
      <c r="N19" s="370"/>
    </row>
    <row r="20" spans="1:14" ht="15.75" thickBot="1" x14ac:dyDescent="0.3">
      <c r="A20" s="362"/>
      <c r="B20" s="364"/>
      <c r="C20" s="384"/>
      <c r="D20" s="362"/>
      <c r="E20" s="362"/>
      <c r="F20" s="386"/>
      <c r="G20" s="362"/>
      <c r="H20" s="366"/>
      <c r="I20" s="362"/>
      <c r="J20" s="366"/>
      <c r="K20" s="384"/>
      <c r="L20" s="362"/>
      <c r="M20" s="362"/>
      <c r="N20" s="364"/>
    </row>
    <row r="21" spans="1:14" x14ac:dyDescent="0.25">
      <c r="A21" s="34">
        <v>1</v>
      </c>
      <c r="B21" s="35" t="s">
        <v>39</v>
      </c>
      <c r="C21" s="80">
        <f>[1]STA_SP2_NO!$D$34</f>
        <v>7020.66</v>
      </c>
      <c r="D21" s="163">
        <f>'[2]СП-2 (н.о.)'!$D$37</f>
        <v>1604.5349999999999</v>
      </c>
      <c r="E21" s="80">
        <f>'[3]СП-2 (н.о.)'!$D$37</f>
        <v>75989</v>
      </c>
      <c r="F21" s="163">
        <f>[4]STA_SP2_NO!$D$34</f>
        <v>6091.05</v>
      </c>
      <c r="G21" s="80">
        <f>[5]STA_SP2_NO!$D$34</f>
        <v>1552</v>
      </c>
      <c r="H21" s="163">
        <f>'[6]СП-2 (н.о.)'!$D$37</f>
        <v>1301</v>
      </c>
      <c r="I21" s="80">
        <f>[7]STA_SP2_NO!$D$34</f>
        <v>9</v>
      </c>
      <c r="J21" s="163">
        <f>'[8]СП-2 (н.о.)'!$D$37</f>
        <v>2704</v>
      </c>
      <c r="K21" s="80">
        <f>'[9]СП-2 (н.о.)'!$D$37</f>
        <v>442</v>
      </c>
      <c r="L21" s="163">
        <f>'[10]СП-2 (н.о.)'!$D$37</f>
        <v>1912</v>
      </c>
      <c r="M21" s="80">
        <f>'[11]СП-2 (н.о.)'!$D$37</f>
        <v>363</v>
      </c>
      <c r="N21" s="163">
        <f t="shared" ref="N21:N28" si="2">SUM(C21:M21)</f>
        <v>98988.24500000001</v>
      </c>
    </row>
    <row r="22" spans="1:14" x14ac:dyDescent="0.25">
      <c r="A22" s="36">
        <v>2</v>
      </c>
      <c r="B22" s="37" t="s">
        <v>40</v>
      </c>
      <c r="C22" s="80">
        <f>[1]STA_SP2_NO!$D$35</f>
        <v>895.93</v>
      </c>
      <c r="D22" s="163">
        <f>'[2]СП-2 (н.о.)'!$D$38</f>
        <v>0</v>
      </c>
      <c r="E22" s="80">
        <f>'[3]СП-2 (н.о.)'!$D$38</f>
        <v>2786</v>
      </c>
      <c r="F22" s="163">
        <f>[4]STA_SP2_NO!$D$35</f>
        <v>92.51</v>
      </c>
      <c r="G22" s="80">
        <f>[5]STA_SP2_NO!$D$35</f>
        <v>7</v>
      </c>
      <c r="H22" s="163">
        <f>'[6]СП-2 (н.о.)'!$D$38</f>
        <v>43</v>
      </c>
      <c r="I22" s="80">
        <f>[7]STA_SP2_NO!$D$35</f>
        <v>22.5</v>
      </c>
      <c r="J22" s="163">
        <f>'[8]СП-2 (н.о.)'!$D$38</f>
        <v>0</v>
      </c>
      <c r="K22" s="80">
        <f>'[9]СП-2 (н.о.)'!$D$38</f>
        <v>0</v>
      </c>
      <c r="L22" s="163">
        <f>'[10]СП-2 (н.о.)'!$D$38</f>
        <v>21</v>
      </c>
      <c r="M22" s="80">
        <f>'[11]СП-2 (н.о.)'!$D$38</f>
        <v>14</v>
      </c>
      <c r="N22" s="67">
        <f t="shared" si="2"/>
        <v>3881.94</v>
      </c>
    </row>
    <row r="23" spans="1:14" x14ac:dyDescent="0.25">
      <c r="A23" s="36">
        <v>3</v>
      </c>
      <c r="B23" s="37" t="s">
        <v>41</v>
      </c>
      <c r="C23" s="80">
        <f>[1]STA_SP2_NO!$D$36</f>
        <v>28.96</v>
      </c>
      <c r="D23" s="163">
        <f>'[2]СП-2 (н.о.)'!$D$39</f>
        <v>17.835000000000001</v>
      </c>
      <c r="E23" s="66">
        <f>'[3]СП-2 (н.о.)'!$D$39</f>
        <v>256</v>
      </c>
      <c r="F23" s="163">
        <f>[4]STA_SP2_NO!$D$36</f>
        <v>35.770000000000003</v>
      </c>
      <c r="G23" s="80">
        <f>[5]STA_SP2_NO!$D$36</f>
        <v>0</v>
      </c>
      <c r="H23" s="163">
        <f>'[6]СП-2 (н.о.)'!$D$39</f>
        <v>0</v>
      </c>
      <c r="I23" s="80">
        <f>[7]STA_SP2_NO!$D$36</f>
        <v>0</v>
      </c>
      <c r="J23" s="163">
        <f>'[8]СП-2 (н.о.)'!$D$39</f>
        <v>0</v>
      </c>
      <c r="K23" s="80">
        <f>'[9]СП-2 (н.о.)'!$D$39</f>
        <v>0</v>
      </c>
      <c r="L23" s="163">
        <f>'[10]СП-2 (н.о.)'!$D$39</f>
        <v>0</v>
      </c>
      <c r="M23" s="80">
        <f>'[11]СП-2 (н.о.)'!$D$39</f>
        <v>0</v>
      </c>
      <c r="N23" s="67">
        <f t="shared" si="2"/>
        <v>338.565</v>
      </c>
    </row>
    <row r="24" spans="1:14" x14ac:dyDescent="0.25">
      <c r="A24" s="36">
        <v>4</v>
      </c>
      <c r="B24" s="37" t="s">
        <v>42</v>
      </c>
      <c r="C24" s="80">
        <f>[1]STA_SP2_NO!$D$37</f>
        <v>4.93</v>
      </c>
      <c r="D24" s="163">
        <f>'[2]СП-2 (н.о.)'!$D$40</f>
        <v>0</v>
      </c>
      <c r="E24" s="66">
        <f>'[3]СП-2 (н.о.)'!$D$40</f>
        <v>113</v>
      </c>
      <c r="F24" s="163">
        <f>[4]STA_SP2_NO!$D$37</f>
        <v>0</v>
      </c>
      <c r="G24" s="80">
        <f>[5]STA_SP2_NO!$D$37</f>
        <v>0</v>
      </c>
      <c r="H24" s="163">
        <f>'[6]СП-2 (н.о.)'!$D$40</f>
        <v>1</v>
      </c>
      <c r="I24" s="80">
        <f>[7]STA_SP2_NO!$D$37</f>
        <v>0</v>
      </c>
      <c r="J24" s="163">
        <f>'[8]СП-2 (н.о.)'!$D$40</f>
        <v>0</v>
      </c>
      <c r="K24" s="80">
        <f>'[9]СП-2 (н.о.)'!$D$40</f>
        <v>0</v>
      </c>
      <c r="L24" s="163">
        <f>'[10]СП-2 (н.о.)'!$D$40</f>
        <v>0</v>
      </c>
      <c r="M24" s="80">
        <f>'[11]СП-2 (н.о.)'!$D$40</f>
        <v>0</v>
      </c>
      <c r="N24" s="37">
        <f t="shared" si="2"/>
        <v>118.93</v>
      </c>
    </row>
    <row r="25" spans="1:14" x14ac:dyDescent="0.25">
      <c r="A25" s="36">
        <v>5</v>
      </c>
      <c r="B25" s="37" t="s">
        <v>43</v>
      </c>
      <c r="C25" s="80">
        <f>[1]STA_SP2_NO!$D$38</f>
        <v>17.25</v>
      </c>
      <c r="D25" s="163">
        <f>'[2]СП-2 (н.о.)'!$D$41</f>
        <v>0</v>
      </c>
      <c r="E25" s="66">
        <f>'[3]СП-2 (н.о.)'!$D$41</f>
        <v>123</v>
      </c>
      <c r="F25" s="163">
        <f>[4]STA_SP2_NO!$D$38</f>
        <v>7.39</v>
      </c>
      <c r="G25" s="80">
        <f>[5]STA_SP2_NO!$D$38</f>
        <v>0</v>
      </c>
      <c r="H25" s="163">
        <f>'[6]СП-2 (н.о.)'!$D$41</f>
        <v>0</v>
      </c>
      <c r="I25" s="80">
        <f>[7]STA_SP2_NO!$D$38</f>
        <v>0</v>
      </c>
      <c r="J25" s="163">
        <f>'[8]СП-2 (н.о.)'!$D$41</f>
        <v>0</v>
      </c>
      <c r="K25" s="80">
        <f>'[9]СП-2 (н.о.)'!$D$41</f>
        <v>0</v>
      </c>
      <c r="L25" s="163">
        <f>'[10]СП-2 (н.о.)'!$D$41</f>
        <v>2</v>
      </c>
      <c r="M25" s="80">
        <f>'[11]СП-2 (н.о.)'!$D$41</f>
        <v>0</v>
      </c>
      <c r="N25" s="37">
        <f t="shared" si="2"/>
        <v>149.63999999999999</v>
      </c>
    </row>
    <row r="26" spans="1:14" x14ac:dyDescent="0.25">
      <c r="A26" s="36">
        <v>6</v>
      </c>
      <c r="B26" s="37" t="s">
        <v>44</v>
      </c>
      <c r="C26" s="80">
        <f>[1]STA_SP2_NO!$D$39</f>
        <v>217.37</v>
      </c>
      <c r="D26" s="163">
        <f>'[2]СП-2 (н.о.)'!$D$42</f>
        <v>54.12</v>
      </c>
      <c r="E26" s="66">
        <f>'[3]СП-2 (н.о.)'!$D$42</f>
        <v>132</v>
      </c>
      <c r="F26" s="163">
        <f>[4]STA_SP2_NO!$D$39</f>
        <v>578.21</v>
      </c>
      <c r="G26" s="80">
        <f>[5]STA_SP2_NO!$D$39</f>
        <v>39</v>
      </c>
      <c r="H26" s="163">
        <f>'[6]СП-2 (н.о.)'!$D$42</f>
        <v>53</v>
      </c>
      <c r="I26" s="80">
        <f>[7]STA_SP2_NO!$D$39</f>
        <v>1</v>
      </c>
      <c r="J26" s="163">
        <f>'[8]СП-2 (н.о.)'!$D$42</f>
        <v>0</v>
      </c>
      <c r="K26" s="80">
        <f>'[9]СП-2 (н.о.)'!$D$42</f>
        <v>19</v>
      </c>
      <c r="L26" s="163">
        <f>'[10]СП-2 (н.о.)'!$D$42</f>
        <v>78</v>
      </c>
      <c r="M26" s="80">
        <f>'[11]СП-2 (н.о.)'!$D$42</f>
        <v>10</v>
      </c>
      <c r="N26" s="67">
        <f t="shared" si="2"/>
        <v>1181.7</v>
      </c>
    </row>
    <row r="27" spans="1:14" x14ac:dyDescent="0.25">
      <c r="A27" s="36">
        <v>7</v>
      </c>
      <c r="B27" s="37" t="s">
        <v>45</v>
      </c>
      <c r="C27" s="80">
        <f>[1]STA_SP2_NO!$D$40</f>
        <v>69.61</v>
      </c>
      <c r="D27" s="163">
        <f>'[2]СП-2 (н.о.)'!$D$43</f>
        <v>0.61499999999999999</v>
      </c>
      <c r="E27" s="66">
        <f>'[3]СП-2 (н.о.)'!$D$43</f>
        <v>46</v>
      </c>
      <c r="F27" s="163">
        <f>[4]STA_SP2_NO!$D$40</f>
        <v>317.10000000000002</v>
      </c>
      <c r="G27" s="80">
        <f>[5]STA_SP2_NO!$D$40</f>
        <v>0</v>
      </c>
      <c r="H27" s="163">
        <f>'[6]СП-2 (н.о.)'!$D$43</f>
        <v>3</v>
      </c>
      <c r="I27" s="80">
        <f>[7]STA_SP2_NO!$D$40</f>
        <v>0</v>
      </c>
      <c r="J27" s="163">
        <f>'[8]СП-2 (н.о.)'!$D$43</f>
        <v>0</v>
      </c>
      <c r="K27" s="80">
        <f>'[9]СП-2 (н.о.)'!$D$43</f>
        <v>2</v>
      </c>
      <c r="L27" s="163">
        <f>'[10]СП-2 (н.о.)'!$D$43</f>
        <v>2</v>
      </c>
      <c r="M27" s="80">
        <f>'[11]СП-2 (н.о.)'!$D$43</f>
        <v>1</v>
      </c>
      <c r="N27" s="67">
        <f t="shared" si="2"/>
        <v>441.32500000000005</v>
      </c>
    </row>
    <row r="28" spans="1:14" ht="15.75" thickBot="1" x14ac:dyDescent="0.3">
      <c r="A28" s="38">
        <v>8</v>
      </c>
      <c r="B28" s="39" t="s">
        <v>46</v>
      </c>
      <c r="C28" s="80">
        <f>[1]STA_SP2_NO!$D$41</f>
        <v>0</v>
      </c>
      <c r="D28" s="163">
        <f>'[2]СП-2 (н.о.)'!$D$44</f>
        <v>0</v>
      </c>
      <c r="E28" s="81">
        <f>'[3]СП-2 (н.о.)'!$D$44</f>
        <v>7</v>
      </c>
      <c r="F28" s="163">
        <f>[4]STA_SP2_NO!$D$41</f>
        <v>2.4700000000000002</v>
      </c>
      <c r="G28" s="80">
        <f>[5]STA_SP2_NO!$D$41</f>
        <v>0</v>
      </c>
      <c r="H28" s="163">
        <f>'[6]СП-2 (н.о.)'!$D$44</f>
        <v>0</v>
      </c>
      <c r="I28" s="80">
        <f>[7]STA_SP2_NO!$D$41</f>
        <v>0</v>
      </c>
      <c r="J28" s="163">
        <f>'[8]СП-2 (н.о.)'!$D$44</f>
        <v>0</v>
      </c>
      <c r="K28" s="80">
        <f>'[9]СП-2 (н.о.)'!$D$44</f>
        <v>2</v>
      </c>
      <c r="L28" s="163">
        <f>'[10]СП-2 (н.о.)'!$D$44</f>
        <v>0</v>
      </c>
      <c r="M28" s="80">
        <f>'[11]СП-2 (н.о.)'!$D$44</f>
        <v>0</v>
      </c>
      <c r="N28" s="37">
        <f t="shared" si="2"/>
        <v>11.47</v>
      </c>
    </row>
    <row r="29" spans="1:14" ht="15.75" thickBot="1" x14ac:dyDescent="0.3">
      <c r="A29" s="40"/>
      <c r="B29" s="41" t="s">
        <v>37</v>
      </c>
      <c r="C29" s="45">
        <f t="shared" ref="C29:M29" si="3">SUM(C21:C28)</f>
        <v>8254.7100000000009</v>
      </c>
      <c r="D29" s="57">
        <f>SUM(D21:D28)</f>
        <v>1677.1049999999998</v>
      </c>
      <c r="E29" s="45">
        <f t="shared" si="3"/>
        <v>79452</v>
      </c>
      <c r="F29" s="43">
        <f t="shared" si="3"/>
        <v>7124.5000000000018</v>
      </c>
      <c r="G29" s="45">
        <f t="shared" si="3"/>
        <v>1598</v>
      </c>
      <c r="H29" s="43">
        <f t="shared" si="3"/>
        <v>1401</v>
      </c>
      <c r="I29" s="45">
        <f>SUM(I21:I28)</f>
        <v>32.5</v>
      </c>
      <c r="J29" s="43">
        <f t="shared" si="3"/>
        <v>2704</v>
      </c>
      <c r="K29" s="45">
        <f t="shared" si="3"/>
        <v>465</v>
      </c>
      <c r="L29" s="43">
        <f t="shared" si="3"/>
        <v>2015</v>
      </c>
      <c r="M29" s="45">
        <f t="shared" si="3"/>
        <v>388</v>
      </c>
      <c r="N29" s="43">
        <f>SUM(C29:M29)</f>
        <v>105111.815</v>
      </c>
    </row>
    <row r="30" spans="1:14" ht="15.75" thickBot="1" x14ac:dyDescent="0.3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15.75" thickBot="1" x14ac:dyDescent="0.3">
      <c r="A31" s="335" t="s">
        <v>53</v>
      </c>
      <c r="B31" s="377"/>
      <c r="C31" s="68">
        <f>C29/N29</f>
        <v>7.8532655915036775E-2</v>
      </c>
      <c r="D31" s="69">
        <f>D29/N29</f>
        <v>1.5955437550003296E-2</v>
      </c>
      <c r="E31" s="52">
        <f>E29/N29</f>
        <v>0.75588077325084724</v>
      </c>
      <c r="F31" s="69">
        <f>F29/N29</f>
        <v>6.7780201493048156E-2</v>
      </c>
      <c r="G31" s="52">
        <f>G29/N29</f>
        <v>1.520285802314421E-2</v>
      </c>
      <c r="H31" s="69">
        <f>H29/N29</f>
        <v>1.3328663385747834E-2</v>
      </c>
      <c r="I31" s="52">
        <f>I29/N29</f>
        <v>3.0919454677859001E-4</v>
      </c>
      <c r="J31" s="69">
        <f>J29/N29</f>
        <v>2.572498629197869E-2</v>
      </c>
      <c r="K31" s="52">
        <f>K29/N29</f>
        <v>4.4238604385244415E-3</v>
      </c>
      <c r="L31" s="69">
        <f>L29/N29</f>
        <v>1.9170061900272581E-2</v>
      </c>
      <c r="M31" s="70">
        <f>M29/N29</f>
        <v>3.6913072046182438E-3</v>
      </c>
      <c r="N31" s="221">
        <f>N29/N29</f>
        <v>1</v>
      </c>
    </row>
  </sheetData>
  <mergeCells count="34">
    <mergeCell ref="N2:N4"/>
    <mergeCell ref="C3:C4"/>
    <mergeCell ref="D3:D4"/>
    <mergeCell ref="E3:E4"/>
    <mergeCell ref="F3:F4"/>
    <mergeCell ref="G3:G4"/>
    <mergeCell ref="M3:M4"/>
    <mergeCell ref="C1:K1"/>
    <mergeCell ref="A2:A4"/>
    <mergeCell ref="B2:B4"/>
    <mergeCell ref="C2:M2"/>
    <mergeCell ref="H3:H4"/>
    <mergeCell ref="I3:I4"/>
    <mergeCell ref="J3:J4"/>
    <mergeCell ref="K3:K4"/>
    <mergeCell ref="L3:L4"/>
    <mergeCell ref="N18:N20"/>
    <mergeCell ref="C19:C20"/>
    <mergeCell ref="D19:D20"/>
    <mergeCell ref="E19:E20"/>
    <mergeCell ref="F19:F20"/>
    <mergeCell ref="A15:B15"/>
    <mergeCell ref="C17:K17"/>
    <mergeCell ref="A18:A20"/>
    <mergeCell ref="B18:B20"/>
    <mergeCell ref="C18:M18"/>
    <mergeCell ref="M19:M20"/>
    <mergeCell ref="K19:K20"/>
    <mergeCell ref="L19:L20"/>
    <mergeCell ref="A31:B31"/>
    <mergeCell ref="G19:G20"/>
    <mergeCell ref="H19:H20"/>
    <mergeCell ref="I19:I20"/>
    <mergeCell ref="J19:J20"/>
  </mergeCells>
  <pageMargins left="0.25" right="0.25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0"/>
  <sheetViews>
    <sheetView workbookViewId="0">
      <selection sqref="A1:N20"/>
    </sheetView>
  </sheetViews>
  <sheetFormatPr defaultRowHeight="15" x14ac:dyDescent="0.25"/>
  <cols>
    <col min="1" max="1" width="4.5703125" customWidth="1"/>
    <col min="2" max="2" width="26.7109375" customWidth="1"/>
  </cols>
  <sheetData>
    <row r="1" spans="1:14" ht="24.75" customHeight="1" thickBot="1" x14ac:dyDescent="0.3">
      <c r="A1" s="166"/>
      <c r="B1" s="166"/>
      <c r="C1" s="324" t="s">
        <v>107</v>
      </c>
      <c r="D1" s="325"/>
      <c r="E1" s="325"/>
      <c r="F1" s="325"/>
      <c r="G1" s="325"/>
      <c r="H1" s="325"/>
      <c r="I1" s="325"/>
      <c r="J1" s="389"/>
      <c r="K1" s="389"/>
      <c r="L1" s="166"/>
      <c r="M1" s="166"/>
      <c r="N1" s="167"/>
    </row>
    <row r="2" spans="1:14" ht="15.75" thickBot="1" x14ac:dyDescent="0.3">
      <c r="A2" s="327" t="s">
        <v>0</v>
      </c>
      <c r="B2" s="329" t="s">
        <v>1</v>
      </c>
      <c r="C2" s="360" t="s">
        <v>2</v>
      </c>
      <c r="D2" s="360"/>
      <c r="E2" s="360"/>
      <c r="F2" s="360"/>
      <c r="G2" s="360"/>
      <c r="H2" s="360"/>
      <c r="I2" s="360"/>
      <c r="J2" s="360"/>
      <c r="K2" s="360"/>
      <c r="L2" s="360"/>
      <c r="M2" s="360"/>
      <c r="N2" s="329" t="s">
        <v>3</v>
      </c>
    </row>
    <row r="3" spans="1:14" x14ac:dyDescent="0.25">
      <c r="A3" s="361"/>
      <c r="B3" s="363"/>
      <c r="C3" s="371" t="s">
        <v>69</v>
      </c>
      <c r="D3" s="365" t="s">
        <v>4</v>
      </c>
      <c r="E3" s="367" t="s">
        <v>5</v>
      </c>
      <c r="F3" s="365" t="s">
        <v>6</v>
      </c>
      <c r="G3" s="367" t="s">
        <v>7</v>
      </c>
      <c r="H3" s="365" t="s">
        <v>8</v>
      </c>
      <c r="I3" s="367" t="s">
        <v>94</v>
      </c>
      <c r="J3" s="329" t="s">
        <v>9</v>
      </c>
      <c r="K3" s="390" t="s">
        <v>38</v>
      </c>
      <c r="L3" s="329" t="s">
        <v>93</v>
      </c>
      <c r="M3" s="373" t="s">
        <v>11</v>
      </c>
      <c r="N3" s="370"/>
    </row>
    <row r="4" spans="1:14" ht="15.75" thickBot="1" x14ac:dyDescent="0.3">
      <c r="A4" s="362"/>
      <c r="B4" s="364"/>
      <c r="C4" s="372"/>
      <c r="D4" s="366"/>
      <c r="E4" s="362"/>
      <c r="F4" s="366"/>
      <c r="G4" s="362"/>
      <c r="H4" s="366"/>
      <c r="I4" s="362"/>
      <c r="J4" s="362"/>
      <c r="K4" s="391"/>
      <c r="L4" s="362"/>
      <c r="M4" s="374"/>
      <c r="N4" s="364"/>
    </row>
    <row r="5" spans="1:14" ht="15.75" thickBot="1" x14ac:dyDescent="0.3">
      <c r="A5" s="34">
        <v>1</v>
      </c>
      <c r="B5" s="35" t="s">
        <v>39</v>
      </c>
      <c r="C5" s="160">
        <f>[1]STA_SP2_NO!$J$11</f>
        <v>875</v>
      </c>
      <c r="D5" s="87">
        <f>'[2]СП-2 (н.о.)'!$J$14</f>
        <v>1738</v>
      </c>
      <c r="E5" s="160">
        <f>'[3]СП-2 (н.о.)'!$J$14</f>
        <v>1317</v>
      </c>
      <c r="F5" s="87">
        <f>[4]STA_SP2_NO!$J$11</f>
        <v>1407</v>
      </c>
      <c r="G5" s="160">
        <f>[5]STA_SP2_NO!$J$11</f>
        <v>2461</v>
      </c>
      <c r="H5" s="168">
        <f>'[6]СП-2 (н.о.)'!$J$14</f>
        <v>1312</v>
      </c>
      <c r="I5" s="160">
        <f>[7]STA_SP2_NO!$J$11</f>
        <v>1106</v>
      </c>
      <c r="J5" s="87">
        <f>'[8]СП-2 (н.о.)'!$J$14</f>
        <v>2598</v>
      </c>
      <c r="K5" s="160">
        <f>'[9]СП-2 (н.о.)'!$J$14</f>
        <v>1379</v>
      </c>
      <c r="L5" s="87">
        <f>'[10]СП-2 (н.о.)'!$J$14</f>
        <v>1554</v>
      </c>
      <c r="M5" s="160">
        <f>'[11]СП-2 (н.о.)'!$J$14</f>
        <v>1561</v>
      </c>
      <c r="N5" s="163">
        <f t="shared" ref="N5:N17" si="0">SUM(C5:M5)</f>
        <v>17308</v>
      </c>
    </row>
    <row r="6" spans="1:14" ht="15.75" thickBot="1" x14ac:dyDescent="0.3">
      <c r="A6" s="36">
        <v>2</v>
      </c>
      <c r="B6" s="37" t="s">
        <v>40</v>
      </c>
      <c r="C6" s="160">
        <f>[1]STA_SP2_NO!$J$12</f>
        <v>128</v>
      </c>
      <c r="D6" s="87">
        <f>'[2]СП-2 (н.о.)'!$J$15</f>
        <v>283</v>
      </c>
      <c r="E6" s="80">
        <f>'[3]СП-2 (н.о.)'!$J$15</f>
        <v>152</v>
      </c>
      <c r="F6" s="87">
        <f>[4]STA_SP2_NO!$J$12</f>
        <v>290</v>
      </c>
      <c r="G6" s="160">
        <f>[5]STA_SP2_NO!$J$12</f>
        <v>256</v>
      </c>
      <c r="H6" s="168">
        <f>'[6]СП-2 (н.о.)'!$J$15</f>
        <v>164</v>
      </c>
      <c r="I6" s="160">
        <f>[7]STA_SP2_NO!$J$12</f>
        <v>89</v>
      </c>
      <c r="J6" s="87">
        <f>'[8]СП-2 (н.о.)'!$J$15</f>
        <v>333</v>
      </c>
      <c r="K6" s="160">
        <f>'[9]СП-2 (н.о.)'!$J$15</f>
        <v>231</v>
      </c>
      <c r="L6" s="87">
        <f>'[10]СП-2 (н.о.)'!$J$15</f>
        <v>177</v>
      </c>
      <c r="M6" s="160">
        <f>'[11]СП-2 (н.о.)'!$J$15</f>
        <v>188</v>
      </c>
      <c r="N6" s="67">
        <f t="shared" si="0"/>
        <v>2291</v>
      </c>
    </row>
    <row r="7" spans="1:14" ht="15.75" thickBot="1" x14ac:dyDescent="0.3">
      <c r="A7" s="36">
        <v>3</v>
      </c>
      <c r="B7" s="37" t="s">
        <v>41</v>
      </c>
      <c r="C7" s="160">
        <f>[1]STA_SP2_NO!$J$13</f>
        <v>2</v>
      </c>
      <c r="D7" s="87">
        <f>'[2]СП-2 (н.о.)'!$J$16</f>
        <v>12</v>
      </c>
      <c r="E7" s="80">
        <f>'[3]СП-2 (н.о.)'!$J$16</f>
        <v>15</v>
      </c>
      <c r="F7" s="87">
        <f>[4]STA_SP2_NO!$J$13</f>
        <v>14</v>
      </c>
      <c r="G7" s="160">
        <f>[5]STA_SP2_NO!$J$13</f>
        <v>20</v>
      </c>
      <c r="H7" s="168">
        <f>'[6]СП-2 (н.о.)'!$J$16</f>
        <v>4</v>
      </c>
      <c r="I7" s="160">
        <f>[7]STA_SP2_NO!$J$13</f>
        <v>10</v>
      </c>
      <c r="J7" s="87">
        <f>'[8]СП-2 (н.о.)'!$J$16</f>
        <v>65</v>
      </c>
      <c r="K7" s="160">
        <f>'[9]СП-2 (н.о.)'!$J$16</f>
        <v>14</v>
      </c>
      <c r="L7" s="87">
        <f>'[10]СП-2 (н.о.)'!$J$16</f>
        <v>20</v>
      </c>
      <c r="M7" s="160">
        <f>'[11]СП-2 (н.о.)'!$J$16</f>
        <v>9</v>
      </c>
      <c r="N7" s="67">
        <f t="shared" si="0"/>
        <v>185</v>
      </c>
    </row>
    <row r="8" spans="1:14" ht="15.75" thickBot="1" x14ac:dyDescent="0.3">
      <c r="A8" s="36">
        <v>4</v>
      </c>
      <c r="B8" s="37" t="s">
        <v>42</v>
      </c>
      <c r="C8" s="160">
        <f>[1]STA_SP2_NO!$J$14</f>
        <v>1</v>
      </c>
      <c r="D8" s="87">
        <f>'[2]СП-2 (н.о.)'!$J$17</f>
        <v>5</v>
      </c>
      <c r="E8" s="66">
        <f>'[3]СП-2 (н.о.)'!$J$17</f>
        <v>5</v>
      </c>
      <c r="F8" s="87">
        <f>[4]STA_SP2_NO!$J$14</f>
        <v>8</v>
      </c>
      <c r="G8" s="160">
        <f>[5]STA_SP2_NO!$J$14</f>
        <v>11</v>
      </c>
      <c r="H8" s="168">
        <f>'[6]СП-2 (н.о.)'!$J$17</f>
        <v>3</v>
      </c>
      <c r="I8" s="160">
        <f>[7]STA_SP2_NO!$J$14</f>
        <v>0</v>
      </c>
      <c r="J8" s="87">
        <f>'[8]СП-2 (н.о.)'!$J$17</f>
        <v>5</v>
      </c>
      <c r="K8" s="160">
        <f>'[9]СП-2 (н.о.)'!$J$17</f>
        <v>1</v>
      </c>
      <c r="L8" s="87">
        <f>'[10]СП-2 (н.о.)'!$J$17</f>
        <v>2</v>
      </c>
      <c r="M8" s="160">
        <f>'[11]СП-2 (н.о.)'!$J$17</f>
        <v>2</v>
      </c>
      <c r="N8" s="67">
        <f t="shared" si="0"/>
        <v>43</v>
      </c>
    </row>
    <row r="9" spans="1:14" ht="15.75" thickBot="1" x14ac:dyDescent="0.3">
      <c r="A9" s="36">
        <v>5</v>
      </c>
      <c r="B9" s="37" t="s">
        <v>43</v>
      </c>
      <c r="C9" s="160">
        <f>[1]STA_SP2_NO!$J$15</f>
        <v>2</v>
      </c>
      <c r="D9" s="87">
        <f>'[2]СП-2 (н.о.)'!$J$18</f>
        <v>2</v>
      </c>
      <c r="E9" s="66">
        <f>'[3]СП-2 (н.о.)'!$J$18</f>
        <v>0</v>
      </c>
      <c r="F9" s="87">
        <f>[4]STA_SP2_NO!$J$15</f>
        <v>0</v>
      </c>
      <c r="G9" s="160">
        <f>[5]STA_SP2_NO!$J$15</f>
        <v>6</v>
      </c>
      <c r="H9" s="168">
        <f>'[6]СП-2 (н.о.)'!$J$18</f>
        <v>3</v>
      </c>
      <c r="I9" s="160">
        <f>[7]STA_SP2_NO!$J$15</f>
        <v>0</v>
      </c>
      <c r="J9" s="87">
        <f>'[8]СП-2 (н.о.)'!$J$18</f>
        <v>7</v>
      </c>
      <c r="K9" s="160">
        <f>'[9]СП-2 (н.о.)'!$J$18</f>
        <v>3</v>
      </c>
      <c r="L9" s="87">
        <f>'[10]СП-2 (н.о.)'!$J$18</f>
        <v>5</v>
      </c>
      <c r="M9" s="160">
        <f>'[11]СП-2 (н.о.)'!$J$18</f>
        <v>1</v>
      </c>
      <c r="N9" s="37">
        <f t="shared" si="0"/>
        <v>29</v>
      </c>
    </row>
    <row r="10" spans="1:14" ht="15.75" thickBot="1" x14ac:dyDescent="0.3">
      <c r="A10" s="36">
        <v>6</v>
      </c>
      <c r="B10" s="37" t="s">
        <v>44</v>
      </c>
      <c r="C10" s="160">
        <f>[1]STA_SP2_NO!$J$16</f>
        <v>6</v>
      </c>
      <c r="D10" s="87">
        <f>'[2]СП-2 (н.о.)'!$J$19</f>
        <v>22</v>
      </c>
      <c r="E10" s="80">
        <f>'[3]СП-2 (н.о.)'!$J$19</f>
        <v>5</v>
      </c>
      <c r="F10" s="87">
        <f>[4]STA_SP2_NO!$J$16</f>
        <v>13</v>
      </c>
      <c r="G10" s="160">
        <f>[5]STA_SP2_NO!$J$16</f>
        <v>17</v>
      </c>
      <c r="H10" s="168">
        <f>'[6]СП-2 (н.о.)'!$J$19</f>
        <v>16</v>
      </c>
      <c r="I10" s="160">
        <f>[7]STA_SP2_NO!$J$16</f>
        <v>8</v>
      </c>
      <c r="J10" s="87">
        <f>'[8]СП-2 (н.о.)'!$J$19</f>
        <v>22</v>
      </c>
      <c r="K10" s="160">
        <f>'[9]СП-2 (н.о.)'!$J$19</f>
        <v>16</v>
      </c>
      <c r="L10" s="87">
        <f>'[10]СП-2 (н.о.)'!$J$19</f>
        <v>6</v>
      </c>
      <c r="M10" s="160">
        <f>'[11]СП-2 (н.о.)'!$J$19</f>
        <v>17</v>
      </c>
      <c r="N10" s="67">
        <f t="shared" si="0"/>
        <v>148</v>
      </c>
    </row>
    <row r="11" spans="1:14" ht="15.75" thickBot="1" x14ac:dyDescent="0.3">
      <c r="A11" s="36">
        <v>7</v>
      </c>
      <c r="B11" s="37" t="s">
        <v>45</v>
      </c>
      <c r="C11" s="160">
        <f>[1]STA_SP2_NO!$J$17</f>
        <v>0</v>
      </c>
      <c r="D11" s="87">
        <f>'[2]СП-2 (н.о.)'!$J$20</f>
        <v>2</v>
      </c>
      <c r="E11" s="66">
        <f>'[3]СП-2 (н.о.)'!$J$20</f>
        <v>0</v>
      </c>
      <c r="F11" s="87">
        <f>[4]STA_SP2_NO!$J$17</f>
        <v>0</v>
      </c>
      <c r="G11" s="160">
        <f>[5]STA_SP2_NO!$J$17</f>
        <v>0</v>
      </c>
      <c r="H11" s="168">
        <f>'[6]СП-2 (н.о.)'!$J$20</f>
        <v>0</v>
      </c>
      <c r="I11" s="160">
        <f>[7]STA_SP2_NO!$J$17</f>
        <v>0</v>
      </c>
      <c r="J11" s="87">
        <f>'[8]СП-2 (н.о.)'!$J$20</f>
        <v>2</v>
      </c>
      <c r="K11" s="160">
        <f>'[9]СП-2 (н.о.)'!$J$20</f>
        <v>1</v>
      </c>
      <c r="L11" s="87">
        <f>'[10]СП-2 (н.о.)'!$J$20</f>
        <v>0</v>
      </c>
      <c r="M11" s="160">
        <f>'[11]СП-2 (н.о.)'!$J$20</f>
        <v>1</v>
      </c>
      <c r="N11" s="67">
        <f t="shared" si="0"/>
        <v>6</v>
      </c>
    </row>
    <row r="12" spans="1:14" ht="15.75" thickBot="1" x14ac:dyDescent="0.3">
      <c r="A12" s="36">
        <v>8</v>
      </c>
      <c r="B12" s="37" t="s">
        <v>46</v>
      </c>
      <c r="C12" s="160">
        <f>[1]STA_SP2_NO!$J$18</f>
        <v>3</v>
      </c>
      <c r="D12" s="87">
        <f>'[2]СП-2 (н.о.)'!$J$21</f>
        <v>1</v>
      </c>
      <c r="E12" s="66">
        <f>'[3]СП-2 (н.о.)'!$J$21</f>
        <v>25</v>
      </c>
      <c r="F12" s="87">
        <f>[4]STA_SP2_NO!$J$18</f>
        <v>1</v>
      </c>
      <c r="G12" s="160">
        <f>[5]STA_SP2_NO!$J$18</f>
        <v>7</v>
      </c>
      <c r="H12" s="168">
        <f>'[6]СП-2 (н.о.)'!$J$21</f>
        <v>4</v>
      </c>
      <c r="I12" s="160">
        <f>[7]STA_SP2_NO!$J$18</f>
        <v>2</v>
      </c>
      <c r="J12" s="87">
        <f>'[8]СП-2 (н.о.)'!$J$21</f>
        <v>14</v>
      </c>
      <c r="K12" s="160">
        <f>'[9]СП-2 (н.о.)'!$J$21</f>
        <v>34</v>
      </c>
      <c r="L12" s="87">
        <f>'[10]СП-2 (н.о.)'!$J$21</f>
        <v>4</v>
      </c>
      <c r="M12" s="160">
        <f>'[11]СП-2 (н.о.)'!$J$21</f>
        <v>8</v>
      </c>
      <c r="N12" s="67">
        <f t="shared" si="0"/>
        <v>103</v>
      </c>
    </row>
    <row r="13" spans="1:14" ht="23.25" thickBot="1" x14ac:dyDescent="0.3">
      <c r="A13" s="36">
        <v>9</v>
      </c>
      <c r="B13" s="65" t="s">
        <v>47</v>
      </c>
      <c r="C13" s="160">
        <f>[1]STA_SP2_NO!$J$19</f>
        <v>0</v>
      </c>
      <c r="D13" s="87">
        <f>'[2]СП-2 (н.о.)'!$J$22</f>
        <v>0</v>
      </c>
      <c r="E13" s="66">
        <f>'[3]СП-2 (н.о.)'!$J$22</f>
        <v>0</v>
      </c>
      <c r="F13" s="87">
        <f>[4]STA_SP2_NO!$J$19</f>
        <v>0</v>
      </c>
      <c r="G13" s="160">
        <f>[5]STA_SP2_NO!$J$19</f>
        <v>0</v>
      </c>
      <c r="H13" s="168">
        <f>'[6]СП-2 (н.о.)'!$J$22</f>
        <v>0</v>
      </c>
      <c r="I13" s="160">
        <f>[7]STA_SP2_NO!$J$19</f>
        <v>0</v>
      </c>
      <c r="J13" s="87">
        <f>'[8]СП-2 (н.о.)'!$J$22</f>
        <v>0</v>
      </c>
      <c r="K13" s="160">
        <f>'[9]СП-2 (н.о.)'!$J$22</f>
        <v>0</v>
      </c>
      <c r="L13" s="87">
        <f>'[10]СП-2 (н.о.)'!$J$22</f>
        <v>0</v>
      </c>
      <c r="M13" s="160">
        <f>'[11]СП-2 (н.о.)'!$J$22</f>
        <v>0</v>
      </c>
      <c r="N13" s="37">
        <f t="shared" si="0"/>
        <v>0</v>
      </c>
    </row>
    <row r="14" spans="1:14" ht="27" customHeight="1" thickBot="1" x14ac:dyDescent="0.3">
      <c r="A14" s="36">
        <v>10</v>
      </c>
      <c r="B14" s="65" t="s">
        <v>48</v>
      </c>
      <c r="C14" s="160">
        <f>[1]STA_SP2_NO!$J$20</f>
        <v>0</v>
      </c>
      <c r="D14" s="87">
        <f>'[2]СП-2 (н.о.)'!$J$23</f>
        <v>0</v>
      </c>
      <c r="E14" s="66">
        <f>'[3]СП-2 (н.о.)'!$J$23</f>
        <v>0</v>
      </c>
      <c r="F14" s="87">
        <f>[4]STA_SP2_NO!$J$20</f>
        <v>0</v>
      </c>
      <c r="G14" s="160">
        <f>[5]STA_SP2_NO!$J$20</f>
        <v>0</v>
      </c>
      <c r="H14" s="168">
        <f>'[6]СП-2 (н.о.)'!$J$23</f>
        <v>0</v>
      </c>
      <c r="I14" s="160">
        <f>[7]STA_SP2_NO!$J$20</f>
        <v>0</v>
      </c>
      <c r="J14" s="87">
        <f>'[8]СП-2 (н.о.)'!$J$23</f>
        <v>0</v>
      </c>
      <c r="K14" s="160">
        <f>'[9]СП-2 (н.о.)'!$J$23</f>
        <v>0</v>
      </c>
      <c r="L14" s="87">
        <f>'[10]СП-2 (н.о.)'!$J$23</f>
        <v>0</v>
      </c>
      <c r="M14" s="160">
        <f>'[11]СП-2 (н.о.)'!$J$23</f>
        <v>0</v>
      </c>
      <c r="N14" s="37">
        <f t="shared" si="0"/>
        <v>0</v>
      </c>
    </row>
    <row r="15" spans="1:14" ht="15.75" thickBot="1" x14ac:dyDescent="0.3">
      <c r="A15" s="36">
        <v>11</v>
      </c>
      <c r="B15" s="37" t="s">
        <v>49</v>
      </c>
      <c r="C15" s="160">
        <f>[1]STA_SP2_NO!$J$21</f>
        <v>0</v>
      </c>
      <c r="D15" s="87">
        <f>'[2]СП-2 (н.о.)'!$J$24</f>
        <v>0</v>
      </c>
      <c r="E15" s="66">
        <f>'[3]СП-2 (н.о.)'!$J$24</f>
        <v>0</v>
      </c>
      <c r="F15" s="87">
        <f>[4]STA_SP2_NO!$J$21</f>
        <v>0</v>
      </c>
      <c r="G15" s="160">
        <f>[5]STA_SP2_NO!$J$21</f>
        <v>0</v>
      </c>
      <c r="H15" s="168">
        <f>'[6]СП-2 (н.о.)'!$J$24</f>
        <v>0</v>
      </c>
      <c r="I15" s="160">
        <f>[7]STA_SP2_NO!$J$21</f>
        <v>0</v>
      </c>
      <c r="J15" s="87">
        <f>'[8]СП-2 (н.о.)'!$J$24</f>
        <v>0</v>
      </c>
      <c r="K15" s="160">
        <f>'[9]СП-2 (н.о.)'!$J$24</f>
        <v>0</v>
      </c>
      <c r="L15" s="87">
        <f>'[10]СП-2 (н.о.)'!$J$24</f>
        <v>0</v>
      </c>
      <c r="M15" s="160">
        <f>'[11]СП-2 (н.о.)'!$J$24</f>
        <v>0</v>
      </c>
      <c r="N15" s="37">
        <f t="shared" si="0"/>
        <v>0</v>
      </c>
    </row>
    <row r="16" spans="1:14" ht="57" thickBot="1" x14ac:dyDescent="0.3">
      <c r="A16" s="36">
        <v>12</v>
      </c>
      <c r="B16" s="65" t="s">
        <v>50</v>
      </c>
      <c r="C16" s="160">
        <f>[1]STA_SP2_NO!$J$22</f>
        <v>0</v>
      </c>
      <c r="D16" s="87">
        <f>'[2]СП-2 (н.о.)'!$J$25</f>
        <v>0</v>
      </c>
      <c r="E16" s="66">
        <f>'[3]СП-2 (н.о.)'!$J$25</f>
        <v>0</v>
      </c>
      <c r="F16" s="87">
        <f>[4]STA_SP2_NO!$J$22</f>
        <v>0</v>
      </c>
      <c r="G16" s="160">
        <f>[5]STA_SP2_NO!$J$22</f>
        <v>0</v>
      </c>
      <c r="H16" s="168">
        <f>'[6]СП-2 (н.о.)'!$J$25</f>
        <v>0</v>
      </c>
      <c r="I16" s="160">
        <f>[7]STA_SP2_NO!$J$22</f>
        <v>0</v>
      </c>
      <c r="J16" s="87">
        <f>'[8]СП-2 (н.о.)'!$J$25</f>
        <v>0</v>
      </c>
      <c r="K16" s="160">
        <f>'[9]СП-2 (н.о.)'!$J$25</f>
        <v>0</v>
      </c>
      <c r="L16" s="87">
        <f>'[10]СП-2 (н.о.)'!$J$25</f>
        <v>0</v>
      </c>
      <c r="M16" s="160">
        <f>'[11]СП-2 (н.о.)'!$J$25</f>
        <v>0</v>
      </c>
      <c r="N16" s="37">
        <f t="shared" si="0"/>
        <v>0</v>
      </c>
    </row>
    <row r="17" spans="1:14" ht="34.5" thickBot="1" x14ac:dyDescent="0.3">
      <c r="A17" s="36">
        <v>13</v>
      </c>
      <c r="B17" s="65" t="s">
        <v>51</v>
      </c>
      <c r="C17" s="160">
        <f>[1]STA_SP2_NO!$J$23</f>
        <v>1</v>
      </c>
      <c r="D17" s="87">
        <f>'[2]СП-2 (н.о.)'!$J$26</f>
        <v>0</v>
      </c>
      <c r="E17" s="66">
        <f>'[3]СП-2 (н.о.)'!$J$26</f>
        <v>0</v>
      </c>
      <c r="F17" s="87">
        <f>[4]STA_SP2_NO!$J$23</f>
        <v>0</v>
      </c>
      <c r="G17" s="160">
        <f>[5]STA_SP2_NO!$J$23</f>
        <v>0</v>
      </c>
      <c r="H17" s="168">
        <f>'[6]СП-2 (н.о.)'!$J$26</f>
        <v>0</v>
      </c>
      <c r="I17" s="160">
        <f>[7]STA_SP2_NO!$J$23</f>
        <v>0</v>
      </c>
      <c r="J17" s="87">
        <f>'[8]СП-2 (н.о.)'!$J$26</f>
        <v>0</v>
      </c>
      <c r="K17" s="160">
        <f>'[9]СП-2 (н.о.)'!$J$26</f>
        <v>0</v>
      </c>
      <c r="L17" s="87">
        <f>'[10]СП-2 (н.о.)'!$J$26</f>
        <v>0</v>
      </c>
      <c r="M17" s="160">
        <f>'[11]СП-2 (н.о.)'!$J$26</f>
        <v>0</v>
      </c>
      <c r="N17" s="37">
        <f t="shared" si="0"/>
        <v>1</v>
      </c>
    </row>
    <row r="18" spans="1:14" ht="15.75" thickBot="1" x14ac:dyDescent="0.3">
      <c r="A18" s="40"/>
      <c r="B18" s="41" t="s">
        <v>37</v>
      </c>
      <c r="C18" s="45">
        <f t="shared" ref="C18:M18" si="1">SUM(C5:C17)</f>
        <v>1018</v>
      </c>
      <c r="D18" s="46">
        <f t="shared" si="1"/>
        <v>2065</v>
      </c>
      <c r="E18" s="45">
        <f t="shared" si="1"/>
        <v>1519</v>
      </c>
      <c r="F18" s="46">
        <f t="shared" si="1"/>
        <v>1733</v>
      </c>
      <c r="G18" s="45">
        <f t="shared" si="1"/>
        <v>2778</v>
      </c>
      <c r="H18" s="46">
        <f t="shared" si="1"/>
        <v>1506</v>
      </c>
      <c r="I18" s="45">
        <f t="shared" si="1"/>
        <v>1215</v>
      </c>
      <c r="J18" s="46">
        <f t="shared" si="1"/>
        <v>3046</v>
      </c>
      <c r="K18" s="45">
        <f t="shared" si="1"/>
        <v>1679</v>
      </c>
      <c r="L18" s="46">
        <f>SUM(L5:L17)</f>
        <v>1768</v>
      </c>
      <c r="M18" s="45">
        <f t="shared" si="1"/>
        <v>1787</v>
      </c>
      <c r="N18" s="43">
        <f>SUM(C18:M18)</f>
        <v>20114</v>
      </c>
    </row>
    <row r="19" spans="1:14" ht="15.75" thickBot="1" x14ac:dyDescent="0.3">
      <c r="A19" s="135"/>
      <c r="B19" s="136"/>
      <c r="C19" s="50"/>
      <c r="D19" s="44"/>
      <c r="E19" s="50"/>
      <c r="F19" s="44"/>
      <c r="G19" s="50"/>
      <c r="H19" s="44"/>
      <c r="I19" s="50"/>
      <c r="J19" s="44"/>
      <c r="K19" s="50"/>
      <c r="L19" s="44"/>
      <c r="M19" s="50"/>
      <c r="N19" s="50"/>
    </row>
    <row r="20" spans="1:14" ht="15.75" thickBot="1" x14ac:dyDescent="0.3">
      <c r="A20" s="387" t="s">
        <v>53</v>
      </c>
      <c r="B20" s="388"/>
      <c r="C20" s="68">
        <f>C18/N18</f>
        <v>5.0611514368101816E-2</v>
      </c>
      <c r="D20" s="69">
        <f>D18/N18</f>
        <v>0.10266481057969573</v>
      </c>
      <c r="E20" s="52">
        <f>E18/N18</f>
        <v>7.5519538629810076E-2</v>
      </c>
      <c r="F20" s="69">
        <f>F18/N18</f>
        <v>8.6158894302475891E-2</v>
      </c>
      <c r="G20" s="52">
        <f>G18/N18</f>
        <v>0.13811275728348413</v>
      </c>
      <c r="H20" s="69">
        <f>H18/N18</f>
        <v>7.4873222631003281E-2</v>
      </c>
      <c r="I20" s="52">
        <f>I18/N18</f>
        <v>6.0405687580789499E-2</v>
      </c>
      <c r="J20" s="69">
        <f>J18/N18</f>
        <v>0.15143681018196281</v>
      </c>
      <c r="K20" s="52">
        <f>K18/N18</f>
        <v>8.3474197076663023E-2</v>
      </c>
      <c r="L20" s="69">
        <f>L18/N18</f>
        <v>8.7898975837724963E-2</v>
      </c>
      <c r="M20" s="70">
        <f>M18/N18</f>
        <v>8.8843591528288759E-2</v>
      </c>
      <c r="N20" s="51">
        <f>N18/N18</f>
        <v>1</v>
      </c>
    </row>
  </sheetData>
  <mergeCells count="17">
    <mergeCell ref="N2:N4"/>
    <mergeCell ref="C3:C4"/>
    <mergeCell ref="D3:D4"/>
    <mergeCell ref="E3:E4"/>
    <mergeCell ref="F3:F4"/>
    <mergeCell ref="G3:G4"/>
    <mergeCell ref="M3:M4"/>
    <mergeCell ref="A20:B20"/>
    <mergeCell ref="C1:K1"/>
    <mergeCell ref="A2:A4"/>
    <mergeCell ref="B2:B4"/>
    <mergeCell ref="C2:M2"/>
    <mergeCell ref="H3:H4"/>
    <mergeCell ref="I3:I4"/>
    <mergeCell ref="J3:J4"/>
    <mergeCell ref="K3:K4"/>
    <mergeCell ref="L3:L4"/>
  </mergeCells>
  <pageMargins left="0.25" right="0.25" top="0.75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0"/>
  <sheetViews>
    <sheetView workbookViewId="0">
      <selection sqref="A1:N20"/>
    </sheetView>
  </sheetViews>
  <sheetFormatPr defaultRowHeight="15" x14ac:dyDescent="0.25"/>
  <cols>
    <col min="1" max="1" width="2.85546875" customWidth="1"/>
    <col min="2" max="2" width="26.5703125" customWidth="1"/>
    <col min="6" max="6" width="9.5703125" bestFit="1" customWidth="1"/>
    <col min="11" max="11" width="9.5703125" bestFit="1" customWidth="1"/>
    <col min="14" max="14" width="8.5703125" customWidth="1"/>
  </cols>
  <sheetData>
    <row r="1" spans="1:14" ht="32.25" customHeight="1" thickBot="1" x14ac:dyDescent="0.3">
      <c r="A1" s="166" t="s">
        <v>67</v>
      </c>
      <c r="B1" s="29"/>
      <c r="C1" s="324" t="s">
        <v>108</v>
      </c>
      <c r="D1" s="325"/>
      <c r="E1" s="325"/>
      <c r="F1" s="325"/>
      <c r="G1" s="325"/>
      <c r="H1" s="325"/>
      <c r="I1" s="325"/>
      <c r="J1" s="326"/>
      <c r="K1" s="326"/>
      <c r="L1" s="29"/>
      <c r="M1" s="29"/>
      <c r="N1" s="218" t="s">
        <v>36</v>
      </c>
    </row>
    <row r="2" spans="1:14" ht="15.75" thickBot="1" x14ac:dyDescent="0.3">
      <c r="A2" s="327" t="s">
        <v>0</v>
      </c>
      <c r="B2" s="329" t="s">
        <v>1</v>
      </c>
      <c r="C2" s="360" t="s">
        <v>2</v>
      </c>
      <c r="D2" s="360"/>
      <c r="E2" s="360"/>
      <c r="F2" s="360"/>
      <c r="G2" s="360"/>
      <c r="H2" s="360"/>
      <c r="I2" s="360"/>
      <c r="J2" s="360"/>
      <c r="K2" s="360"/>
      <c r="L2" s="360"/>
      <c r="M2" s="360"/>
      <c r="N2" s="329" t="s">
        <v>3</v>
      </c>
    </row>
    <row r="3" spans="1:14" x14ac:dyDescent="0.25">
      <c r="A3" s="361"/>
      <c r="B3" s="363"/>
      <c r="C3" s="371" t="s">
        <v>69</v>
      </c>
      <c r="D3" s="365" t="s">
        <v>4</v>
      </c>
      <c r="E3" s="367" t="s">
        <v>5</v>
      </c>
      <c r="F3" s="365" t="s">
        <v>6</v>
      </c>
      <c r="G3" s="367" t="s">
        <v>7</v>
      </c>
      <c r="H3" s="365" t="s">
        <v>8</v>
      </c>
      <c r="I3" s="367" t="s">
        <v>94</v>
      </c>
      <c r="J3" s="329" t="s">
        <v>9</v>
      </c>
      <c r="K3" s="390" t="s">
        <v>38</v>
      </c>
      <c r="L3" s="329" t="s">
        <v>93</v>
      </c>
      <c r="M3" s="373" t="s">
        <v>11</v>
      </c>
      <c r="N3" s="370"/>
    </row>
    <row r="4" spans="1:14" ht="15.75" thickBot="1" x14ac:dyDescent="0.3">
      <c r="A4" s="362"/>
      <c r="B4" s="364"/>
      <c r="C4" s="372"/>
      <c r="D4" s="366"/>
      <c r="E4" s="362"/>
      <c r="F4" s="366"/>
      <c r="G4" s="362"/>
      <c r="H4" s="366"/>
      <c r="I4" s="362"/>
      <c r="J4" s="362"/>
      <c r="K4" s="391"/>
      <c r="L4" s="362"/>
      <c r="M4" s="374"/>
      <c r="N4" s="364"/>
    </row>
    <row r="5" spans="1:14" ht="15.75" thickBot="1" x14ac:dyDescent="0.3">
      <c r="A5" s="34">
        <v>1</v>
      </c>
      <c r="B5" s="35" t="s">
        <v>39</v>
      </c>
      <c r="C5" s="160">
        <f>[1]STA_SP2_NO!$K$11</f>
        <v>53228.78</v>
      </c>
      <c r="D5" s="87">
        <f>'[2]СП-2 (н.о.)'!$K$14</f>
        <v>97413.909039999984</v>
      </c>
      <c r="E5" s="160">
        <f>'[3]СП-2 (н.о.)'!$K$14</f>
        <v>97448</v>
      </c>
      <c r="F5" s="245">
        <f>[4]STA_SP2_NO!$K$11</f>
        <v>87222.21</v>
      </c>
      <c r="G5" s="160">
        <f>[5]STA_SP2_NO!$K$11</f>
        <v>173696</v>
      </c>
      <c r="H5" s="168">
        <f>'[6]СП-2 (н.о.)'!$K$14</f>
        <v>86462</v>
      </c>
      <c r="I5" s="160">
        <f>[7]STA_SP2_NO!$K$11</f>
        <v>61421.88</v>
      </c>
      <c r="J5" s="87">
        <f>'[8]СП-2 (н.о.)'!$K$14</f>
        <v>172870</v>
      </c>
      <c r="K5" s="160">
        <f>'[9]СП-2 (н.о.)'!$K$14</f>
        <v>91014</v>
      </c>
      <c r="L5" s="87">
        <f>'[10]СП-2 (н.о.)'!$K$14</f>
        <v>108767</v>
      </c>
      <c r="M5" s="160">
        <f>'[11]СП-2 (н.о.)'!$K$14</f>
        <v>86496</v>
      </c>
      <c r="N5" s="163">
        <f t="shared" ref="N5:N17" si="0">SUM(C5:M5)</f>
        <v>1116039.7790399999</v>
      </c>
    </row>
    <row r="6" spans="1:14" ht="15.75" thickBot="1" x14ac:dyDescent="0.3">
      <c r="A6" s="36">
        <v>2</v>
      </c>
      <c r="B6" s="37" t="s">
        <v>40</v>
      </c>
      <c r="C6" s="160">
        <f>[1]STA_SP2_NO!$K$12</f>
        <v>8379.65</v>
      </c>
      <c r="D6" s="87">
        <f>'[2]СП-2 (н.о.)'!$K$15</f>
        <v>19053.293020000001</v>
      </c>
      <c r="E6" s="80">
        <f>'[3]СП-2 (н.о.)'!$K$15</f>
        <v>8137</v>
      </c>
      <c r="F6" s="245">
        <f>[4]STA_SP2_NO!$K$12</f>
        <v>15755.26</v>
      </c>
      <c r="G6" s="160">
        <f>[5]STA_SP2_NO!$K$12</f>
        <v>18403</v>
      </c>
      <c r="H6" s="168">
        <f>'[6]СП-2 (н.о.)'!$K$15</f>
        <v>9512</v>
      </c>
      <c r="I6" s="160">
        <f>[7]STA_SP2_NO!$K$12</f>
        <v>5093.6099999999997</v>
      </c>
      <c r="J6" s="87">
        <f>'[8]СП-2 (н.о.)'!$K$15</f>
        <v>17279</v>
      </c>
      <c r="K6" s="160">
        <f>'[9]СП-2 (н.о.)'!$K$15</f>
        <v>16551</v>
      </c>
      <c r="L6" s="87">
        <f>'[10]СП-2 (н.о.)'!$K$15</f>
        <v>16716</v>
      </c>
      <c r="M6" s="160">
        <f>'[11]СП-2 (н.о.)'!$K$15</f>
        <v>8991</v>
      </c>
      <c r="N6" s="67">
        <f t="shared" si="0"/>
        <v>143870.81302</v>
      </c>
    </row>
    <row r="7" spans="1:14" ht="15.75" thickBot="1" x14ac:dyDescent="0.3">
      <c r="A7" s="36">
        <v>3</v>
      </c>
      <c r="B7" s="37" t="s">
        <v>41</v>
      </c>
      <c r="C7" s="160">
        <f>[1]STA_SP2_NO!$K$13</f>
        <v>30.72</v>
      </c>
      <c r="D7" s="87">
        <f>'[2]СП-2 (н.о.)'!$K$16</f>
        <v>1017.285</v>
      </c>
      <c r="E7" s="80">
        <f>'[3]СП-2 (н.о.)'!$K$16</f>
        <v>1658</v>
      </c>
      <c r="F7" s="245">
        <f>[4]STA_SP2_NO!$K$13</f>
        <v>679.32</v>
      </c>
      <c r="G7" s="160">
        <f>[5]STA_SP2_NO!$K$13</f>
        <v>1220</v>
      </c>
      <c r="H7" s="168">
        <f>'[6]СП-2 (н.о.)'!$K$16</f>
        <v>478</v>
      </c>
      <c r="I7" s="160">
        <f>[7]STA_SP2_NO!$K$13</f>
        <v>207</v>
      </c>
      <c r="J7" s="87">
        <f>'[8]СП-2 (н.о.)'!$K$16</f>
        <v>3622</v>
      </c>
      <c r="K7" s="160">
        <f>'[9]СП-2 (н.о.)'!$K$16</f>
        <v>1674</v>
      </c>
      <c r="L7" s="87">
        <f>'[10]СП-2 (н.о.)'!$K$16</f>
        <v>2213</v>
      </c>
      <c r="M7" s="160">
        <f>'[11]СП-2 (н.о.)'!$K$16</f>
        <v>974</v>
      </c>
      <c r="N7" s="67">
        <f t="shared" si="0"/>
        <v>13773.325000000001</v>
      </c>
    </row>
    <row r="8" spans="1:14" ht="15.75" thickBot="1" x14ac:dyDescent="0.3">
      <c r="A8" s="36">
        <v>4</v>
      </c>
      <c r="B8" s="37" t="s">
        <v>42</v>
      </c>
      <c r="C8" s="160">
        <f>[1]STA_SP2_NO!$K$14</f>
        <v>19.190000000000001</v>
      </c>
      <c r="D8" s="87">
        <f>'[2]СП-2 (н.о.)'!$K$17</f>
        <v>130.82599999999999</v>
      </c>
      <c r="E8" s="66">
        <f>'[3]СП-2 (н.о.)'!$K$17</f>
        <v>161</v>
      </c>
      <c r="F8" s="245">
        <f>[4]STA_SP2_NO!$K$14</f>
        <v>280.02999999999997</v>
      </c>
      <c r="G8" s="160">
        <f>[5]STA_SP2_NO!$K$14</f>
        <v>2618</v>
      </c>
      <c r="H8" s="168">
        <f>'[6]СП-2 (н.о.)'!$K$17</f>
        <v>36</v>
      </c>
      <c r="I8" s="160">
        <f>[7]STA_SP2_NO!$K$14</f>
        <v>0</v>
      </c>
      <c r="J8" s="87">
        <f>'[8]СП-2 (н.о.)'!$K$17</f>
        <v>196</v>
      </c>
      <c r="K8" s="160">
        <f>'[9]СП-2 (н.о.)'!$K$17</f>
        <v>109</v>
      </c>
      <c r="L8" s="87">
        <f>'[10]СП-2 (н.о.)'!$K$17</f>
        <v>105</v>
      </c>
      <c r="M8" s="160">
        <f>'[11]СП-2 (н.о.)'!$K$17</f>
        <v>35</v>
      </c>
      <c r="N8" s="67">
        <f t="shared" si="0"/>
        <v>3690.0459999999998</v>
      </c>
    </row>
    <row r="9" spans="1:14" ht="15.75" thickBot="1" x14ac:dyDescent="0.3">
      <c r="A9" s="36">
        <v>5</v>
      </c>
      <c r="B9" s="37" t="s">
        <v>43</v>
      </c>
      <c r="C9" s="160">
        <f>[1]STA_SP2_NO!$K$15</f>
        <v>70.010000000000005</v>
      </c>
      <c r="D9" s="87">
        <f>'[2]СП-2 (н.о.)'!$K$18</f>
        <v>53.744999999999997</v>
      </c>
      <c r="E9" s="80">
        <f>'[3]СП-2 (н.о.)'!$K$18</f>
        <v>27</v>
      </c>
      <c r="F9" s="245">
        <f>[4]STA_SP2_NO!$K$15</f>
        <v>0</v>
      </c>
      <c r="G9" s="160">
        <f>[5]STA_SP2_NO!$K$15</f>
        <v>656</v>
      </c>
      <c r="H9" s="168">
        <f>'[6]СП-2 (н.о.)'!$K$18</f>
        <v>102</v>
      </c>
      <c r="I9" s="160">
        <f>[7]STA_SP2_NO!$K$15</f>
        <v>0</v>
      </c>
      <c r="J9" s="87">
        <f>'[8]СП-2 (н.о.)'!$K$18</f>
        <v>424</v>
      </c>
      <c r="K9" s="160">
        <f>'[9]СП-2 (н.о.)'!$K$18</f>
        <v>83</v>
      </c>
      <c r="L9" s="87">
        <f>'[10]СП-2 (н.о.)'!$K$18</f>
        <v>340</v>
      </c>
      <c r="M9" s="160">
        <f>'[11]СП-2 (н.о.)'!$K$18</f>
        <v>49</v>
      </c>
      <c r="N9" s="67">
        <f t="shared" si="0"/>
        <v>1804.7550000000001</v>
      </c>
    </row>
    <row r="10" spans="1:14" ht="15.75" thickBot="1" x14ac:dyDescent="0.3">
      <c r="A10" s="36">
        <v>6</v>
      </c>
      <c r="B10" s="37" t="s">
        <v>44</v>
      </c>
      <c r="C10" s="160">
        <f>[1]STA_SP2_NO!$K$16</f>
        <v>798.9</v>
      </c>
      <c r="D10" s="87">
        <f>'[2]СП-2 (н.о.)'!$K$19</f>
        <v>1101.14904</v>
      </c>
      <c r="E10" s="80">
        <f>'[3]СП-2 (н.о.)'!$K$19</f>
        <v>141</v>
      </c>
      <c r="F10" s="245">
        <f>[4]STA_SP2_NO!$K$16</f>
        <v>494.5</v>
      </c>
      <c r="G10" s="160">
        <f>[5]STA_SP2_NO!$K$16</f>
        <v>603</v>
      </c>
      <c r="H10" s="168">
        <f>'[6]СП-2 (н.о.)'!$K$19</f>
        <v>340</v>
      </c>
      <c r="I10" s="160">
        <f>[7]STA_SP2_NO!$K$16</f>
        <v>416.77</v>
      </c>
      <c r="J10" s="87">
        <f>'[8]СП-2 (н.о.)'!$K$19</f>
        <v>636</v>
      </c>
      <c r="K10" s="160">
        <f>'[9]СП-2 (н.о.)'!$K$19</f>
        <v>1921</v>
      </c>
      <c r="L10" s="87">
        <f>'[10]СП-2 (н.о.)'!$K$19</f>
        <v>133</v>
      </c>
      <c r="M10" s="160">
        <f>'[11]СП-2 (н.о.)'!$K$19</f>
        <v>402</v>
      </c>
      <c r="N10" s="67">
        <f t="shared" si="0"/>
        <v>6987.3190400000003</v>
      </c>
    </row>
    <row r="11" spans="1:14" ht="15.75" thickBot="1" x14ac:dyDescent="0.3">
      <c r="A11" s="36">
        <v>7</v>
      </c>
      <c r="B11" s="37" t="s">
        <v>45</v>
      </c>
      <c r="C11" s="160">
        <f>[1]STA_SP2_NO!$K$17</f>
        <v>0</v>
      </c>
      <c r="D11" s="87">
        <f>'[2]СП-2 (н.о.)'!$K$20</f>
        <v>232.89099999999999</v>
      </c>
      <c r="E11" s="66">
        <f>'[3]СП-2 (н.о.)'!$K$20</f>
        <v>0</v>
      </c>
      <c r="F11" s="245">
        <f>[4]STA_SP2_NO!$K$17</f>
        <v>0</v>
      </c>
      <c r="G11" s="160">
        <f>[5]STA_SP2_NO!$K$17</f>
        <v>20</v>
      </c>
      <c r="H11" s="168">
        <f>'[6]СП-2 (н.о.)'!$K$20</f>
        <v>0</v>
      </c>
      <c r="I11" s="160">
        <f>[7]STA_SP2_NO!$K$17</f>
        <v>0</v>
      </c>
      <c r="J11" s="87">
        <f>'[8]СП-2 (н.о.)'!$K$20</f>
        <v>20</v>
      </c>
      <c r="K11" s="160">
        <f>'[9]СП-2 (н.о.)'!$K$20</f>
        <v>81</v>
      </c>
      <c r="L11" s="87">
        <f>'[10]СП-2 (н.о.)'!$K$20</f>
        <v>0</v>
      </c>
      <c r="M11" s="160">
        <f>'[11]СП-2 (н.о.)'!$K$20</f>
        <v>38</v>
      </c>
      <c r="N11" s="67">
        <f t="shared" si="0"/>
        <v>391.89099999999996</v>
      </c>
    </row>
    <row r="12" spans="1:14" ht="15.75" thickBot="1" x14ac:dyDescent="0.3">
      <c r="A12" s="36">
        <v>8</v>
      </c>
      <c r="B12" s="37" t="s">
        <v>46</v>
      </c>
      <c r="C12" s="160">
        <f>[1]STA_SP2_NO!$K$18</f>
        <v>86.91</v>
      </c>
      <c r="D12" s="87">
        <f>'[2]СП-2 (н.о.)'!$K$21</f>
        <v>5.1219999999999999</v>
      </c>
      <c r="E12" s="66">
        <f>'[3]СП-2 (н.о.)'!$K$21</f>
        <v>1776</v>
      </c>
      <c r="F12" s="245">
        <f>[4]STA_SP2_NO!$K$18</f>
        <v>443.41</v>
      </c>
      <c r="G12" s="160">
        <f>[5]STA_SP2_NO!$K$18</f>
        <v>248</v>
      </c>
      <c r="H12" s="168">
        <f>'[6]СП-2 (н.о.)'!$K$21</f>
        <v>233</v>
      </c>
      <c r="I12" s="160">
        <f>[7]STA_SP2_NO!$K$18</f>
        <v>201.3</v>
      </c>
      <c r="J12" s="87">
        <f>'[8]СП-2 (н.о.)'!$K$21</f>
        <v>992</v>
      </c>
      <c r="K12" s="160">
        <f>'[9]СП-2 (н.о.)'!$K$21</f>
        <v>1022</v>
      </c>
      <c r="L12" s="87">
        <f>'[10]СП-2 (н.о.)'!$K$21</f>
        <v>78</v>
      </c>
      <c r="M12" s="160">
        <f>'[11]СП-2 (н.о.)'!$K$21</f>
        <v>375</v>
      </c>
      <c r="N12" s="67">
        <f t="shared" si="0"/>
        <v>5460.7420000000002</v>
      </c>
    </row>
    <row r="13" spans="1:14" ht="23.25" thickBot="1" x14ac:dyDescent="0.3">
      <c r="A13" s="36">
        <v>9</v>
      </c>
      <c r="B13" s="65" t="s">
        <v>47</v>
      </c>
      <c r="C13" s="160">
        <f>[1]STA_SP2_NO!$K$19</f>
        <v>0</v>
      </c>
      <c r="D13" s="87">
        <f>'[2]СП-2 (н.о.)'!$K$22</f>
        <v>0</v>
      </c>
      <c r="E13" s="66">
        <f>'[3]СП-2 (н.о.)'!$K$22</f>
        <v>0</v>
      </c>
      <c r="F13" s="245">
        <f>[4]STA_SP2_NO!$K$19</f>
        <v>0</v>
      </c>
      <c r="G13" s="160">
        <f>[5]STA_SP2_NO!$K$19</f>
        <v>0</v>
      </c>
      <c r="H13" s="168">
        <f>'[6]СП-2 (н.о.)'!$K$22</f>
        <v>0</v>
      </c>
      <c r="I13" s="160">
        <f>[7]STA_SP2_NO!$K$19</f>
        <v>0</v>
      </c>
      <c r="J13" s="87">
        <f>'[8]СП-2 (н.о.)'!$K$22</f>
        <v>0</v>
      </c>
      <c r="K13" s="160">
        <f>'[9]СП-2 (н.о.)'!$K$22</f>
        <v>0</v>
      </c>
      <c r="L13" s="87">
        <f>'[10]СП-2 (н.о.)'!$K$22</f>
        <v>0</v>
      </c>
      <c r="M13" s="160">
        <f>'[11]СП-2 (н.о.)'!$K$22</f>
        <v>0</v>
      </c>
      <c r="N13" s="37">
        <f t="shared" si="0"/>
        <v>0</v>
      </c>
    </row>
    <row r="14" spans="1:14" ht="34.5" thickBot="1" x14ac:dyDescent="0.3">
      <c r="A14" s="36">
        <v>10</v>
      </c>
      <c r="B14" s="222" t="s">
        <v>48</v>
      </c>
      <c r="C14" s="160">
        <f>[1]STA_SP2_NO!$K$20</f>
        <v>0</v>
      </c>
      <c r="D14" s="87">
        <f>'[2]СП-2 (н.о.)'!$K$23</f>
        <v>0</v>
      </c>
      <c r="E14" s="66">
        <f>'[3]СП-2 (н.о.)'!$K$23</f>
        <v>0</v>
      </c>
      <c r="F14" s="245">
        <f>[4]STA_SP2_NO!$K$20</f>
        <v>0</v>
      </c>
      <c r="G14" s="160">
        <f>[5]STA_SP2_NO!$K$20</f>
        <v>0</v>
      </c>
      <c r="H14" s="168">
        <f>'[6]СП-2 (н.о.)'!$K$23</f>
        <v>0</v>
      </c>
      <c r="I14" s="160">
        <f>[7]STA_SP2_NO!$K$20</f>
        <v>0</v>
      </c>
      <c r="J14" s="87">
        <f>'[8]СП-2 (н.о.)'!$K$23</f>
        <v>0</v>
      </c>
      <c r="K14" s="160">
        <f>'[9]СП-2 (н.о.)'!$K$23</f>
        <v>0</v>
      </c>
      <c r="L14" s="87">
        <f>'[10]СП-2 (н.о.)'!$K$23</f>
        <v>0</v>
      </c>
      <c r="M14" s="160">
        <f>'[11]СП-2 (н.о.)'!$K$23</f>
        <v>0</v>
      </c>
      <c r="N14" s="37">
        <f t="shared" si="0"/>
        <v>0</v>
      </c>
    </row>
    <row r="15" spans="1:14" ht="15.75" thickBot="1" x14ac:dyDescent="0.3">
      <c r="A15" s="36">
        <v>11</v>
      </c>
      <c r="B15" s="37" t="s">
        <v>49</v>
      </c>
      <c r="C15" s="160">
        <f>[1]STA_SP2_NO!$K$21</f>
        <v>0</v>
      </c>
      <c r="D15" s="87">
        <f>'[2]СП-2 (н.о.)'!$K$24</f>
        <v>0</v>
      </c>
      <c r="E15" s="66">
        <f>'[3]СП-2 (н.о.)'!$K$24</f>
        <v>0</v>
      </c>
      <c r="F15" s="245">
        <f>[4]STA_SP2_NO!$K$21</f>
        <v>0</v>
      </c>
      <c r="G15" s="160">
        <f>[5]STA_SP2_NO!$K$21</f>
        <v>0</v>
      </c>
      <c r="H15" s="168">
        <f>'[6]СП-2 (н.о.)'!$K$24</f>
        <v>0</v>
      </c>
      <c r="I15" s="160">
        <f>[7]STA_SP2_NO!$K$21</f>
        <v>0</v>
      </c>
      <c r="J15" s="87">
        <f>'[8]СП-2 (н.о.)'!$K$24</f>
        <v>0</v>
      </c>
      <c r="K15" s="160">
        <f>'[9]СП-2 (н.о.)'!$K$24</f>
        <v>0</v>
      </c>
      <c r="L15" s="87">
        <f>'[10]СП-2 (н.о.)'!$K$24</f>
        <v>0</v>
      </c>
      <c r="M15" s="160">
        <f>'[11]СП-2 (н.о.)'!$K$24</f>
        <v>0</v>
      </c>
      <c r="N15" s="37">
        <f t="shared" si="0"/>
        <v>0</v>
      </c>
    </row>
    <row r="16" spans="1:14" ht="57" thickBot="1" x14ac:dyDescent="0.3">
      <c r="A16" s="36">
        <v>12</v>
      </c>
      <c r="B16" s="65" t="s">
        <v>50</v>
      </c>
      <c r="C16" s="160">
        <f>[1]STA_SP2_NO!$K$22</f>
        <v>0</v>
      </c>
      <c r="D16" s="87">
        <f>'[2]СП-2 (н.о.)'!$K$25</f>
        <v>0</v>
      </c>
      <c r="E16" s="66">
        <f>'[3]СП-2 (н.о.)'!$K$25</f>
        <v>0</v>
      </c>
      <c r="F16" s="245">
        <f>[4]STA_SP2_NO!$K$22</f>
        <v>0</v>
      </c>
      <c r="G16" s="160">
        <f>[5]STA_SP2_NO!$K$22</f>
        <v>0</v>
      </c>
      <c r="H16" s="168">
        <f>'[6]СП-2 (н.о.)'!$K$25</f>
        <v>0</v>
      </c>
      <c r="I16" s="160">
        <f>[7]STA_SP2_NO!$K$22</f>
        <v>0</v>
      </c>
      <c r="J16" s="87">
        <f>'[8]СП-2 (н.о.)'!$K$25</f>
        <v>0</v>
      </c>
      <c r="K16" s="160">
        <f>'[9]СП-2 (н.о.)'!$K$25</f>
        <v>0</v>
      </c>
      <c r="L16" s="87">
        <f>'[10]СП-2 (н.о.)'!$K$25</f>
        <v>0</v>
      </c>
      <c r="M16" s="160">
        <f>'[11]СП-2 (н.о.)'!$K$25</f>
        <v>0</v>
      </c>
      <c r="N16" s="37">
        <f t="shared" si="0"/>
        <v>0</v>
      </c>
    </row>
    <row r="17" spans="1:14" ht="34.5" thickBot="1" x14ac:dyDescent="0.3">
      <c r="A17" s="36">
        <v>13</v>
      </c>
      <c r="B17" s="65" t="s">
        <v>51</v>
      </c>
      <c r="C17" s="160">
        <f>[1]STA_SP2_NO!$K$23</f>
        <v>140.58000000000001</v>
      </c>
      <c r="D17" s="87">
        <f>'[2]СП-2 (н.о.)'!$K$26</f>
        <v>0</v>
      </c>
      <c r="E17" s="66">
        <f>'[3]СП-2 (н.о.)'!$K$26</f>
        <v>0</v>
      </c>
      <c r="F17" s="245">
        <f>[4]STA_SP2_NO!$K$23</f>
        <v>0</v>
      </c>
      <c r="G17" s="160">
        <f>[5]STA_SP2_NO!$K$23</f>
        <v>0</v>
      </c>
      <c r="H17" s="168">
        <f>'[6]СП-2 (н.о.)'!$K$26</f>
        <v>0</v>
      </c>
      <c r="I17" s="160">
        <f>[7]STA_SP2_NO!$K$23</f>
        <v>0</v>
      </c>
      <c r="J17" s="87">
        <f>'[8]СП-2 (н.о.)'!$K$26</f>
        <v>0</v>
      </c>
      <c r="K17" s="160">
        <f>'[9]СП-2 (н.о.)'!$K$26</f>
        <v>0</v>
      </c>
      <c r="L17" s="87">
        <f>'[10]СП-2 (н.о.)'!$K$26</f>
        <v>0</v>
      </c>
      <c r="M17" s="160">
        <f>'[11]СП-2 (н.о.)'!$K$26</f>
        <v>0</v>
      </c>
      <c r="N17" s="37">
        <f t="shared" si="0"/>
        <v>140.58000000000001</v>
      </c>
    </row>
    <row r="18" spans="1:14" ht="15.75" thickBot="1" x14ac:dyDescent="0.3">
      <c r="A18" s="40"/>
      <c r="B18" s="41" t="s">
        <v>37</v>
      </c>
      <c r="C18" s="45">
        <f t="shared" ref="C18:M18" si="1">SUM(C5:C17)</f>
        <v>62754.740000000013</v>
      </c>
      <c r="D18" s="46">
        <f>SUM(D5:D17)</f>
        <v>119008.22009999999</v>
      </c>
      <c r="E18" s="45">
        <f t="shared" si="1"/>
        <v>109348</v>
      </c>
      <c r="F18" s="46">
        <f>SUM(F5:F17)</f>
        <v>104874.73000000001</v>
      </c>
      <c r="G18" s="45">
        <f t="shared" si="1"/>
        <v>197464</v>
      </c>
      <c r="H18" s="46">
        <f t="shared" si="1"/>
        <v>97163</v>
      </c>
      <c r="I18" s="45">
        <f>SUM(I5:I17)</f>
        <v>67340.56</v>
      </c>
      <c r="J18" s="46">
        <f t="shared" si="1"/>
        <v>196039</v>
      </c>
      <c r="K18" s="95">
        <f t="shared" si="1"/>
        <v>112455</v>
      </c>
      <c r="L18" s="46">
        <f t="shared" si="1"/>
        <v>128352</v>
      </c>
      <c r="M18" s="45">
        <f t="shared" si="1"/>
        <v>97360</v>
      </c>
      <c r="N18" s="43">
        <f>SUM(N5:N17)</f>
        <v>1292159.2501000001</v>
      </c>
    </row>
    <row r="19" spans="1:14" ht="15.75" thickBot="1" x14ac:dyDescent="0.3"/>
    <row r="20" spans="1:14" ht="15.75" thickBot="1" x14ac:dyDescent="0.3">
      <c r="A20" s="387" t="s">
        <v>53</v>
      </c>
      <c r="B20" s="388"/>
      <c r="C20" s="68">
        <f>C18/N18</f>
        <v>4.8565794034398958E-2</v>
      </c>
      <c r="D20" s="69">
        <f>D18/N18</f>
        <v>9.2100273314446313E-2</v>
      </c>
      <c r="E20" s="52">
        <f>E18/N18</f>
        <v>8.462424425746097E-2</v>
      </c>
      <c r="F20" s="69">
        <f>F18/N18</f>
        <v>8.1162387679292444E-2</v>
      </c>
      <c r="G20" s="52">
        <f>G18/N18</f>
        <v>0.15281707729501476</v>
      </c>
      <c r="H20" s="69">
        <f>H18/N18</f>
        <v>7.5194292029005377E-2</v>
      </c>
      <c r="I20" s="52">
        <f>I18/N18</f>
        <v>5.2114752879560716E-2</v>
      </c>
      <c r="J20" s="69">
        <f>J18/N18</f>
        <v>0.15171427204876534</v>
      </c>
      <c r="K20" s="52">
        <f>K18/N18</f>
        <v>8.7028746643493915E-2</v>
      </c>
      <c r="L20" s="69">
        <f>L18/N18</f>
        <v>9.9331409801126952E-2</v>
      </c>
      <c r="M20" s="70">
        <f>M18/N18</f>
        <v>7.5346750017434239E-2</v>
      </c>
      <c r="N20" s="221">
        <f>N18/N18</f>
        <v>1</v>
      </c>
    </row>
  </sheetData>
  <mergeCells count="17">
    <mergeCell ref="N2:N4"/>
    <mergeCell ref="C3:C4"/>
    <mergeCell ref="D3:D4"/>
    <mergeCell ref="E3:E4"/>
    <mergeCell ref="F3:F4"/>
    <mergeCell ref="G3:G4"/>
    <mergeCell ref="M3:M4"/>
    <mergeCell ref="A20:B20"/>
    <mergeCell ref="C1:K1"/>
    <mergeCell ref="A2:A4"/>
    <mergeCell ref="B2:B4"/>
    <mergeCell ref="C2:M2"/>
    <mergeCell ref="H3:H4"/>
    <mergeCell ref="I3:I4"/>
    <mergeCell ref="J3:J4"/>
    <mergeCell ref="K3:K4"/>
    <mergeCell ref="L3:L4"/>
  </mergeCells>
  <pageMargins left="0.25" right="0.25" top="0.75" bottom="0.75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2"/>
  <sheetViews>
    <sheetView workbookViewId="0">
      <selection sqref="A1:N32"/>
    </sheetView>
  </sheetViews>
  <sheetFormatPr defaultRowHeight="15" x14ac:dyDescent="0.25"/>
  <cols>
    <col min="1" max="1" width="4" customWidth="1"/>
    <col min="2" max="2" width="21.5703125" customWidth="1"/>
  </cols>
  <sheetData>
    <row r="1" spans="1:14" ht="27.75" customHeight="1" thickBot="1" x14ac:dyDescent="0.3">
      <c r="A1" s="166"/>
      <c r="B1" s="29"/>
      <c r="C1" s="324" t="s">
        <v>109</v>
      </c>
      <c r="D1" s="325"/>
      <c r="E1" s="325"/>
      <c r="F1" s="325"/>
      <c r="G1" s="325"/>
      <c r="H1" s="325"/>
      <c r="I1" s="325"/>
      <c r="J1" s="326"/>
      <c r="K1" s="326"/>
      <c r="L1" s="29"/>
      <c r="M1" s="29"/>
      <c r="N1" s="64"/>
    </row>
    <row r="2" spans="1:14" ht="15.75" thickBot="1" x14ac:dyDescent="0.3">
      <c r="A2" s="327" t="s">
        <v>0</v>
      </c>
      <c r="B2" s="329" t="s">
        <v>1</v>
      </c>
      <c r="C2" s="360" t="s">
        <v>2</v>
      </c>
      <c r="D2" s="360"/>
      <c r="E2" s="360"/>
      <c r="F2" s="360"/>
      <c r="G2" s="360"/>
      <c r="H2" s="360"/>
      <c r="I2" s="360"/>
      <c r="J2" s="360"/>
      <c r="K2" s="360"/>
      <c r="L2" s="360"/>
      <c r="M2" s="360"/>
      <c r="N2" s="329" t="s">
        <v>3</v>
      </c>
    </row>
    <row r="3" spans="1:14" x14ac:dyDescent="0.25">
      <c r="A3" s="361"/>
      <c r="B3" s="363"/>
      <c r="C3" s="382" t="s">
        <v>69</v>
      </c>
      <c r="D3" s="329" t="s">
        <v>4</v>
      </c>
      <c r="E3" s="367" t="s">
        <v>5</v>
      </c>
      <c r="F3" s="385" t="s">
        <v>6</v>
      </c>
      <c r="G3" s="367" t="s">
        <v>7</v>
      </c>
      <c r="H3" s="365" t="s">
        <v>8</v>
      </c>
      <c r="I3" s="367" t="s">
        <v>94</v>
      </c>
      <c r="J3" s="365" t="s">
        <v>9</v>
      </c>
      <c r="K3" s="382" t="s">
        <v>10</v>
      </c>
      <c r="L3" s="329" t="s">
        <v>93</v>
      </c>
      <c r="M3" s="367" t="s">
        <v>11</v>
      </c>
      <c r="N3" s="370"/>
    </row>
    <row r="4" spans="1:14" ht="15.75" thickBot="1" x14ac:dyDescent="0.3">
      <c r="A4" s="362"/>
      <c r="B4" s="364"/>
      <c r="C4" s="384"/>
      <c r="D4" s="362"/>
      <c r="E4" s="362"/>
      <c r="F4" s="386"/>
      <c r="G4" s="362"/>
      <c r="H4" s="366"/>
      <c r="I4" s="362"/>
      <c r="J4" s="366"/>
      <c r="K4" s="384"/>
      <c r="L4" s="362"/>
      <c r="M4" s="362"/>
      <c r="N4" s="364"/>
    </row>
    <row r="5" spans="1:14" x14ac:dyDescent="0.25">
      <c r="A5" s="34">
        <v>1</v>
      </c>
      <c r="B5" s="35" t="s">
        <v>39</v>
      </c>
      <c r="C5" s="80">
        <f>[1]STA_SP2_NO!$J$25</f>
        <v>11</v>
      </c>
      <c r="D5" s="163">
        <f>'[2]СП-2 (н.о.)'!$J$28</f>
        <v>34</v>
      </c>
      <c r="E5" s="79">
        <f>'[3]СП-2 (н.о.)'!$J$28</f>
        <v>13</v>
      </c>
      <c r="F5" s="87">
        <f>[4]STA_SP2_NO!$J$25</f>
        <v>37</v>
      </c>
      <c r="G5" s="79">
        <f>[5]STA_SP2_NO!$J$25</f>
        <v>21</v>
      </c>
      <c r="H5" s="87">
        <f>'[6]СП-2 (н.о.)'!$J$28</f>
        <v>21</v>
      </c>
      <c r="I5" s="79">
        <f>[7]STA_SP2_NO!$J$25</f>
        <v>38</v>
      </c>
      <c r="J5" s="87">
        <f>'[8]СП-2 (н.о.)'!$J$28</f>
        <v>31</v>
      </c>
      <c r="K5" s="79">
        <f>'[9]СП-2 (н.о.)'!$J$28</f>
        <v>18</v>
      </c>
      <c r="L5" s="87">
        <f>'[10]СП-2 (н.о.)'!$J$28</f>
        <v>89</v>
      </c>
      <c r="M5" s="79">
        <f>'[11]СП-2 (н.о.)'!$J$28</f>
        <v>29</v>
      </c>
      <c r="N5" s="237">
        <f t="shared" ref="N5:N12" si="0">SUM(C5:M5)</f>
        <v>342</v>
      </c>
    </row>
    <row r="6" spans="1:14" x14ac:dyDescent="0.25">
      <c r="A6" s="36">
        <v>2</v>
      </c>
      <c r="B6" s="37" t="s">
        <v>40</v>
      </c>
      <c r="C6" s="80">
        <f>[1]STA_SP2_NO!$J$26</f>
        <v>19</v>
      </c>
      <c r="D6" s="163">
        <f>'[2]СП-2 (н.о.)'!$J$29</f>
        <v>114</v>
      </c>
      <c r="E6" s="80">
        <f>'[3]СП-2 (н.о.)'!$J$29</f>
        <v>30</v>
      </c>
      <c r="F6" s="87">
        <f>[4]STA_SP2_NO!$J$26</f>
        <v>61</v>
      </c>
      <c r="G6" s="79">
        <f>[5]STA_SP2_NO!$J$26</f>
        <v>32</v>
      </c>
      <c r="H6" s="87">
        <f>'[6]СП-2 (н.о.)'!$J$29</f>
        <v>27</v>
      </c>
      <c r="I6" s="79">
        <f>[7]STA_SP2_NO!$J$26</f>
        <v>0</v>
      </c>
      <c r="J6" s="87">
        <f>'[8]СП-2 (н.о.)'!$J$29</f>
        <v>41</v>
      </c>
      <c r="K6" s="79">
        <f>'[9]СП-2 (н.о.)'!$J$29</f>
        <v>44</v>
      </c>
      <c r="L6" s="87">
        <f>'[10]СП-2 (н.о.)'!$J$29</f>
        <v>30</v>
      </c>
      <c r="M6" s="79">
        <f>'[11]СП-2 (н.о.)'!$J$29</f>
        <v>31</v>
      </c>
      <c r="N6" s="67">
        <f t="shared" si="0"/>
        <v>429</v>
      </c>
    </row>
    <row r="7" spans="1:14" x14ac:dyDescent="0.25">
      <c r="A7" s="36">
        <v>3</v>
      </c>
      <c r="B7" s="37" t="s">
        <v>41</v>
      </c>
      <c r="C7" s="80">
        <f>[1]STA_SP2_NO!$J$27</f>
        <v>0</v>
      </c>
      <c r="D7" s="163">
        <f>'[2]СП-2 (н.о.)'!$J$30</f>
        <v>6</v>
      </c>
      <c r="E7" s="66">
        <f>'[3]СП-2 (н.о.)'!$J$30</f>
        <v>0</v>
      </c>
      <c r="F7" s="87">
        <f>[4]STA_SP2_NO!$J$27</f>
        <v>4</v>
      </c>
      <c r="G7" s="79">
        <f>[5]STA_SP2_NO!$J$27</f>
        <v>4</v>
      </c>
      <c r="H7" s="87">
        <f>'[6]СП-2 (н.о.)'!$J$30</f>
        <v>0</v>
      </c>
      <c r="I7" s="79">
        <f>[7]STA_SP2_NO!$J$27</f>
        <v>9</v>
      </c>
      <c r="J7" s="87">
        <f>'[8]СП-2 (н.о.)'!$J$30</f>
        <v>7</v>
      </c>
      <c r="K7" s="79">
        <f>'[9]СП-2 (н.о.)'!$J$30</f>
        <v>0</v>
      </c>
      <c r="L7" s="87">
        <f>'[10]СП-2 (н.о.)'!$J$30</f>
        <v>3</v>
      </c>
      <c r="M7" s="79">
        <f>'[11]СП-2 (н.о.)'!$J$30</f>
        <v>2</v>
      </c>
      <c r="N7" s="37">
        <f t="shared" si="0"/>
        <v>35</v>
      </c>
    </row>
    <row r="8" spans="1:14" x14ac:dyDescent="0.25">
      <c r="A8" s="36">
        <v>4</v>
      </c>
      <c r="B8" s="37" t="s">
        <v>42</v>
      </c>
      <c r="C8" s="80">
        <f>[1]STA_SP2_NO!$J$28</f>
        <v>0</v>
      </c>
      <c r="D8" s="163">
        <f>'[2]СП-2 (н.о.)'!$J$31</f>
        <v>0</v>
      </c>
      <c r="E8" s="66">
        <f>'[3]СП-2 (н.о.)'!$J$31</f>
        <v>0</v>
      </c>
      <c r="F8" s="87">
        <f>[4]STA_SP2_NO!$J$28</f>
        <v>0</v>
      </c>
      <c r="G8" s="79">
        <f>[5]STA_SP2_NO!$J$28</f>
        <v>0</v>
      </c>
      <c r="H8" s="87">
        <f>'[6]СП-2 (н.о.)'!$J$31</f>
        <v>0</v>
      </c>
      <c r="I8" s="79">
        <f>[7]STA_SP2_NO!$J$28</f>
        <v>0</v>
      </c>
      <c r="J8" s="87">
        <f>'[8]СП-2 (н.о.)'!$J$31</f>
        <v>0</v>
      </c>
      <c r="K8" s="79">
        <f>'[9]СП-2 (н.о.)'!$J$31</f>
        <v>0</v>
      </c>
      <c r="L8" s="87">
        <f>'[10]СП-2 (н.о.)'!$J$31</f>
        <v>0</v>
      </c>
      <c r="M8" s="79">
        <f>'[11]СП-2 (н.о.)'!$J$31</f>
        <v>0</v>
      </c>
      <c r="N8" s="37">
        <f t="shared" si="0"/>
        <v>0</v>
      </c>
    </row>
    <row r="9" spans="1:14" x14ac:dyDescent="0.25">
      <c r="A9" s="36">
        <v>5</v>
      </c>
      <c r="B9" s="37" t="s">
        <v>43</v>
      </c>
      <c r="C9" s="80">
        <f>[1]STA_SP2_NO!$J$29</f>
        <v>0</v>
      </c>
      <c r="D9" s="163">
        <f>'[2]СП-2 (н.о.)'!$J$32</f>
        <v>0</v>
      </c>
      <c r="E9" s="66">
        <f>'[3]СП-2 (н.о.)'!$J$32</f>
        <v>0</v>
      </c>
      <c r="F9" s="87">
        <f>[4]STA_SP2_NO!$J$29</f>
        <v>0</v>
      </c>
      <c r="G9" s="79">
        <f>[5]STA_SP2_NO!$J$29</f>
        <v>0</v>
      </c>
      <c r="H9" s="87">
        <f>'[6]СП-2 (н.о.)'!$J$32</f>
        <v>0</v>
      </c>
      <c r="I9" s="79">
        <f>[7]STA_SP2_NO!$J$29</f>
        <v>0</v>
      </c>
      <c r="J9" s="87">
        <f>'[8]СП-2 (н.о.)'!$J$32</f>
        <v>0</v>
      </c>
      <c r="K9" s="79">
        <f>'[9]СП-2 (н.о.)'!$J$32</f>
        <v>0</v>
      </c>
      <c r="L9" s="87">
        <f>'[10]СП-2 (н.о.)'!$J$32</f>
        <v>0</v>
      </c>
      <c r="M9" s="79">
        <f>'[11]СП-2 (н.о.)'!$J$32</f>
        <v>0</v>
      </c>
      <c r="N9" s="37">
        <f t="shared" si="0"/>
        <v>0</v>
      </c>
    </row>
    <row r="10" spans="1:14" x14ac:dyDescent="0.25">
      <c r="A10" s="36">
        <v>6</v>
      </c>
      <c r="B10" s="37" t="s">
        <v>44</v>
      </c>
      <c r="C10" s="80">
        <f>[1]STA_SP2_NO!$J$30</f>
        <v>0</v>
      </c>
      <c r="D10" s="163">
        <f>'[2]СП-2 (н.о.)'!$J$33</f>
        <v>0</v>
      </c>
      <c r="E10" s="66">
        <f>'[3]СП-2 (н.о.)'!$J$33</f>
        <v>0</v>
      </c>
      <c r="F10" s="87">
        <f>[4]STA_SP2_NO!$J$30</f>
        <v>0</v>
      </c>
      <c r="G10" s="79">
        <f>[5]STA_SP2_NO!$J$30</f>
        <v>0</v>
      </c>
      <c r="H10" s="87">
        <f>'[6]СП-2 (н.о.)'!$J$33</f>
        <v>0</v>
      </c>
      <c r="I10" s="79">
        <f>[7]STA_SP2_NO!$J$30</f>
        <v>0</v>
      </c>
      <c r="J10" s="87">
        <f>'[8]СП-2 (н.о.)'!$J$33</f>
        <v>0</v>
      </c>
      <c r="K10" s="79">
        <f>'[9]СП-2 (н.о.)'!$J$33</f>
        <v>0</v>
      </c>
      <c r="L10" s="87">
        <f>'[10]СП-2 (н.о.)'!$J$33</f>
        <v>0</v>
      </c>
      <c r="M10" s="79">
        <f>'[11]СП-2 (н.о.)'!$J$33</f>
        <v>0</v>
      </c>
      <c r="N10" s="37">
        <f t="shared" si="0"/>
        <v>0</v>
      </c>
    </row>
    <row r="11" spans="1:14" x14ac:dyDescent="0.25">
      <c r="A11" s="36">
        <v>7</v>
      </c>
      <c r="B11" s="37" t="s">
        <v>45</v>
      </c>
      <c r="C11" s="80">
        <f>[1]STA_SP2_NO!$J$31</f>
        <v>0</v>
      </c>
      <c r="D11" s="163">
        <f>'[2]СП-2 (н.о.)'!$J$34</f>
        <v>6</v>
      </c>
      <c r="E11" s="66">
        <f>'[3]СП-2 (н.о.)'!$J$34</f>
        <v>7</v>
      </c>
      <c r="F11" s="87">
        <f>[4]STA_SP2_NO!$J$31</f>
        <v>0</v>
      </c>
      <c r="G11" s="79">
        <f>[5]STA_SP2_NO!$J$31</f>
        <v>0</v>
      </c>
      <c r="H11" s="87">
        <f>'[6]СП-2 (н.о.)'!$J$34</f>
        <v>0</v>
      </c>
      <c r="I11" s="79">
        <f>[7]STA_SP2_NO!$J$31</f>
        <v>1</v>
      </c>
      <c r="J11" s="87">
        <f>'[8]СП-2 (н.о.)'!$J$34</f>
        <v>1</v>
      </c>
      <c r="K11" s="79">
        <f>'[9]СП-2 (н.о.)'!$J$34</f>
        <v>3</v>
      </c>
      <c r="L11" s="87">
        <f>'[10]СП-2 (н.о.)'!$J$34</f>
        <v>0</v>
      </c>
      <c r="M11" s="79">
        <f>'[11]СП-2 (н.о.)'!$J$34</f>
        <v>1</v>
      </c>
      <c r="N11" s="236">
        <f t="shared" si="0"/>
        <v>19</v>
      </c>
    </row>
    <row r="12" spans="1:14" ht="15.75" thickBot="1" x14ac:dyDescent="0.3">
      <c r="A12" s="38">
        <v>8</v>
      </c>
      <c r="B12" s="39" t="s">
        <v>46</v>
      </c>
      <c r="C12" s="80">
        <f>[1]STA_SP2_NO!$J$32</f>
        <v>0</v>
      </c>
      <c r="D12" s="163">
        <f>'[2]СП-2 (н.о.)'!$J$35</f>
        <v>0</v>
      </c>
      <c r="E12" s="81">
        <f>'[3]СП-2 (н.о.)'!$J$35</f>
        <v>0</v>
      </c>
      <c r="F12" s="87">
        <f>[4]STA_SP2_NO!$J$32</f>
        <v>0</v>
      </c>
      <c r="G12" s="79">
        <f>[5]STA_SP2_NO!$J$32</f>
        <v>0</v>
      </c>
      <c r="H12" s="87">
        <f>'[6]СП-2 (н.о.)'!$J$35</f>
        <v>0</v>
      </c>
      <c r="I12" s="79">
        <f>[7]STA_SP2_NO!$J$32</f>
        <v>0</v>
      </c>
      <c r="J12" s="87">
        <f>'[8]СП-2 (н.о.)'!$J$35</f>
        <v>0</v>
      </c>
      <c r="K12" s="79">
        <f>'[9]СП-2 (н.о.)'!$J$35</f>
        <v>0</v>
      </c>
      <c r="L12" s="87">
        <f>'[10]СП-2 (н.о.)'!$J$35</f>
        <v>0</v>
      </c>
      <c r="M12" s="79">
        <f>'[11]СП-2 (н.о.)'!$J$35</f>
        <v>0</v>
      </c>
      <c r="N12" s="235">
        <f t="shared" si="0"/>
        <v>0</v>
      </c>
    </row>
    <row r="13" spans="1:14" ht="15.75" thickBot="1" x14ac:dyDescent="0.3">
      <c r="A13" s="40"/>
      <c r="B13" s="41" t="s">
        <v>54</v>
      </c>
      <c r="C13" s="45">
        <f t="shared" ref="C13:N13" si="1">SUM(C5:C12)</f>
        <v>30</v>
      </c>
      <c r="D13" s="43">
        <f t="shared" si="1"/>
        <v>160</v>
      </c>
      <c r="E13" s="45">
        <f t="shared" si="1"/>
        <v>50</v>
      </c>
      <c r="F13" s="46">
        <f t="shared" si="1"/>
        <v>102</v>
      </c>
      <c r="G13" s="45">
        <f t="shared" si="1"/>
        <v>57</v>
      </c>
      <c r="H13" s="46">
        <f t="shared" si="1"/>
        <v>48</v>
      </c>
      <c r="I13" s="45">
        <f t="shared" si="1"/>
        <v>48</v>
      </c>
      <c r="J13" s="46">
        <f t="shared" si="1"/>
        <v>80</v>
      </c>
      <c r="K13" s="45">
        <f t="shared" si="1"/>
        <v>65</v>
      </c>
      <c r="L13" s="46">
        <f t="shared" si="1"/>
        <v>122</v>
      </c>
      <c r="M13" s="45">
        <f t="shared" si="1"/>
        <v>63</v>
      </c>
      <c r="N13" s="43">
        <f t="shared" si="1"/>
        <v>825</v>
      </c>
    </row>
    <row r="14" spans="1:14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 ht="15.75" thickBot="1" x14ac:dyDescent="0.3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1:14" ht="15.75" thickBot="1" x14ac:dyDescent="0.3">
      <c r="A16" s="394" t="s">
        <v>53</v>
      </c>
      <c r="B16" s="395"/>
      <c r="C16" s="68">
        <f>C13/N13</f>
        <v>3.6363636363636362E-2</v>
      </c>
      <c r="D16" s="69">
        <f>D13/N13</f>
        <v>0.19393939393939394</v>
      </c>
      <c r="E16" s="52">
        <f>E13/N13</f>
        <v>6.0606060606060608E-2</v>
      </c>
      <c r="F16" s="69">
        <f>F13/N13</f>
        <v>0.12363636363636364</v>
      </c>
      <c r="G16" s="52">
        <f>G13/N13</f>
        <v>6.9090909090909092E-2</v>
      </c>
      <c r="H16" s="69">
        <f>H13/N13</f>
        <v>5.8181818181818182E-2</v>
      </c>
      <c r="I16" s="52">
        <f>I13/N13</f>
        <v>5.8181818181818182E-2</v>
      </c>
      <c r="J16" s="69">
        <f>J13/N13</f>
        <v>9.696969696969697E-2</v>
      </c>
      <c r="K16" s="52">
        <f>K13/N13</f>
        <v>7.8787878787878782E-2</v>
      </c>
      <c r="L16" s="69">
        <f>L13/N13</f>
        <v>0.14787878787878789</v>
      </c>
      <c r="M16" s="70">
        <f>M13/N13</f>
        <v>7.636363636363637E-2</v>
      </c>
      <c r="N16" s="221">
        <f>N13/N13</f>
        <v>1</v>
      </c>
    </row>
    <row r="17" spans="1:14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ht="15.75" thickBot="1" x14ac:dyDescent="0.3">
      <c r="A18" s="1"/>
      <c r="B18" s="29"/>
      <c r="C18" s="324" t="s">
        <v>110</v>
      </c>
      <c r="D18" s="325"/>
      <c r="E18" s="325"/>
      <c r="F18" s="325"/>
      <c r="G18" s="325"/>
      <c r="H18" s="325"/>
      <c r="I18" s="325"/>
      <c r="J18" s="326"/>
      <c r="K18" s="326"/>
      <c r="L18" s="29"/>
      <c r="M18" s="29"/>
      <c r="N18" s="218" t="s">
        <v>36</v>
      </c>
    </row>
    <row r="19" spans="1:14" ht="15.75" thickBot="1" x14ac:dyDescent="0.3">
      <c r="A19" s="327" t="s">
        <v>0</v>
      </c>
      <c r="B19" s="329" t="s">
        <v>1</v>
      </c>
      <c r="C19" s="360" t="s">
        <v>2</v>
      </c>
      <c r="D19" s="360"/>
      <c r="E19" s="360"/>
      <c r="F19" s="360"/>
      <c r="G19" s="360"/>
      <c r="H19" s="360"/>
      <c r="I19" s="360"/>
      <c r="J19" s="360"/>
      <c r="K19" s="360"/>
      <c r="L19" s="360"/>
      <c r="M19" s="360"/>
      <c r="N19" s="329" t="s">
        <v>3</v>
      </c>
    </row>
    <row r="20" spans="1:14" x14ac:dyDescent="0.25">
      <c r="A20" s="361"/>
      <c r="B20" s="363"/>
      <c r="C20" s="382" t="s">
        <v>69</v>
      </c>
      <c r="D20" s="329" t="s">
        <v>4</v>
      </c>
      <c r="E20" s="367" t="s">
        <v>5</v>
      </c>
      <c r="F20" s="385" t="s">
        <v>6</v>
      </c>
      <c r="G20" s="367" t="s">
        <v>7</v>
      </c>
      <c r="H20" s="365" t="s">
        <v>8</v>
      </c>
      <c r="I20" s="367" t="s">
        <v>94</v>
      </c>
      <c r="J20" s="365" t="s">
        <v>9</v>
      </c>
      <c r="K20" s="382" t="s">
        <v>10</v>
      </c>
      <c r="L20" s="329" t="s">
        <v>93</v>
      </c>
      <c r="M20" s="367" t="s">
        <v>11</v>
      </c>
      <c r="N20" s="370"/>
    </row>
    <row r="21" spans="1:14" ht="15.75" thickBot="1" x14ac:dyDescent="0.3">
      <c r="A21" s="362"/>
      <c r="B21" s="364"/>
      <c r="C21" s="384"/>
      <c r="D21" s="362"/>
      <c r="E21" s="362"/>
      <c r="F21" s="386"/>
      <c r="G21" s="362"/>
      <c r="H21" s="366"/>
      <c r="I21" s="362"/>
      <c r="J21" s="366"/>
      <c r="K21" s="384"/>
      <c r="L21" s="362"/>
      <c r="M21" s="362"/>
      <c r="N21" s="364"/>
    </row>
    <row r="22" spans="1:14" x14ac:dyDescent="0.25">
      <c r="A22" s="34">
        <v>1</v>
      </c>
      <c r="B22" s="35" t="s">
        <v>39</v>
      </c>
      <c r="C22" s="80">
        <f>[1]STA_SP2_NO!$K$25</f>
        <v>3634.75</v>
      </c>
      <c r="D22" s="163">
        <f>'[2]СП-2 (н.о.)'!$K$28</f>
        <v>8093.5703900000008</v>
      </c>
      <c r="E22" s="79">
        <f>'[3]СП-2 (н.о.)'!$K$28</f>
        <v>9303</v>
      </c>
      <c r="F22" s="87">
        <f>[4]STA_SP2_NO!$K$25</f>
        <v>43164.29</v>
      </c>
      <c r="G22" s="79">
        <f>[5]STA_SP2_NO!$K$25</f>
        <v>8750</v>
      </c>
      <c r="H22" s="87">
        <f>'[6]СП-2 (н.о.)'!$K$28</f>
        <v>2592</v>
      </c>
      <c r="I22" s="79">
        <f>[7]STA_SP2_NO!$K$25</f>
        <v>7855</v>
      </c>
      <c r="J22" s="87">
        <f>'[8]СП-2 (н.о.)'!$K$28</f>
        <v>5698</v>
      </c>
      <c r="K22" s="79">
        <f>'[9]СП-2 (н.о.)'!$K$28</f>
        <v>3997</v>
      </c>
      <c r="L22" s="87">
        <f>'[10]СП-2 (н.о.)'!$K$28</f>
        <v>19692</v>
      </c>
      <c r="M22" s="79">
        <f>'[11]СП-2 (н.о.)'!$K$28</f>
        <v>9918</v>
      </c>
      <c r="N22" s="163">
        <f t="shared" ref="N22:N29" si="2">SUM(C22:M22)</f>
        <v>122697.61039</v>
      </c>
    </row>
    <row r="23" spans="1:14" x14ac:dyDescent="0.25">
      <c r="A23" s="36">
        <v>2</v>
      </c>
      <c r="B23" s="37" t="s">
        <v>40</v>
      </c>
      <c r="C23" s="80">
        <f>[1]STA_SP2_NO!$K$26</f>
        <v>5775.2</v>
      </c>
      <c r="D23" s="163">
        <f>'[2]СП-2 (н.о.)'!$K$29</f>
        <v>25469.474310000005</v>
      </c>
      <c r="E23" s="80">
        <f>'[3]СП-2 (н.о.)'!$K$29</f>
        <v>4955</v>
      </c>
      <c r="F23" s="87">
        <f>[4]STA_SP2_NO!$K$26</f>
        <v>11057.63</v>
      </c>
      <c r="G23" s="79">
        <f>[5]STA_SP2_NO!$K$26</f>
        <v>5070</v>
      </c>
      <c r="H23" s="87">
        <f>'[6]СП-2 (н.о.)'!$K$29</f>
        <v>21272</v>
      </c>
      <c r="I23" s="79">
        <f>[7]STA_SP2_NO!$K$26</f>
        <v>0</v>
      </c>
      <c r="J23" s="87">
        <f>'[8]СП-2 (н.о.)'!$K$29</f>
        <v>15703</v>
      </c>
      <c r="K23" s="79">
        <f>'[9]СП-2 (н.о.)'!$K$29</f>
        <v>7817</v>
      </c>
      <c r="L23" s="87">
        <f>'[10]СП-2 (н.о.)'!$K$29</f>
        <v>9802</v>
      </c>
      <c r="M23" s="79">
        <f>'[11]СП-2 (н.о.)'!$K$29</f>
        <v>6608</v>
      </c>
      <c r="N23" s="67">
        <f t="shared" si="2"/>
        <v>113529.30431000001</v>
      </c>
    </row>
    <row r="24" spans="1:14" x14ac:dyDescent="0.25">
      <c r="A24" s="36">
        <v>3</v>
      </c>
      <c r="B24" s="37" t="s">
        <v>41</v>
      </c>
      <c r="C24" s="80">
        <f>[1]STA_SP2_NO!$K$27</f>
        <v>71.84</v>
      </c>
      <c r="D24" s="163">
        <f>'[2]СП-2 (н.о.)'!$K$30</f>
        <v>2109.4862200000002</v>
      </c>
      <c r="E24" s="80">
        <f>'[3]СП-2 (н.о.)'!$K$30</f>
        <v>284</v>
      </c>
      <c r="F24" s="87">
        <f>[4]STA_SP2_NO!$K$27</f>
        <v>190.73</v>
      </c>
      <c r="G24" s="79">
        <f>[5]STA_SP2_NO!$K$27</f>
        <v>1578</v>
      </c>
      <c r="H24" s="87">
        <f>'[6]СП-2 (н.о.)'!$K$30</f>
        <v>0</v>
      </c>
      <c r="I24" s="79">
        <f>[7]STA_SP2_NO!$K$27</f>
        <v>1025</v>
      </c>
      <c r="J24" s="87">
        <f>'[8]СП-2 (н.о.)'!$K$30</f>
        <v>1324</v>
      </c>
      <c r="K24" s="79">
        <f>'[9]СП-2 (н.о.)'!$K$30</f>
        <v>0</v>
      </c>
      <c r="L24" s="87">
        <f>'[10]СП-2 (н.о.)'!$K$30</f>
        <v>990</v>
      </c>
      <c r="M24" s="79">
        <f>'[11]СП-2 (н.о.)'!$K$30</f>
        <v>134</v>
      </c>
      <c r="N24" s="236">
        <f t="shared" si="2"/>
        <v>7707.0562200000004</v>
      </c>
    </row>
    <row r="25" spans="1:14" x14ac:dyDescent="0.25">
      <c r="A25" s="36">
        <v>4</v>
      </c>
      <c r="B25" s="37" t="s">
        <v>42</v>
      </c>
      <c r="C25" s="80">
        <f>[1]STA_SP2_NO!$K$28</f>
        <v>0</v>
      </c>
      <c r="D25" s="163">
        <f>'[2]СП-2 (н.о.)'!$K$31</f>
        <v>0</v>
      </c>
      <c r="E25" s="66">
        <f>'[3]СП-2 (н.о.)'!$K$31</f>
        <v>0</v>
      </c>
      <c r="F25" s="87">
        <f>[4]STA_SP2_NO!$K$28</f>
        <v>0</v>
      </c>
      <c r="G25" s="79">
        <f>[5]STA_SP2_NO!$K$28</f>
        <v>0</v>
      </c>
      <c r="H25" s="87">
        <f>'[6]СП-2 (н.о.)'!$K$31</f>
        <v>0</v>
      </c>
      <c r="I25" s="79">
        <f>[7]STA_SP2_NO!$K$28</f>
        <v>0</v>
      </c>
      <c r="J25" s="87">
        <f>'[8]СП-2 (н.о.)'!$K$31</f>
        <v>0</v>
      </c>
      <c r="K25" s="79">
        <f>'[9]СП-2 (н.о.)'!$K$31</f>
        <v>0</v>
      </c>
      <c r="L25" s="87">
        <f>'[10]СП-2 (н.о.)'!$K$31</f>
        <v>0</v>
      </c>
      <c r="M25" s="79">
        <f>'[11]СП-2 (н.о.)'!$K$31</f>
        <v>0</v>
      </c>
      <c r="N25" s="236">
        <f t="shared" si="2"/>
        <v>0</v>
      </c>
    </row>
    <row r="26" spans="1:14" x14ac:dyDescent="0.25">
      <c r="A26" s="36">
        <v>5</v>
      </c>
      <c r="B26" s="37" t="s">
        <v>43</v>
      </c>
      <c r="C26" s="80">
        <f>[1]STA_SP2_NO!$K$29</f>
        <v>0</v>
      </c>
      <c r="D26" s="163">
        <f>'[2]СП-2 (н.о.)'!$K$32</f>
        <v>0</v>
      </c>
      <c r="E26" s="66">
        <f>'[3]СП-2 (н.о.)'!$K$32</f>
        <v>0</v>
      </c>
      <c r="F26" s="87">
        <f>[4]STA_SP2_NO!$K$29</f>
        <v>0</v>
      </c>
      <c r="G26" s="79">
        <f>[5]STA_SP2_NO!$K$29</f>
        <v>0</v>
      </c>
      <c r="H26" s="87">
        <f>'[6]СП-2 (н.о.)'!$K$32</f>
        <v>0</v>
      </c>
      <c r="I26" s="79">
        <f>[7]STA_SP2_NO!$K$29</f>
        <v>0</v>
      </c>
      <c r="J26" s="87">
        <f>'[8]СП-2 (н.о.)'!$K$32</f>
        <v>0</v>
      </c>
      <c r="K26" s="79">
        <f>'[9]СП-2 (н.о.)'!$K$32</f>
        <v>0</v>
      </c>
      <c r="L26" s="87">
        <f>'[10]СП-2 (н.о.)'!$K$32</f>
        <v>0</v>
      </c>
      <c r="M26" s="79">
        <f>'[11]СП-2 (н.о.)'!$K$32</f>
        <v>0</v>
      </c>
      <c r="N26" s="37">
        <f t="shared" si="2"/>
        <v>0</v>
      </c>
    </row>
    <row r="27" spans="1:14" x14ac:dyDescent="0.25">
      <c r="A27" s="36">
        <v>6</v>
      </c>
      <c r="B27" s="37" t="s">
        <v>44</v>
      </c>
      <c r="C27" s="80">
        <f>[1]STA_SP2_NO!$K$30</f>
        <v>0</v>
      </c>
      <c r="D27" s="163">
        <f>'[2]СП-2 (н.о.)'!$K$33</f>
        <v>0</v>
      </c>
      <c r="E27" s="66">
        <f>'[3]СП-2 (н.о.)'!$K$33</f>
        <v>0</v>
      </c>
      <c r="F27" s="87">
        <f>[4]STA_SP2_NO!$K$30</f>
        <v>0</v>
      </c>
      <c r="G27" s="79">
        <f>[5]STA_SP2_NO!$K$30</f>
        <v>0</v>
      </c>
      <c r="H27" s="87">
        <f>'[6]СП-2 (н.о.)'!$K$33</f>
        <v>0</v>
      </c>
      <c r="I27" s="79">
        <f>[7]STA_SP2_NO!$K$30</f>
        <v>0</v>
      </c>
      <c r="J27" s="87">
        <f>'[8]СП-2 (н.о.)'!$K$33</f>
        <v>0</v>
      </c>
      <c r="K27" s="79">
        <f>'[9]СП-2 (н.о.)'!$K$33</f>
        <v>0</v>
      </c>
      <c r="L27" s="87">
        <f>'[10]СП-2 (н.о.)'!$K$33</f>
        <v>0</v>
      </c>
      <c r="M27" s="79">
        <f>'[11]СП-2 (н.о.)'!$K$33</f>
        <v>0</v>
      </c>
      <c r="N27" s="37">
        <f t="shared" si="2"/>
        <v>0</v>
      </c>
    </row>
    <row r="28" spans="1:14" x14ac:dyDescent="0.25">
      <c r="A28" s="36">
        <v>7</v>
      </c>
      <c r="B28" s="37" t="s">
        <v>45</v>
      </c>
      <c r="C28" s="80">
        <f>[1]STA_SP2_NO!$K$31</f>
        <v>0</v>
      </c>
      <c r="D28" s="163">
        <f>'[2]СП-2 (н.о.)'!$K$34</f>
        <v>1516.6251999999999</v>
      </c>
      <c r="E28" s="66">
        <f>'[3]СП-2 (н.о.)'!$K$34</f>
        <v>706</v>
      </c>
      <c r="F28" s="87">
        <f>[4]STA_SP2_NO!$K$31</f>
        <v>0</v>
      </c>
      <c r="G28" s="79">
        <f>[5]STA_SP2_NO!$K$31</f>
        <v>0</v>
      </c>
      <c r="H28" s="87">
        <f>'[6]СП-2 (н.о.)'!$K$34</f>
        <v>0</v>
      </c>
      <c r="I28" s="79">
        <f>[7]STA_SP2_NO!$K$31</f>
        <v>27</v>
      </c>
      <c r="J28" s="87">
        <f>'[8]СП-2 (н.о.)'!$K$34</f>
        <v>147</v>
      </c>
      <c r="K28" s="79">
        <f>'[9]СП-2 (н.о.)'!$K$34</f>
        <v>199</v>
      </c>
      <c r="L28" s="87">
        <f>'[10]СП-2 (н.о.)'!$K$34</f>
        <v>0</v>
      </c>
      <c r="M28" s="79">
        <f>'[11]СП-2 (н.о.)'!$K$34</f>
        <v>59</v>
      </c>
      <c r="N28" s="67">
        <f t="shared" si="2"/>
        <v>2654.6251999999999</v>
      </c>
    </row>
    <row r="29" spans="1:14" ht="15.75" thickBot="1" x14ac:dyDescent="0.3">
      <c r="A29" s="38">
        <v>8</v>
      </c>
      <c r="B29" s="39" t="s">
        <v>46</v>
      </c>
      <c r="C29" s="80">
        <f>[1]STA_SP2_NO!$K$32</f>
        <v>0</v>
      </c>
      <c r="D29" s="163">
        <f>'[2]СП-2 (н.о.)'!$K$35</f>
        <v>0</v>
      </c>
      <c r="E29" s="81">
        <f>'[3]СП-2 (н.о.)'!$K$35</f>
        <v>0</v>
      </c>
      <c r="F29" s="87">
        <f>[4]STA_SP2_NO!$K$32</f>
        <v>0</v>
      </c>
      <c r="G29" s="79">
        <f>[5]STA_SP2_NO!$K$32</f>
        <v>0</v>
      </c>
      <c r="H29" s="87">
        <f>'[6]СП-2 (н.о.)'!$K$35</f>
        <v>0</v>
      </c>
      <c r="I29" s="79">
        <f>[7]STA_SP2_NO!$K$32</f>
        <v>0</v>
      </c>
      <c r="J29" s="87">
        <f>'[8]СП-2 (н.о.)'!$K$35</f>
        <v>0</v>
      </c>
      <c r="K29" s="79">
        <f>'[9]СП-2 (н.о.)'!$K$35</f>
        <v>0</v>
      </c>
      <c r="L29" s="87">
        <f>'[10]СП-2 (н.о.)'!$K$35</f>
        <v>0</v>
      </c>
      <c r="M29" s="79">
        <f>'[11]СП-2 (н.о.)'!$K$35</f>
        <v>0</v>
      </c>
      <c r="N29" s="258">
        <f t="shared" si="2"/>
        <v>0</v>
      </c>
    </row>
    <row r="30" spans="1:14" ht="15.75" thickBot="1" x14ac:dyDescent="0.3">
      <c r="A30" s="71"/>
      <c r="B30" s="41" t="s">
        <v>3</v>
      </c>
      <c r="C30" s="169">
        <f>SUM(C22:C28)</f>
        <v>9481.7900000000009</v>
      </c>
      <c r="D30" s="57">
        <f t="shared" ref="D30:K30" si="3">SUM(D22:D29)</f>
        <v>37189.156120000007</v>
      </c>
      <c r="E30" s="45">
        <f t="shared" si="3"/>
        <v>15248</v>
      </c>
      <c r="F30" s="137">
        <f>SUM(F22:F28)</f>
        <v>54412.65</v>
      </c>
      <c r="G30" s="45">
        <f>SUM(G22:G28)</f>
        <v>15398</v>
      </c>
      <c r="H30" s="46">
        <f t="shared" si="3"/>
        <v>23864</v>
      </c>
      <c r="I30" s="45">
        <f>SUM(I22:I29)</f>
        <v>8907</v>
      </c>
      <c r="J30" s="46">
        <f t="shared" si="3"/>
        <v>22872</v>
      </c>
      <c r="K30" s="45">
        <f t="shared" si="3"/>
        <v>12013</v>
      </c>
      <c r="L30" s="46">
        <f>SUM(L22:L28)</f>
        <v>30484</v>
      </c>
      <c r="M30" s="95">
        <f>SUM(M22:M29)</f>
        <v>16719</v>
      </c>
      <c r="N30" s="43">
        <f>SUM(C30:M30)</f>
        <v>246588.59612</v>
      </c>
    </row>
    <row r="31" spans="1:14" ht="15.75" thickBot="1" x14ac:dyDescent="0.3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ht="15.75" thickBot="1" x14ac:dyDescent="0.3">
      <c r="A32" s="392" t="s">
        <v>53</v>
      </c>
      <c r="B32" s="393"/>
      <c r="C32" s="94">
        <f>C30/N30</f>
        <v>3.845185928787144E-2</v>
      </c>
      <c r="D32" s="93">
        <f>D30/N30</f>
        <v>0.15081458228466599</v>
      </c>
      <c r="E32" s="94">
        <f>E30/N30</f>
        <v>6.1835787379963446E-2</v>
      </c>
      <c r="F32" s="51">
        <f>F30/N30</f>
        <v>0.22066166423008712</v>
      </c>
      <c r="G32" s="94">
        <f>G30/N30</f>
        <v>6.244408801657117E-2</v>
      </c>
      <c r="H32" s="51">
        <f>H30/N30</f>
        <v>9.6776575946710894E-2</v>
      </c>
      <c r="I32" s="94">
        <f>I30/N30</f>
        <v>3.6120891801766426E-2</v>
      </c>
      <c r="J32" s="51">
        <f>J30/N30</f>
        <v>9.2753681069945179E-2</v>
      </c>
      <c r="K32" s="94">
        <f>K30/N30</f>
        <v>4.8716770317123619E-2</v>
      </c>
      <c r="L32" s="51">
        <f>L30/N30</f>
        <v>0.12362291070899828</v>
      </c>
      <c r="M32" s="94">
        <f>M30/N30</f>
        <v>6.7801188956296485E-2</v>
      </c>
      <c r="N32" s="51">
        <f>N30/N30</f>
        <v>1</v>
      </c>
    </row>
  </sheetData>
  <mergeCells count="34">
    <mergeCell ref="N2:N4"/>
    <mergeCell ref="C3:C4"/>
    <mergeCell ref="D3:D4"/>
    <mergeCell ref="E3:E4"/>
    <mergeCell ref="F3:F4"/>
    <mergeCell ref="G3:G4"/>
    <mergeCell ref="M3:M4"/>
    <mergeCell ref="A16:B16"/>
    <mergeCell ref="C1:K1"/>
    <mergeCell ref="A2:A4"/>
    <mergeCell ref="B2:B4"/>
    <mergeCell ref="C2:M2"/>
    <mergeCell ref="H3:H4"/>
    <mergeCell ref="I3:I4"/>
    <mergeCell ref="J3:J4"/>
    <mergeCell ref="K3:K4"/>
    <mergeCell ref="L3:L4"/>
    <mergeCell ref="N19:N21"/>
    <mergeCell ref="C20:C21"/>
    <mergeCell ref="D20:D21"/>
    <mergeCell ref="E20:E21"/>
    <mergeCell ref="F20:F21"/>
    <mergeCell ref="G20:G21"/>
    <mergeCell ref="H20:H21"/>
    <mergeCell ref="I20:I21"/>
    <mergeCell ref="J20:J21"/>
    <mergeCell ref="K20:K21"/>
    <mergeCell ref="L20:L21"/>
    <mergeCell ref="M20:M21"/>
    <mergeCell ref="A32:B32"/>
    <mergeCell ref="C18:K18"/>
    <mergeCell ref="A19:A21"/>
    <mergeCell ref="B19:B21"/>
    <mergeCell ref="C19:M19"/>
  </mergeCells>
  <pageMargins left="0.25" right="0.25" top="0.75" bottom="0.75" header="0.3" footer="0.3"/>
  <pageSetup paperSize="9" scale="9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1"/>
  <sheetViews>
    <sheetView workbookViewId="0">
      <selection sqref="A1:N31"/>
    </sheetView>
  </sheetViews>
  <sheetFormatPr defaultRowHeight="15" x14ac:dyDescent="0.25"/>
  <cols>
    <col min="1" max="1" width="3.7109375" style="1" customWidth="1"/>
    <col min="2" max="2" width="22.5703125" customWidth="1"/>
  </cols>
  <sheetData>
    <row r="1" spans="1:14" ht="30" customHeight="1" thickBot="1" x14ac:dyDescent="0.3">
      <c r="B1" s="29"/>
      <c r="C1" s="324" t="s">
        <v>116</v>
      </c>
      <c r="D1" s="325"/>
      <c r="E1" s="325"/>
      <c r="F1" s="325"/>
      <c r="G1" s="325"/>
      <c r="H1" s="325"/>
      <c r="I1" s="325"/>
      <c r="J1" s="326"/>
      <c r="K1" s="326"/>
      <c r="L1" s="29"/>
      <c r="M1" s="29"/>
      <c r="N1" s="64"/>
    </row>
    <row r="2" spans="1:14" ht="15.75" thickBot="1" x14ac:dyDescent="0.3">
      <c r="A2" s="327" t="s">
        <v>0</v>
      </c>
      <c r="B2" s="329" t="s">
        <v>1</v>
      </c>
      <c r="C2" s="360" t="s">
        <v>2</v>
      </c>
      <c r="D2" s="360"/>
      <c r="E2" s="360"/>
      <c r="F2" s="360"/>
      <c r="G2" s="360"/>
      <c r="H2" s="360"/>
      <c r="I2" s="360"/>
      <c r="J2" s="360"/>
      <c r="K2" s="360"/>
      <c r="L2" s="360"/>
      <c r="M2" s="360"/>
      <c r="N2" s="329" t="s">
        <v>3</v>
      </c>
    </row>
    <row r="3" spans="1:14" x14ac:dyDescent="0.25">
      <c r="A3" s="361"/>
      <c r="B3" s="363"/>
      <c r="C3" s="382" t="s">
        <v>69</v>
      </c>
      <c r="D3" s="329" t="s">
        <v>4</v>
      </c>
      <c r="E3" s="367" t="s">
        <v>5</v>
      </c>
      <c r="F3" s="385" t="s">
        <v>6</v>
      </c>
      <c r="G3" s="367" t="s">
        <v>7</v>
      </c>
      <c r="H3" s="365" t="s">
        <v>8</v>
      </c>
      <c r="I3" s="367" t="s">
        <v>94</v>
      </c>
      <c r="J3" s="365" t="s">
        <v>9</v>
      </c>
      <c r="K3" s="382" t="s">
        <v>10</v>
      </c>
      <c r="L3" s="329" t="s">
        <v>93</v>
      </c>
      <c r="M3" s="367" t="s">
        <v>11</v>
      </c>
      <c r="N3" s="370"/>
    </row>
    <row r="4" spans="1:14" ht="15.75" thickBot="1" x14ac:dyDescent="0.3">
      <c r="A4" s="362"/>
      <c r="B4" s="364"/>
      <c r="C4" s="384"/>
      <c r="D4" s="362"/>
      <c r="E4" s="362"/>
      <c r="F4" s="386"/>
      <c r="G4" s="362"/>
      <c r="H4" s="366"/>
      <c r="I4" s="362"/>
      <c r="J4" s="366"/>
      <c r="K4" s="384"/>
      <c r="L4" s="362"/>
      <c r="M4" s="362"/>
      <c r="N4" s="364"/>
    </row>
    <row r="5" spans="1:14" x14ac:dyDescent="0.25">
      <c r="A5" s="34">
        <v>1</v>
      </c>
      <c r="B5" s="35" t="s">
        <v>39</v>
      </c>
      <c r="C5" s="80">
        <f>[1]STA_SP2_NO!$J$34</f>
        <v>0</v>
      </c>
      <c r="D5" s="163">
        <f>'[2]СП-2 (н.о.)'!$J$37</f>
        <v>1</v>
      </c>
      <c r="E5" s="79">
        <f>'[3]СП-2 (н.о.)'!$J$37</f>
        <v>6</v>
      </c>
      <c r="F5" s="87">
        <f>[4]STA_SP2_NO!$J$34</f>
        <v>2</v>
      </c>
      <c r="G5" s="79">
        <f>[5]STA_SP2_NO!$J$34</f>
        <v>6</v>
      </c>
      <c r="H5" s="87">
        <f>'[6]СП-2 (н.о.)'!$J$37</f>
        <v>1</v>
      </c>
      <c r="I5" s="79">
        <f>[7]STA_SP2_NO!$J$34</f>
        <v>0</v>
      </c>
      <c r="J5" s="87">
        <f>'[8]СП-2 (н.о.)'!$J$37</f>
        <v>0</v>
      </c>
      <c r="K5" s="79">
        <f>'[9]СП-2 (н.о.)'!$J$37</f>
        <v>0</v>
      </c>
      <c r="L5" s="87">
        <f>'[10]СП-2 (н.о.)'!$J$37</f>
        <v>1</v>
      </c>
      <c r="M5" s="79">
        <f>'[11]СП-2 (н.о.)'!$J$37</f>
        <v>0</v>
      </c>
      <c r="N5" s="163">
        <f t="shared" ref="N5:N12" si="0">SUM(C5:M5)</f>
        <v>17</v>
      </c>
    </row>
    <row r="6" spans="1:14" x14ac:dyDescent="0.25">
      <c r="A6" s="36">
        <v>2</v>
      </c>
      <c r="B6" s="37" t="s">
        <v>40</v>
      </c>
      <c r="C6" s="80">
        <f>[1]STA_SP2_NO!$J$35</f>
        <v>0</v>
      </c>
      <c r="D6" s="163">
        <f>'[2]СП-2 (н.о.)'!$J$38</f>
        <v>0</v>
      </c>
      <c r="E6" s="80">
        <f>'[3]СП-2 (н.о.)'!$J$38</f>
        <v>0</v>
      </c>
      <c r="F6" s="87">
        <f>[4]STA_SP2_NO!$J$35</f>
        <v>0</v>
      </c>
      <c r="G6" s="79">
        <f>[5]STA_SP2_NO!$J$35</f>
        <v>0</v>
      </c>
      <c r="H6" s="87">
        <f>'[6]СП-2 (н.о.)'!$J$38</f>
        <v>0</v>
      </c>
      <c r="I6" s="79">
        <f>[7]STA_SP2_NO!$J$35</f>
        <v>0</v>
      </c>
      <c r="J6" s="87">
        <f>'[8]СП-2 (н.о.)'!$J$38</f>
        <v>0</v>
      </c>
      <c r="K6" s="79">
        <f>'[9]СП-2 (н.о.)'!$J$38</f>
        <v>0</v>
      </c>
      <c r="L6" s="87">
        <f>'[10]СП-2 (н.о.)'!$J$38</f>
        <v>0</v>
      </c>
      <c r="M6" s="79">
        <f>'[11]СП-2 (н.о.)'!$J$38</f>
        <v>0</v>
      </c>
      <c r="N6" s="67">
        <f t="shared" si="0"/>
        <v>0</v>
      </c>
    </row>
    <row r="7" spans="1:14" x14ac:dyDescent="0.25">
      <c r="A7" s="36">
        <v>3</v>
      </c>
      <c r="B7" s="37" t="s">
        <v>41</v>
      </c>
      <c r="C7" s="80">
        <f>[1]STA_SP2_NO!$J$36</f>
        <v>0</v>
      </c>
      <c r="D7" s="163">
        <f>'[2]СП-2 (н.о.)'!$J$39</f>
        <v>0</v>
      </c>
      <c r="E7" s="80">
        <f>'[3]СП-2 (н.о.)'!$J$39</f>
        <v>0</v>
      </c>
      <c r="F7" s="87">
        <f>[4]STA_SP2_NO!$J$36</f>
        <v>0</v>
      </c>
      <c r="G7" s="79">
        <f>[5]STA_SP2_NO!$J$36</f>
        <v>0</v>
      </c>
      <c r="H7" s="87">
        <f>'[6]СП-2 (н.о.)'!$J$39</f>
        <v>0</v>
      </c>
      <c r="I7" s="79">
        <f>[7]STA_SP2_NO!$J$36</f>
        <v>0</v>
      </c>
      <c r="J7" s="87">
        <f>'[8]СП-2 (н.о.)'!$J$39</f>
        <v>0</v>
      </c>
      <c r="K7" s="79">
        <f>'[9]СП-2 (н.о.)'!$J$39</f>
        <v>0</v>
      </c>
      <c r="L7" s="87">
        <f>'[10]СП-2 (н.о.)'!$J$39</f>
        <v>0</v>
      </c>
      <c r="M7" s="79">
        <f>'[11]СП-2 (н.о.)'!$J$39</f>
        <v>0</v>
      </c>
      <c r="N7" s="67">
        <f t="shared" si="0"/>
        <v>0</v>
      </c>
    </row>
    <row r="8" spans="1:14" x14ac:dyDescent="0.25">
      <c r="A8" s="36">
        <v>4</v>
      </c>
      <c r="B8" s="37" t="s">
        <v>42</v>
      </c>
      <c r="C8" s="80">
        <f>[1]STA_SP2_NO!$J$37</f>
        <v>0</v>
      </c>
      <c r="D8" s="163">
        <f>'[2]СП-2 (н.о.)'!$J$40</f>
        <v>0</v>
      </c>
      <c r="E8" s="66">
        <f>'[3]СП-2 (н.о.)'!$J$40</f>
        <v>0</v>
      </c>
      <c r="F8" s="87">
        <f>[4]STA_SP2_NO!$J$37</f>
        <v>0</v>
      </c>
      <c r="G8" s="79">
        <f>[5]STA_SP2_NO!$J$37</f>
        <v>0</v>
      </c>
      <c r="H8" s="87">
        <f>'[6]СП-2 (н.о.)'!$J$40</f>
        <v>0</v>
      </c>
      <c r="I8" s="79">
        <f>[7]STA_SP2_NO!$J$37</f>
        <v>0</v>
      </c>
      <c r="J8" s="87">
        <f>'[8]СП-2 (н.о.)'!$J$40</f>
        <v>0</v>
      </c>
      <c r="K8" s="79">
        <f>'[9]СП-2 (н.о.)'!$J$40</f>
        <v>0</v>
      </c>
      <c r="L8" s="87">
        <f>'[10]СП-2 (н.о.)'!$J$40</f>
        <v>0</v>
      </c>
      <c r="M8" s="79">
        <f>'[11]СП-2 (н.о.)'!$J$40</f>
        <v>0</v>
      </c>
      <c r="N8" s="67">
        <f t="shared" si="0"/>
        <v>0</v>
      </c>
    </row>
    <row r="9" spans="1:14" x14ac:dyDescent="0.25">
      <c r="A9" s="36">
        <v>5</v>
      </c>
      <c r="B9" s="37" t="s">
        <v>43</v>
      </c>
      <c r="C9" s="80">
        <f>[1]STA_SP2_NO!$J$38</f>
        <v>0</v>
      </c>
      <c r="D9" s="163">
        <f>'[2]СП-2 (н.о.)'!$J$41</f>
        <v>0</v>
      </c>
      <c r="E9" s="66">
        <f>'[3]СП-2 (н.о.)'!$J$41</f>
        <v>0</v>
      </c>
      <c r="F9" s="87">
        <f>[4]STA_SP2_NO!$J$38</f>
        <v>0</v>
      </c>
      <c r="G9" s="79">
        <f>[5]STA_SP2_NO!$J$38</f>
        <v>0</v>
      </c>
      <c r="H9" s="87">
        <f>'[6]СП-2 (н.о.)'!$J$41</f>
        <v>0</v>
      </c>
      <c r="I9" s="79">
        <f>[7]STA_SP2_NO!$J$38</f>
        <v>0</v>
      </c>
      <c r="J9" s="87">
        <f>'[8]СП-2 (н.о.)'!$J$41</f>
        <v>0</v>
      </c>
      <c r="K9" s="79">
        <f>'[9]СП-2 (н.о.)'!$J$41</f>
        <v>0</v>
      </c>
      <c r="L9" s="87">
        <f>'[10]СП-2 (н.о.)'!$J$41</f>
        <v>0</v>
      </c>
      <c r="M9" s="79">
        <f>'[11]СП-2 (н.о.)'!$J$41</f>
        <v>0</v>
      </c>
      <c r="N9" s="37">
        <f t="shared" si="0"/>
        <v>0</v>
      </c>
    </row>
    <row r="10" spans="1:14" x14ac:dyDescent="0.25">
      <c r="A10" s="36">
        <v>6</v>
      </c>
      <c r="B10" s="37" t="s">
        <v>44</v>
      </c>
      <c r="C10" s="80">
        <f>[1]STA_SP2_NO!$J$39</f>
        <v>0</v>
      </c>
      <c r="D10" s="163">
        <f>'[2]СП-2 (н.о.)'!$J$42</f>
        <v>0</v>
      </c>
      <c r="E10" s="66">
        <f>'[3]СП-2 (н.о.)'!$J$42</f>
        <v>0</v>
      </c>
      <c r="F10" s="87">
        <f>[4]STA_SP2_NO!$J$39</f>
        <v>0</v>
      </c>
      <c r="G10" s="79">
        <f>[5]STA_SP2_NO!$J$39</f>
        <v>0</v>
      </c>
      <c r="H10" s="87">
        <f>'[6]СП-2 (н.о.)'!$J$42</f>
        <v>0</v>
      </c>
      <c r="I10" s="79">
        <f>[7]STA_SP2_NO!$J$39</f>
        <v>0</v>
      </c>
      <c r="J10" s="87">
        <f>'[8]СП-2 (н.о.)'!$J$42</f>
        <v>0</v>
      </c>
      <c r="K10" s="79">
        <f>'[9]СП-2 (н.о.)'!$J$42</f>
        <v>0</v>
      </c>
      <c r="L10" s="87">
        <f>'[10]СП-2 (н.о.)'!$J$42</f>
        <v>0</v>
      </c>
      <c r="M10" s="79">
        <f>'[11]СП-2 (н.о.)'!$J$42</f>
        <v>0</v>
      </c>
      <c r="N10" s="37">
        <f t="shared" si="0"/>
        <v>0</v>
      </c>
    </row>
    <row r="11" spans="1:14" x14ac:dyDescent="0.25">
      <c r="A11" s="36">
        <v>7</v>
      </c>
      <c r="B11" s="37" t="s">
        <v>45</v>
      </c>
      <c r="C11" s="80">
        <f>[1]STA_SP2_NO!$J$40</f>
        <v>0</v>
      </c>
      <c r="D11" s="163">
        <f>'[2]СП-2 (н.о.)'!$J$43</f>
        <v>0</v>
      </c>
      <c r="E11" s="66">
        <f>'[3]СП-2 (н.о.)'!$J$43</f>
        <v>0</v>
      </c>
      <c r="F11" s="87">
        <f>[4]STA_SP2_NO!$J$40</f>
        <v>0</v>
      </c>
      <c r="G11" s="79">
        <f>[5]STA_SP2_NO!$J$40</f>
        <v>0</v>
      </c>
      <c r="H11" s="87">
        <f>'[6]СП-2 (н.о.)'!$J$43</f>
        <v>0</v>
      </c>
      <c r="I11" s="79">
        <f>[7]STA_SP2_NO!$J$40</f>
        <v>0</v>
      </c>
      <c r="J11" s="87">
        <f>'[8]СП-2 (н.о.)'!$J$43</f>
        <v>0</v>
      </c>
      <c r="K11" s="79">
        <f>'[9]СП-2 (н.о.)'!$J$43</f>
        <v>0</v>
      </c>
      <c r="L11" s="87">
        <f>'[10]СП-2 (н.о.)'!$J$43</f>
        <v>0</v>
      </c>
      <c r="M11" s="79">
        <f>'[11]СП-2 (н.о.)'!$J$43</f>
        <v>0</v>
      </c>
      <c r="N11" s="67">
        <f t="shared" si="0"/>
        <v>0</v>
      </c>
    </row>
    <row r="12" spans="1:14" ht="15.75" thickBot="1" x14ac:dyDescent="0.3">
      <c r="A12" s="38">
        <v>8</v>
      </c>
      <c r="B12" s="39" t="s">
        <v>46</v>
      </c>
      <c r="C12" s="80">
        <f>[1]STA_SP2_NO!$J$41</f>
        <v>0</v>
      </c>
      <c r="D12" s="163">
        <f>'[2]СП-2 (н.о.)'!$J$44</f>
        <v>0</v>
      </c>
      <c r="E12" s="81">
        <f>'[3]СП-2 (н.о.)'!$J$44</f>
        <v>0</v>
      </c>
      <c r="F12" s="87">
        <f>[4]STA_SP2_NO!$J$41</f>
        <v>0</v>
      </c>
      <c r="G12" s="79">
        <f>[5]STA_SP2_NO!$J$41</f>
        <v>0</v>
      </c>
      <c r="H12" s="87">
        <f>'[6]СП-2 (н.о.)'!$J$44</f>
        <v>0</v>
      </c>
      <c r="I12" s="79">
        <f>[7]STA_SP2_NO!$J$41</f>
        <v>0</v>
      </c>
      <c r="J12" s="87">
        <f>'[8]СП-2 (н.о.)'!$J$44</f>
        <v>0</v>
      </c>
      <c r="K12" s="79">
        <f>'[9]СП-2 (н.о.)'!$J$44</f>
        <v>0</v>
      </c>
      <c r="L12" s="87">
        <f>'[10]СП-2 (н.о.)'!$J$44</f>
        <v>0</v>
      </c>
      <c r="M12" s="79">
        <f>'[11]СП-2 (н.о.)'!$J$44</f>
        <v>0</v>
      </c>
      <c r="N12" s="39">
        <f t="shared" si="0"/>
        <v>0</v>
      </c>
    </row>
    <row r="13" spans="1:14" ht="15.75" thickBot="1" x14ac:dyDescent="0.3">
      <c r="A13" s="71"/>
      <c r="B13" s="41" t="s">
        <v>30</v>
      </c>
      <c r="C13" s="169">
        <f t="shared" ref="C13:N13" si="1">SUM(C5:C12)</f>
        <v>0</v>
      </c>
      <c r="D13" s="43">
        <f t="shared" si="1"/>
        <v>1</v>
      </c>
      <c r="E13" s="45">
        <f t="shared" si="1"/>
        <v>6</v>
      </c>
      <c r="F13" s="46">
        <f t="shared" si="1"/>
        <v>2</v>
      </c>
      <c r="G13" s="45">
        <f t="shared" si="1"/>
        <v>6</v>
      </c>
      <c r="H13" s="46">
        <f t="shared" si="1"/>
        <v>1</v>
      </c>
      <c r="I13" s="45">
        <f t="shared" si="1"/>
        <v>0</v>
      </c>
      <c r="J13" s="46">
        <f t="shared" si="1"/>
        <v>0</v>
      </c>
      <c r="K13" s="45">
        <f t="shared" si="1"/>
        <v>0</v>
      </c>
      <c r="L13" s="46">
        <f t="shared" si="1"/>
        <v>1</v>
      </c>
      <c r="M13" s="45">
        <f t="shared" si="1"/>
        <v>0</v>
      </c>
      <c r="N13" s="43">
        <f t="shared" si="1"/>
        <v>17</v>
      </c>
    </row>
    <row r="14" spans="1:14" ht="15.75" thickBot="1" x14ac:dyDescent="0.3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 ht="15.75" thickBot="1" x14ac:dyDescent="0.3">
      <c r="A15" s="396" t="s">
        <v>53</v>
      </c>
      <c r="B15" s="397"/>
      <c r="C15" s="94">
        <f>C13/N13</f>
        <v>0</v>
      </c>
      <c r="D15" s="93">
        <f>D13/N13</f>
        <v>5.8823529411764705E-2</v>
      </c>
      <c r="E15" s="92">
        <f>E13/N13</f>
        <v>0.35294117647058826</v>
      </c>
      <c r="F15" s="51">
        <f>F13/N13</f>
        <v>0.11764705882352941</v>
      </c>
      <c r="G15" s="92">
        <f>G13/N13</f>
        <v>0.35294117647058826</v>
      </c>
      <c r="H15" s="51">
        <f>H13/N13</f>
        <v>5.8823529411764705E-2</v>
      </c>
      <c r="I15" s="92">
        <f>I13/N13</f>
        <v>0</v>
      </c>
      <c r="J15" s="51">
        <f>J13/N13</f>
        <v>0</v>
      </c>
      <c r="K15" s="92">
        <f>K13/N13</f>
        <v>0</v>
      </c>
      <c r="L15" s="51">
        <f>L13/N13</f>
        <v>5.8823529411764705E-2</v>
      </c>
      <c r="M15" s="92">
        <f>M13/N13</f>
        <v>0</v>
      </c>
      <c r="N15" s="51">
        <f>N13/N13</f>
        <v>1</v>
      </c>
    </row>
    <row r="16" spans="1:14" x14ac:dyDescent="0.25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1:14" ht="15.75" thickBot="1" x14ac:dyDescent="0.3">
      <c r="B17" s="29"/>
      <c r="C17" s="324" t="s">
        <v>117</v>
      </c>
      <c r="D17" s="325"/>
      <c r="E17" s="325"/>
      <c r="F17" s="325"/>
      <c r="G17" s="325"/>
      <c r="H17" s="325"/>
      <c r="I17" s="325"/>
      <c r="J17" s="326"/>
      <c r="K17" s="326"/>
      <c r="L17" s="29"/>
      <c r="M17" s="29"/>
      <c r="N17" s="218" t="s">
        <v>36</v>
      </c>
    </row>
    <row r="18" spans="1:14" ht="15.75" thickBot="1" x14ac:dyDescent="0.3">
      <c r="A18" s="327" t="s">
        <v>0</v>
      </c>
      <c r="B18" s="329" t="s">
        <v>1</v>
      </c>
      <c r="C18" s="360" t="s">
        <v>2</v>
      </c>
      <c r="D18" s="360"/>
      <c r="E18" s="360"/>
      <c r="F18" s="360"/>
      <c r="G18" s="360"/>
      <c r="H18" s="360"/>
      <c r="I18" s="360"/>
      <c r="J18" s="360"/>
      <c r="K18" s="360"/>
      <c r="L18" s="360"/>
      <c r="M18" s="360"/>
      <c r="N18" s="329" t="s">
        <v>3</v>
      </c>
    </row>
    <row r="19" spans="1:14" x14ac:dyDescent="0.25">
      <c r="A19" s="361"/>
      <c r="B19" s="363"/>
      <c r="C19" s="382" t="s">
        <v>69</v>
      </c>
      <c r="D19" s="329" t="s">
        <v>4</v>
      </c>
      <c r="E19" s="367" t="s">
        <v>5</v>
      </c>
      <c r="F19" s="385" t="s">
        <v>6</v>
      </c>
      <c r="G19" s="367" t="s">
        <v>7</v>
      </c>
      <c r="H19" s="365" t="s">
        <v>8</v>
      </c>
      <c r="I19" s="367" t="s">
        <v>94</v>
      </c>
      <c r="J19" s="365" t="s">
        <v>9</v>
      </c>
      <c r="K19" s="382" t="s">
        <v>10</v>
      </c>
      <c r="L19" s="329" t="s">
        <v>93</v>
      </c>
      <c r="M19" s="367" t="s">
        <v>11</v>
      </c>
      <c r="N19" s="370"/>
    </row>
    <row r="20" spans="1:14" ht="15.75" thickBot="1" x14ac:dyDescent="0.3">
      <c r="A20" s="362"/>
      <c r="B20" s="364"/>
      <c r="C20" s="384"/>
      <c r="D20" s="362"/>
      <c r="E20" s="362"/>
      <c r="F20" s="386"/>
      <c r="G20" s="362"/>
      <c r="H20" s="366"/>
      <c r="I20" s="362"/>
      <c r="J20" s="366"/>
      <c r="K20" s="384"/>
      <c r="L20" s="362"/>
      <c r="M20" s="362"/>
      <c r="N20" s="364"/>
    </row>
    <row r="21" spans="1:14" x14ac:dyDescent="0.25">
      <c r="A21" s="34">
        <v>1</v>
      </c>
      <c r="B21" s="35" t="s">
        <v>39</v>
      </c>
      <c r="C21" s="80">
        <f>[1]STA_SP2_NO!$K$34</f>
        <v>48.69</v>
      </c>
      <c r="D21" s="163">
        <f>'[2]СП-2 (н.о.)'!$K$37</f>
        <v>124.52</v>
      </c>
      <c r="E21" s="79">
        <f>'[3]СП-2 (н.о.)'!$K$37</f>
        <v>2640</v>
      </c>
      <c r="F21" s="87">
        <f>[4]STA_SP2_NO!$K$34</f>
        <v>2212.48</v>
      </c>
      <c r="G21" s="79">
        <f>[5]STA_SP2_NO!$K$34</f>
        <v>172</v>
      </c>
      <c r="H21" s="87">
        <f>'[6]СП-2 (н.о.)'!$K$37</f>
        <v>99</v>
      </c>
      <c r="I21" s="79">
        <f>[7]STA_SP2_NO!$K$34</f>
        <v>0</v>
      </c>
      <c r="J21" s="87">
        <f>'[8]СП-2 (н.о.)'!$K$37</f>
        <v>0</v>
      </c>
      <c r="K21" s="79">
        <f>'[9]СП-2 (н.о.)'!$K$37</f>
        <v>0</v>
      </c>
      <c r="L21" s="87">
        <f>'[10]СП-2 (н.о.)'!$K$37</f>
        <v>24</v>
      </c>
      <c r="M21" s="79">
        <f>'[11]СП-2 (н.о.)'!$K$37</f>
        <v>0</v>
      </c>
      <c r="N21" s="163">
        <f t="shared" ref="N21:N28" si="2">SUM(C21:M21)</f>
        <v>5320.6900000000005</v>
      </c>
    </row>
    <row r="22" spans="1:14" x14ac:dyDescent="0.25">
      <c r="A22" s="36">
        <v>2</v>
      </c>
      <c r="B22" s="37" t="s">
        <v>40</v>
      </c>
      <c r="C22" s="80">
        <f>[1]STA_SP2_NO!$K$35</f>
        <v>0</v>
      </c>
      <c r="D22" s="163">
        <f>'[2]СП-2 (н.о.)'!$K$38</f>
        <v>0</v>
      </c>
      <c r="E22" s="80">
        <f>'[3]СП-2 (н.о.)'!$K$38</f>
        <v>0</v>
      </c>
      <c r="F22" s="87">
        <f>[4]STA_SP2_NO!$K$35</f>
        <v>0</v>
      </c>
      <c r="G22" s="79">
        <f>[5]STA_SP2_NO!$K$35</f>
        <v>0</v>
      </c>
      <c r="H22" s="87">
        <f>'[6]СП-2 (н.о.)'!$K$38</f>
        <v>0</v>
      </c>
      <c r="I22" s="79">
        <f>[7]STA_SP2_NO!$K$35</f>
        <v>0</v>
      </c>
      <c r="J22" s="87">
        <f>'[8]СП-2 (н.о.)'!$K$38</f>
        <v>0</v>
      </c>
      <c r="K22" s="79">
        <f>'[9]СП-2 (н.о.)'!$K$38</f>
        <v>0</v>
      </c>
      <c r="L22" s="87">
        <f>'[10]СП-2 (н.о.)'!$K$38</f>
        <v>0</v>
      </c>
      <c r="M22" s="79">
        <f>'[11]СП-2 (н.о.)'!$K$38</f>
        <v>0</v>
      </c>
      <c r="N22" s="67">
        <f t="shared" si="2"/>
        <v>0</v>
      </c>
    </row>
    <row r="23" spans="1:14" x14ac:dyDescent="0.25">
      <c r="A23" s="36">
        <v>3</v>
      </c>
      <c r="B23" s="37" t="s">
        <v>41</v>
      </c>
      <c r="C23" s="80">
        <f>[1]STA_SP2_NO!$K$36</f>
        <v>0</v>
      </c>
      <c r="D23" s="163">
        <f>'[2]СП-2 (н.о.)'!$K$39</f>
        <v>0</v>
      </c>
      <c r="E23" s="80">
        <f>'[3]СП-2 (н.о.)'!$K$39</f>
        <v>0</v>
      </c>
      <c r="F23" s="87">
        <f>[4]STA_SP2_NO!$K$36</f>
        <v>0</v>
      </c>
      <c r="G23" s="79">
        <f>[5]STA_SP2_NO!$K$36</f>
        <v>0</v>
      </c>
      <c r="H23" s="87">
        <f>'[6]СП-2 (н.о.)'!$K$39</f>
        <v>0</v>
      </c>
      <c r="I23" s="79">
        <f>[7]STA_SP2_NO!$K$36</f>
        <v>0</v>
      </c>
      <c r="J23" s="87">
        <f>'[8]СП-2 (н.о.)'!$K$39</f>
        <v>0</v>
      </c>
      <c r="K23" s="79">
        <f>'[9]СП-2 (н.о.)'!$K$39</f>
        <v>0</v>
      </c>
      <c r="L23" s="87">
        <f>'[10]СП-2 (н.о.)'!$K$39</f>
        <v>0</v>
      </c>
      <c r="M23" s="79">
        <f>'[11]СП-2 (н.о.)'!$K$39</f>
        <v>0</v>
      </c>
      <c r="N23" s="67">
        <f t="shared" si="2"/>
        <v>0</v>
      </c>
    </row>
    <row r="24" spans="1:14" x14ac:dyDescent="0.25">
      <c r="A24" s="36">
        <v>4</v>
      </c>
      <c r="B24" s="37" t="s">
        <v>42</v>
      </c>
      <c r="C24" s="80">
        <f>[1]STA_SP2_NO!$K$37</f>
        <v>0</v>
      </c>
      <c r="D24" s="163">
        <f>'[2]СП-2 (н.о.)'!$K$40</f>
        <v>0</v>
      </c>
      <c r="E24" s="66">
        <f>'[3]СП-2 (н.о.)'!$K$40</f>
        <v>0</v>
      </c>
      <c r="F24" s="87">
        <f>[4]STA_SP2_NO!$K$37</f>
        <v>0</v>
      </c>
      <c r="G24" s="79">
        <f>[5]STA_SP2_NO!$K$37</f>
        <v>0</v>
      </c>
      <c r="H24" s="87">
        <f>'[6]СП-2 (н.о.)'!$K$40</f>
        <v>0</v>
      </c>
      <c r="I24" s="79">
        <f>[7]STA_SP2_NO!$K$37</f>
        <v>0</v>
      </c>
      <c r="J24" s="87">
        <f>'[8]СП-2 (н.о.)'!$K$40</f>
        <v>0</v>
      </c>
      <c r="K24" s="79">
        <f>'[9]СП-2 (н.о.)'!$K$40</f>
        <v>0</v>
      </c>
      <c r="L24" s="87">
        <f>'[10]СП-2 (н.о.)'!$K$40</f>
        <v>0</v>
      </c>
      <c r="M24" s="79">
        <f>'[11]СП-2 (н.о.)'!$K$40</f>
        <v>0</v>
      </c>
      <c r="N24" s="67">
        <f t="shared" si="2"/>
        <v>0</v>
      </c>
    </row>
    <row r="25" spans="1:14" x14ac:dyDescent="0.25">
      <c r="A25" s="36">
        <v>5</v>
      </c>
      <c r="B25" s="37" t="s">
        <v>43</v>
      </c>
      <c r="C25" s="80">
        <f>[1]STA_SP2_NO!$K$38</f>
        <v>0</v>
      </c>
      <c r="D25" s="163">
        <f>'[2]СП-2 (н.о.)'!$K$41</f>
        <v>0</v>
      </c>
      <c r="E25" s="66">
        <f>'[3]СП-2 (н.о.)'!$K$41</f>
        <v>0</v>
      </c>
      <c r="F25" s="87">
        <f>[4]STA_SP2_NO!$K$38</f>
        <v>0</v>
      </c>
      <c r="G25" s="79">
        <f>[5]STA_SP2_NO!$K$38</f>
        <v>0</v>
      </c>
      <c r="H25" s="87">
        <f>'[6]СП-2 (н.о.)'!$K$41</f>
        <v>0</v>
      </c>
      <c r="I25" s="79">
        <f>[7]STA_SP2_NO!$K$38</f>
        <v>0</v>
      </c>
      <c r="J25" s="87">
        <f>'[8]СП-2 (н.о.)'!$K$41</f>
        <v>0</v>
      </c>
      <c r="K25" s="79">
        <f>'[9]СП-2 (н.о.)'!$K$41</f>
        <v>0</v>
      </c>
      <c r="L25" s="87">
        <f>'[10]СП-2 (н.о.)'!$K$41</f>
        <v>0</v>
      </c>
      <c r="M25" s="79">
        <f>'[11]СП-2 (н.о.)'!$K$41</f>
        <v>0</v>
      </c>
      <c r="N25" s="37">
        <f t="shared" si="2"/>
        <v>0</v>
      </c>
    </row>
    <row r="26" spans="1:14" x14ac:dyDescent="0.25">
      <c r="A26" s="36">
        <v>6</v>
      </c>
      <c r="B26" s="37" t="s">
        <v>44</v>
      </c>
      <c r="C26" s="80">
        <f>[1]STA_SP2_NO!$K$39</f>
        <v>0</v>
      </c>
      <c r="D26" s="163">
        <f>'[2]СП-2 (н.о.)'!$K$42</f>
        <v>0</v>
      </c>
      <c r="E26" s="66">
        <f>'[3]СП-2 (н.о.)'!$K$42</f>
        <v>0</v>
      </c>
      <c r="F26" s="87">
        <f>[4]STA_SP2_NO!$K$39</f>
        <v>0</v>
      </c>
      <c r="G26" s="79">
        <f>[5]STA_SP2_NO!$K$39</f>
        <v>0</v>
      </c>
      <c r="H26" s="87">
        <f>'[6]СП-2 (н.о.)'!$K$42</f>
        <v>0</v>
      </c>
      <c r="I26" s="79">
        <f>[7]STA_SP2_NO!$K$39</f>
        <v>0</v>
      </c>
      <c r="J26" s="87">
        <f>'[8]СП-2 (н.о.)'!$K$42</f>
        <v>0</v>
      </c>
      <c r="K26" s="79">
        <f>'[9]СП-2 (н.о.)'!$K$42</f>
        <v>0</v>
      </c>
      <c r="L26" s="87">
        <f>'[10]СП-2 (н.о.)'!$K$42</f>
        <v>0</v>
      </c>
      <c r="M26" s="79">
        <f>'[11]СП-2 (н.о.)'!$K$42</f>
        <v>0</v>
      </c>
      <c r="N26" s="37">
        <f t="shared" si="2"/>
        <v>0</v>
      </c>
    </row>
    <row r="27" spans="1:14" x14ac:dyDescent="0.25">
      <c r="A27" s="36">
        <v>7</v>
      </c>
      <c r="B27" s="37" t="s">
        <v>45</v>
      </c>
      <c r="C27" s="80">
        <f>[1]STA_SP2_NO!$K$40</f>
        <v>0</v>
      </c>
      <c r="D27" s="163">
        <f>'[2]СП-2 (н.о.)'!$K$43</f>
        <v>0</v>
      </c>
      <c r="E27" s="66">
        <f>'[3]СП-2 (н.о.)'!$K$43</f>
        <v>0</v>
      </c>
      <c r="F27" s="87">
        <f>[4]STA_SP2_NO!$K$40</f>
        <v>0</v>
      </c>
      <c r="G27" s="79">
        <f>[5]STA_SP2_NO!$K$40</f>
        <v>0</v>
      </c>
      <c r="H27" s="87">
        <f>'[6]СП-2 (н.о.)'!$K$43</f>
        <v>0</v>
      </c>
      <c r="I27" s="79">
        <f>[7]STA_SP2_NO!$K$40</f>
        <v>0</v>
      </c>
      <c r="J27" s="87">
        <f>'[8]СП-2 (н.о.)'!$K$43</f>
        <v>0</v>
      </c>
      <c r="K27" s="79">
        <f>'[9]СП-2 (н.о.)'!$K$43</f>
        <v>0</v>
      </c>
      <c r="L27" s="87">
        <f>'[10]СП-2 (н.о.)'!$K$43</f>
        <v>0</v>
      </c>
      <c r="M27" s="79">
        <f>'[11]СП-2 (н.о.)'!$K$43</f>
        <v>0</v>
      </c>
      <c r="N27" s="67">
        <f t="shared" si="2"/>
        <v>0</v>
      </c>
    </row>
    <row r="28" spans="1:14" ht="15.75" thickBot="1" x14ac:dyDescent="0.3">
      <c r="A28" s="38">
        <v>8</v>
      </c>
      <c r="B28" s="39" t="s">
        <v>46</v>
      </c>
      <c r="C28" s="80">
        <f>[1]STA_SP2_NO!$K$41</f>
        <v>0</v>
      </c>
      <c r="D28" s="163">
        <f>'[2]СП-2 (н.о.)'!$K$44</f>
        <v>0</v>
      </c>
      <c r="E28" s="81">
        <f>'[3]СП-2 (н.о.)'!$K$44</f>
        <v>0</v>
      </c>
      <c r="F28" s="87">
        <f>[4]STA_SP2_NO!$K$41</f>
        <v>0</v>
      </c>
      <c r="G28" s="79">
        <f>[5]STA_SP2_NO!$K$41</f>
        <v>0</v>
      </c>
      <c r="H28" s="87">
        <f>'[6]СП-2 (н.о.)'!$K$44</f>
        <v>0</v>
      </c>
      <c r="I28" s="79">
        <f>[7]STA_SP2_NO!$K$41</f>
        <v>0</v>
      </c>
      <c r="J28" s="87">
        <f>'[8]СП-2 (н.о.)'!$K$44</f>
        <v>0</v>
      </c>
      <c r="K28" s="79">
        <f>'[9]СП-2 (н.о.)'!$K$44</f>
        <v>0</v>
      </c>
      <c r="L28" s="87">
        <f>'[10]СП-2 (н.о.)'!$K$44</f>
        <v>0</v>
      </c>
      <c r="M28" s="79">
        <f>'[11]СП-2 (н.о.)'!$K$44</f>
        <v>0</v>
      </c>
      <c r="N28" s="39">
        <f t="shared" si="2"/>
        <v>0</v>
      </c>
    </row>
    <row r="29" spans="1:14" ht="15.75" thickBot="1" x14ac:dyDescent="0.3">
      <c r="A29" s="40"/>
      <c r="B29" s="41" t="s">
        <v>37</v>
      </c>
      <c r="C29" s="95">
        <f t="shared" ref="C29:N29" si="3">SUM(C21:C28)</f>
        <v>48.69</v>
      </c>
      <c r="D29" s="43">
        <f t="shared" si="3"/>
        <v>124.52</v>
      </c>
      <c r="E29" s="95">
        <f t="shared" si="3"/>
        <v>2640</v>
      </c>
      <c r="F29" s="43">
        <f t="shared" si="3"/>
        <v>2212.48</v>
      </c>
      <c r="G29" s="95">
        <f t="shared" si="3"/>
        <v>172</v>
      </c>
      <c r="H29" s="43">
        <f t="shared" si="3"/>
        <v>99</v>
      </c>
      <c r="I29" s="95">
        <f t="shared" si="3"/>
        <v>0</v>
      </c>
      <c r="J29" s="43">
        <f t="shared" si="3"/>
        <v>0</v>
      </c>
      <c r="K29" s="95">
        <f t="shared" si="3"/>
        <v>0</v>
      </c>
      <c r="L29" s="43">
        <f t="shared" si="3"/>
        <v>24</v>
      </c>
      <c r="M29" s="95">
        <f t="shared" si="3"/>
        <v>0</v>
      </c>
      <c r="N29" s="43">
        <f t="shared" si="3"/>
        <v>5320.6900000000005</v>
      </c>
    </row>
    <row r="30" spans="1:14" ht="15.75" thickBot="1" x14ac:dyDescent="0.3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15.75" thickBot="1" x14ac:dyDescent="0.3">
      <c r="A31" s="396" t="s">
        <v>53</v>
      </c>
      <c r="B31" s="397"/>
      <c r="C31" s="92">
        <f>C29/N29</f>
        <v>9.1510687523610641E-3</v>
      </c>
      <c r="D31" s="93">
        <f>D29/N29</f>
        <v>2.3402979688724578E-2</v>
      </c>
      <c r="E31" s="92">
        <f>E29/N29</f>
        <v>0.49617624781748226</v>
      </c>
      <c r="F31" s="93">
        <f>F29/N29</f>
        <v>0.41582576695879664</v>
      </c>
      <c r="G31" s="92">
        <f>G29/N29</f>
        <v>3.2326634327502636E-2</v>
      </c>
      <c r="H31" s="93">
        <f>H29/N29</f>
        <v>1.8606609293155586E-2</v>
      </c>
      <c r="I31" s="92">
        <f>I29/N29</f>
        <v>0</v>
      </c>
      <c r="J31" s="93">
        <f>J29/N29</f>
        <v>0</v>
      </c>
      <c r="K31" s="92">
        <f>K29/N29</f>
        <v>0</v>
      </c>
      <c r="L31" s="93">
        <f>L29/N29</f>
        <v>4.5106931619771119E-3</v>
      </c>
      <c r="M31" s="92">
        <f>M29/N29</f>
        <v>0</v>
      </c>
      <c r="N31" s="93">
        <f>N29/N29</f>
        <v>1</v>
      </c>
    </row>
  </sheetData>
  <mergeCells count="34">
    <mergeCell ref="A2:A4"/>
    <mergeCell ref="A15:B15"/>
    <mergeCell ref="C1:K1"/>
    <mergeCell ref="B2:B4"/>
    <mergeCell ref="C2:M2"/>
    <mergeCell ref="N2:N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18:N20"/>
    <mergeCell ref="C19:C20"/>
    <mergeCell ref="D19:D20"/>
    <mergeCell ref="E19:E20"/>
    <mergeCell ref="F19:F20"/>
    <mergeCell ref="G19:G20"/>
    <mergeCell ref="H19:H20"/>
    <mergeCell ref="I19:I20"/>
    <mergeCell ref="J19:J20"/>
    <mergeCell ref="K19:K20"/>
    <mergeCell ref="L19:L20"/>
    <mergeCell ref="M19:M20"/>
    <mergeCell ref="A31:B31"/>
    <mergeCell ref="C17:K17"/>
    <mergeCell ref="A18:A20"/>
    <mergeCell ref="B18:B20"/>
    <mergeCell ref="C18:M18"/>
  </mergeCells>
  <pageMargins left="0.25" right="0.25" top="0.75" bottom="0.75" header="0.3" footer="0.3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0"/>
  <sheetViews>
    <sheetView workbookViewId="0">
      <selection sqref="A1:N30"/>
    </sheetView>
  </sheetViews>
  <sheetFormatPr defaultRowHeight="15" x14ac:dyDescent="0.25"/>
  <cols>
    <col min="1" max="1" width="4.42578125" customWidth="1"/>
    <col min="2" max="2" width="27.85546875" customWidth="1"/>
    <col min="3" max="3" width="9.140625" customWidth="1"/>
    <col min="4" max="4" width="9.85546875" bestFit="1" customWidth="1"/>
  </cols>
  <sheetData>
    <row r="1" spans="1:14" ht="33.75" customHeight="1" thickBot="1" x14ac:dyDescent="0.3">
      <c r="A1" s="29"/>
      <c r="B1" s="29"/>
      <c r="C1" s="355" t="s">
        <v>111</v>
      </c>
      <c r="D1" s="356"/>
      <c r="E1" s="356"/>
      <c r="F1" s="356"/>
      <c r="G1" s="356"/>
      <c r="H1" s="356"/>
      <c r="I1" s="356"/>
      <c r="J1" s="29"/>
      <c r="K1" s="29"/>
      <c r="L1" s="29"/>
      <c r="M1" s="29"/>
      <c r="N1" s="223" t="s">
        <v>36</v>
      </c>
    </row>
    <row r="2" spans="1:14" ht="15.75" thickBot="1" x14ac:dyDescent="0.3">
      <c r="A2" s="327" t="s">
        <v>0</v>
      </c>
      <c r="B2" s="329" t="s">
        <v>1</v>
      </c>
      <c r="C2" s="357" t="s">
        <v>2</v>
      </c>
      <c r="D2" s="358"/>
      <c r="E2" s="358"/>
      <c r="F2" s="358"/>
      <c r="G2" s="358"/>
      <c r="H2" s="358"/>
      <c r="I2" s="358"/>
      <c r="J2" s="358"/>
      <c r="K2" s="358"/>
      <c r="L2" s="358"/>
      <c r="M2" s="358"/>
      <c r="N2" s="333" t="s">
        <v>3</v>
      </c>
    </row>
    <row r="3" spans="1:14" ht="15.75" thickBot="1" x14ac:dyDescent="0.3">
      <c r="A3" s="328"/>
      <c r="B3" s="330"/>
      <c r="C3" s="85" t="s">
        <v>69</v>
      </c>
      <c r="D3" s="33" t="s">
        <v>4</v>
      </c>
      <c r="E3" s="58" t="s">
        <v>5</v>
      </c>
      <c r="F3" s="30" t="s">
        <v>6</v>
      </c>
      <c r="G3" s="59" t="s">
        <v>7</v>
      </c>
      <c r="H3" s="30" t="s">
        <v>8</v>
      </c>
      <c r="I3" s="21" t="s">
        <v>94</v>
      </c>
      <c r="J3" s="30" t="s">
        <v>9</v>
      </c>
      <c r="K3" s="82" t="s">
        <v>10</v>
      </c>
      <c r="L3" s="30" t="s">
        <v>93</v>
      </c>
      <c r="M3" s="230" t="s">
        <v>11</v>
      </c>
      <c r="N3" s="334"/>
    </row>
    <row r="4" spans="1:14" ht="15.75" thickBot="1" x14ac:dyDescent="0.3">
      <c r="A4" s="34">
        <v>1</v>
      </c>
      <c r="B4" s="35" t="s">
        <v>12</v>
      </c>
      <c r="C4" s="193">
        <f>[1]STA_SP4_NO!$P$10</f>
        <v>34401.370000000003</v>
      </c>
      <c r="D4" s="245">
        <f>'[2]СП-4 (н.о.)'!$P$12</f>
        <v>62140.951751200009</v>
      </c>
      <c r="E4" s="193">
        <f>'[3]СП-4 (н.о.)'!$P$12</f>
        <v>13644</v>
      </c>
      <c r="F4" s="87">
        <f>[4]STA_SP4_NO!$P$10</f>
        <v>50759.9</v>
      </c>
      <c r="G4" s="193">
        <f>[5]STA_SP4_NO!$P$10</f>
        <v>24610.5</v>
      </c>
      <c r="H4" s="87">
        <f>'[6]СП-4 (н.о.)'!$P$12</f>
        <v>50136</v>
      </c>
      <c r="I4" s="193">
        <f>[7]STA_SP4_NO!$P$10</f>
        <v>5362</v>
      </c>
      <c r="J4" s="87">
        <f>'[8]СП-4 (н.о.)'!$P$12</f>
        <v>24360</v>
      </c>
      <c r="K4" s="193">
        <f>'[9]СП-4 (н.о.)'!$P$11</f>
        <v>20190</v>
      </c>
      <c r="L4" s="87">
        <f>'[10]СП-4 (н.о.)'!$P$12</f>
        <v>24638</v>
      </c>
      <c r="M4" s="193">
        <f>'[11]СП-4 (н.о.)'!$P$12</f>
        <v>49677</v>
      </c>
      <c r="N4" s="163">
        <f t="shared" ref="N4:N20" si="0">SUM(C4:M4)</f>
        <v>359919.72175120004</v>
      </c>
    </row>
    <row r="5" spans="1:14" ht="15.75" thickBot="1" x14ac:dyDescent="0.3">
      <c r="A5" s="36">
        <v>2</v>
      </c>
      <c r="B5" s="37" t="s">
        <v>13</v>
      </c>
      <c r="C5" s="193">
        <f>[1]STA_SP4_NO!$P$11</f>
        <v>31655.17</v>
      </c>
      <c r="D5" s="245">
        <f>'[2]СП-4 (н.о.)'!$P$13</f>
        <v>77573.377408800006</v>
      </c>
      <c r="E5" s="161">
        <f>'[3]СП-4 (н.о.)'!$P$13</f>
        <v>14454</v>
      </c>
      <c r="F5" s="87">
        <f>[4]STA_SP4_NO!$P$11</f>
        <v>31421.49</v>
      </c>
      <c r="G5" s="193">
        <f>[5]STA_SP4_NO!$P$11</f>
        <v>1164.75</v>
      </c>
      <c r="H5" s="87">
        <f>'[6]СП-4 (н.о.)'!$P$13</f>
        <v>84556</v>
      </c>
      <c r="I5" s="193">
        <f>[7]STA_SP4_NO!$P$11</f>
        <v>0</v>
      </c>
      <c r="J5" s="87">
        <f>'[8]СП-4 (н.о.)'!$P$13</f>
        <v>20766</v>
      </c>
      <c r="K5" s="193">
        <f>'[9]СП-4 (н.о.)'!$P$12</f>
        <v>6</v>
      </c>
      <c r="L5" s="87">
        <f>'[10]СП-4 (н.о.)'!$P$13</f>
        <v>35758</v>
      </c>
      <c r="M5" s="193">
        <f>'[11]СП-4 (н.о.)'!$P$13</f>
        <v>95441</v>
      </c>
      <c r="N5" s="67">
        <f t="shared" si="0"/>
        <v>392795.78740879998</v>
      </c>
    </row>
    <row r="6" spans="1:14" ht="15.75" thickBot="1" x14ac:dyDescent="0.3">
      <c r="A6" s="36">
        <v>3</v>
      </c>
      <c r="B6" s="37" t="s">
        <v>14</v>
      </c>
      <c r="C6" s="193">
        <f>[1]STA_SP4_NO!$P$12</f>
        <v>34948.47</v>
      </c>
      <c r="D6" s="245">
        <f>'[2]СП-4 (н.о.)'!$P$14</f>
        <v>85985.326509599996</v>
      </c>
      <c r="E6" s="161">
        <f>'[3]СП-4 (н.о.)'!$P$14</f>
        <v>28792</v>
      </c>
      <c r="F6" s="87">
        <f>[4]STA_SP4_NO!$P$12</f>
        <v>102790.16</v>
      </c>
      <c r="G6" s="193">
        <f>[5]STA_SP4_NO!$P$12</f>
        <v>41986.5</v>
      </c>
      <c r="H6" s="87">
        <f>'[6]СП-4 (н.о.)'!$P$14</f>
        <v>56771</v>
      </c>
      <c r="I6" s="193">
        <f>[7]STA_SP4_NO!$P$12</f>
        <v>3662</v>
      </c>
      <c r="J6" s="87">
        <f>'[8]СП-4 (н.о.)'!$P$14</f>
        <v>39309</v>
      </c>
      <c r="K6" s="193">
        <f>'[9]СП-4 (н.о.)'!$P$13</f>
        <v>50488</v>
      </c>
      <c r="L6" s="87">
        <f>'[10]СП-4 (н.о.)'!$P$14</f>
        <v>47588</v>
      </c>
      <c r="M6" s="193">
        <f>'[11]СП-4 (н.о.)'!$P$14</f>
        <v>38098</v>
      </c>
      <c r="N6" s="67">
        <f>SUM(C6:M6)</f>
        <v>530418.45650960004</v>
      </c>
    </row>
    <row r="7" spans="1:14" ht="15.75" thickBot="1" x14ac:dyDescent="0.3">
      <c r="A7" s="36">
        <v>4</v>
      </c>
      <c r="B7" s="37" t="s">
        <v>15</v>
      </c>
      <c r="C7" s="193">
        <f>[1]STA_SP4_NO!$P$13</f>
        <v>0</v>
      </c>
      <c r="D7" s="245">
        <f>'[2]СП-4 (н.о.)'!$P$15</f>
        <v>0</v>
      </c>
      <c r="E7" s="161">
        <f>'[3]СП-4 (н.о.)'!$P$15</f>
        <v>0</v>
      </c>
      <c r="F7" s="87">
        <f>[4]STA_SP4_NO!$P$13</f>
        <v>0</v>
      </c>
      <c r="G7" s="193">
        <f>[5]STA_SP4_NO!$P$13</f>
        <v>0</v>
      </c>
      <c r="H7" s="87">
        <f>'[6]СП-4 (н.о.)'!$P$15</f>
        <v>0</v>
      </c>
      <c r="I7" s="193">
        <f>[7]STA_SP4_NO!$P$13</f>
        <v>0</v>
      </c>
      <c r="J7" s="87">
        <f>'[8]СП-4 (н.о.)'!$P$15</f>
        <v>0</v>
      </c>
      <c r="K7" s="193">
        <f>'[9]СП-4 (н.о.)'!$P$14</f>
        <v>0</v>
      </c>
      <c r="L7" s="87">
        <f>'[10]СП-4 (н.о.)'!$P$15</f>
        <v>0</v>
      </c>
      <c r="M7" s="193">
        <f>'[11]СП-4 (н.о.)'!$P$15</f>
        <v>0</v>
      </c>
      <c r="N7" s="37">
        <f t="shared" si="0"/>
        <v>0</v>
      </c>
    </row>
    <row r="8" spans="1:14" ht="15.75" thickBot="1" x14ac:dyDescent="0.3">
      <c r="A8" s="36">
        <v>5</v>
      </c>
      <c r="B8" s="37" t="s">
        <v>16</v>
      </c>
      <c r="C8" s="193">
        <f>[1]STA_SP4_NO!$P$14</f>
        <v>0</v>
      </c>
      <c r="D8" s="245">
        <f>'[2]СП-4 (н.о.)'!$P$16</f>
        <v>0</v>
      </c>
      <c r="E8" s="161">
        <f>'[3]СП-4 (н.о.)'!$P$16</f>
        <v>0</v>
      </c>
      <c r="F8" s="87">
        <f>[4]STA_SP4_NO!$P$14</f>
        <v>0</v>
      </c>
      <c r="G8" s="193">
        <f>[5]STA_SP4_NO!$P$14</f>
        <v>52.5</v>
      </c>
      <c r="H8" s="87">
        <f>'[6]СП-4 (н.о.)'!$P$16</f>
        <v>46434</v>
      </c>
      <c r="I8" s="193">
        <f>[7]STA_SP4_NO!$P$14</f>
        <v>0</v>
      </c>
      <c r="J8" s="87">
        <f>'[8]СП-4 (н.о.)'!$P$16</f>
        <v>0</v>
      </c>
      <c r="K8" s="193">
        <f>'[9]СП-4 (н.о.)'!$P$15</f>
        <v>625</v>
      </c>
      <c r="L8" s="87">
        <f>'[10]СП-4 (н.о.)'!$P$16</f>
        <v>1624</v>
      </c>
      <c r="M8" s="193">
        <f>'[11]СП-4 (н.о.)'!$P$16</f>
        <v>0</v>
      </c>
      <c r="N8" s="67">
        <f t="shared" si="0"/>
        <v>48735.5</v>
      </c>
    </row>
    <row r="9" spans="1:14" ht="15.75" thickBot="1" x14ac:dyDescent="0.3">
      <c r="A9" s="36">
        <v>6</v>
      </c>
      <c r="B9" s="37" t="s">
        <v>17</v>
      </c>
      <c r="C9" s="193">
        <f>[1]STA_SP4_NO!$P$15</f>
        <v>2.57</v>
      </c>
      <c r="D9" s="245">
        <f>'[2]СП-4 (н.о.)'!$P$17</f>
        <v>78.701505499999996</v>
      </c>
      <c r="E9" s="161">
        <f>'[3]СП-4 (н.о.)'!$P$17</f>
        <v>0</v>
      </c>
      <c r="F9" s="87">
        <f>[4]STA_SP4_NO!$P$15</f>
        <v>676.64</v>
      </c>
      <c r="G9" s="193">
        <f>[5]STA_SP4_NO!$P$15</f>
        <v>38.25</v>
      </c>
      <c r="H9" s="87">
        <f>'[6]СП-4 (н.о.)'!$P$17</f>
        <v>60</v>
      </c>
      <c r="I9" s="193">
        <f>[7]STA_SP4_NO!$P$15</f>
        <v>0</v>
      </c>
      <c r="J9" s="87">
        <f>'[8]СП-4 (н.о.)'!$P$17</f>
        <v>54</v>
      </c>
      <c r="K9" s="193">
        <f>'[9]СП-4 (н.о.)'!$P$16</f>
        <v>116</v>
      </c>
      <c r="L9" s="87">
        <f>'[10]СП-4 (н.о.)'!$P$17</f>
        <v>98</v>
      </c>
      <c r="M9" s="193">
        <f>'[11]СП-4 (н.о.)'!$P$17</f>
        <v>0</v>
      </c>
      <c r="N9" s="67">
        <f t="shared" si="0"/>
        <v>1124.1615055</v>
      </c>
    </row>
    <row r="10" spans="1:14" ht="15.75" thickBot="1" x14ac:dyDescent="0.3">
      <c r="A10" s="36">
        <v>7</v>
      </c>
      <c r="B10" s="37" t="s">
        <v>18</v>
      </c>
      <c r="C10" s="193">
        <f>[1]STA_SP4_NO!$P$16</f>
        <v>9804.68</v>
      </c>
      <c r="D10" s="245">
        <f>'[2]СП-4 (н.о.)'!$P$18</f>
        <v>23737.110569100001</v>
      </c>
      <c r="E10" s="161">
        <f>'[3]СП-4 (н.о.)'!$P$18</f>
        <v>12681</v>
      </c>
      <c r="F10" s="87">
        <f>[4]STA_SP4_NO!$P$16</f>
        <v>2527.62</v>
      </c>
      <c r="G10" s="193">
        <f>[5]STA_SP4_NO!$P$16</f>
        <v>591.75</v>
      </c>
      <c r="H10" s="87">
        <f>'[6]СП-4 (н.о.)'!$P$18</f>
        <v>2486</v>
      </c>
      <c r="I10" s="193">
        <f>[7]STA_SP4_NO!$P$16</f>
        <v>0</v>
      </c>
      <c r="J10" s="87">
        <f>'[8]СП-4 (н.о.)'!$P$18</f>
        <v>5788</v>
      </c>
      <c r="K10" s="193">
        <f>'[9]СП-4 (н.о.)'!$P$17</f>
        <v>1448</v>
      </c>
      <c r="L10" s="87">
        <f>'[10]СП-4 (н.о.)'!$P$18</f>
        <v>2520</v>
      </c>
      <c r="M10" s="193">
        <f>'[11]СП-4 (н.о.)'!$P$18</f>
        <v>1733</v>
      </c>
      <c r="N10" s="67">
        <f t="shared" si="0"/>
        <v>63317.160569100008</v>
      </c>
    </row>
    <row r="11" spans="1:14" ht="15.75" thickBot="1" x14ac:dyDescent="0.3">
      <c r="A11" s="36">
        <v>8</v>
      </c>
      <c r="B11" s="37" t="s">
        <v>19</v>
      </c>
      <c r="C11" s="193">
        <f>[1]STA_SP4_NO!$P$17</f>
        <v>75616.63</v>
      </c>
      <c r="D11" s="245">
        <f>'[2]СП-4 (н.о.)'!$P$19</f>
        <v>42289.941301323568</v>
      </c>
      <c r="E11" s="161">
        <f>'[3]СП-4 (н.о.)'!$P$19</f>
        <v>35583</v>
      </c>
      <c r="F11" s="87">
        <f>[4]STA_SP4_NO!$P$17</f>
        <v>45047.95</v>
      </c>
      <c r="G11" s="193">
        <f>[5]STA_SP4_NO!$P$17</f>
        <v>8466</v>
      </c>
      <c r="H11" s="87">
        <f>'[6]СП-4 (н.о.)'!$P$19</f>
        <v>105066</v>
      </c>
      <c r="I11" s="193">
        <f>[7]STA_SP4_NO!$P$17</f>
        <v>768</v>
      </c>
      <c r="J11" s="87">
        <f>'[8]СП-4 (н.о.)'!$P$19</f>
        <v>24654</v>
      </c>
      <c r="K11" s="193">
        <f>'[9]СП-4 (н.о.)'!$P$18</f>
        <v>16743</v>
      </c>
      <c r="L11" s="87">
        <f>'[10]СП-4 (н.о.)'!$P$19</f>
        <v>23449</v>
      </c>
      <c r="M11" s="193">
        <f>'[11]СП-4 (н.о.)'!$P$19</f>
        <v>31557</v>
      </c>
      <c r="N11" s="67">
        <f t="shared" si="0"/>
        <v>409240.52130132355</v>
      </c>
    </row>
    <row r="12" spans="1:14" ht="15.75" thickBot="1" x14ac:dyDescent="0.3">
      <c r="A12" s="36">
        <v>9</v>
      </c>
      <c r="B12" s="37" t="s">
        <v>20</v>
      </c>
      <c r="C12" s="193">
        <f>[1]STA_SP4_NO!$P$20</f>
        <v>153538.35999999999</v>
      </c>
      <c r="D12" s="245">
        <f>'[2]СП-4 (н.о.)'!$P$22</f>
        <v>134171.39556193363</v>
      </c>
      <c r="E12" s="161">
        <f>'[3]СП-4 (н.о.)'!$P$22</f>
        <v>135160</v>
      </c>
      <c r="F12" s="87">
        <f>[4]STA_SP4_NO!$P$20</f>
        <v>86626.66</v>
      </c>
      <c r="G12" s="193">
        <f>[5]STA_SP4_NO!$P$20</f>
        <v>61139.25</v>
      </c>
      <c r="H12" s="87">
        <f>'[6]СП-4 (н.о.)'!$P$22</f>
        <v>35247</v>
      </c>
      <c r="I12" s="193">
        <f>[7]STA_SP4_NO!$P$20</f>
        <v>255</v>
      </c>
      <c r="J12" s="87">
        <f>'[8]СП-4 (н.о.)'!$P$22</f>
        <v>85856</v>
      </c>
      <c r="K12" s="193">
        <f>'[9]СП-4 (н.о.)'!$P$21</f>
        <v>8492</v>
      </c>
      <c r="L12" s="87">
        <f>'[10]СП-4 (н.о.)'!$P$22</f>
        <v>24907</v>
      </c>
      <c r="M12" s="193">
        <f>'[11]СП-4 (н.о.)'!$P$22</f>
        <v>15102</v>
      </c>
      <c r="N12" s="67">
        <f t="shared" si="0"/>
        <v>740494.66556193365</v>
      </c>
    </row>
    <row r="13" spans="1:14" ht="15.75" thickBot="1" x14ac:dyDescent="0.3">
      <c r="A13" s="36">
        <v>10</v>
      </c>
      <c r="B13" s="37" t="s">
        <v>21</v>
      </c>
      <c r="C13" s="193">
        <f>[1]STA_SP4_NO!$P$26</f>
        <v>166259.29999999999</v>
      </c>
      <c r="D13" s="245">
        <f>'[2]СП-4 (н.о.)'!$P$28</f>
        <v>337261.64817180001</v>
      </c>
      <c r="E13" s="161">
        <f>'[3]СП-4 (н.о.)'!$P$28</f>
        <v>282252</v>
      </c>
      <c r="F13" s="87">
        <f>[4]STA_SP4_NO!$P$26</f>
        <v>280990.21000000002</v>
      </c>
      <c r="G13" s="193">
        <f>[5]STA_SP4_NO!$P$26</f>
        <v>345686.6</v>
      </c>
      <c r="H13" s="87">
        <f>'[6]СП-4 (н.о.)'!$P$28</f>
        <v>245160</v>
      </c>
      <c r="I13" s="193">
        <f>[7]STA_SP4_NO!$P$26</f>
        <v>92735.09</v>
      </c>
      <c r="J13" s="87">
        <f>'[8]СП-4 (н.о.)'!$P$28</f>
        <v>396115</v>
      </c>
      <c r="K13" s="193">
        <f>'[9]СП-4 (н.о.)'!$P$27</f>
        <v>264950</v>
      </c>
      <c r="L13" s="87">
        <f>'[10]СП-4 (н.о.)'!$P$28</f>
        <v>213359</v>
      </c>
      <c r="M13" s="193">
        <f>'[11]СП-4 (н.о.)'!$P$28</f>
        <v>279288</v>
      </c>
      <c r="N13" s="67">
        <f t="shared" si="0"/>
        <v>2904056.8481718004</v>
      </c>
    </row>
    <row r="14" spans="1:14" ht="15.75" thickBot="1" x14ac:dyDescent="0.3">
      <c r="A14" s="36">
        <v>11</v>
      </c>
      <c r="B14" s="37" t="s">
        <v>22</v>
      </c>
      <c r="C14" s="193">
        <f>[1]STA_SP4_NO!$P$33</f>
        <v>0</v>
      </c>
      <c r="D14" s="63">
        <f>'[2]СП-4 (н.о.)'!$P$35</f>
        <v>110.801844</v>
      </c>
      <c r="E14" s="161">
        <f>'[3]СП-4 (н.о.)'!$P$35</f>
        <v>0</v>
      </c>
      <c r="F14" s="87">
        <f>[4]STA_SP4_NO!$P$33</f>
        <v>0</v>
      </c>
      <c r="G14" s="193">
        <f>[5]STA_SP4_NO!$P$33</f>
        <v>423.75</v>
      </c>
      <c r="H14" s="87">
        <f>'[6]СП-4 (н.о.)'!$P$35</f>
        <v>3746</v>
      </c>
      <c r="I14" s="193">
        <f>[7]STA_SP4_NO!$P$33</f>
        <v>0</v>
      </c>
      <c r="J14" s="87">
        <f>'[8]СП-4 (н.о.)'!$P$35</f>
        <v>0</v>
      </c>
      <c r="K14" s="193">
        <f>'[9]СП-4 (н.о.)'!$P$34</f>
        <v>847</v>
      </c>
      <c r="L14" s="87">
        <f>'[10]СП-4 (н.о.)'!$P$35</f>
        <v>806</v>
      </c>
      <c r="M14" s="193">
        <f>'[11]СП-4 (н.о.)'!$P$35</f>
        <v>0</v>
      </c>
      <c r="N14" s="67">
        <f t="shared" si="0"/>
        <v>5933.5518439999996</v>
      </c>
    </row>
    <row r="15" spans="1:14" ht="15.75" thickBot="1" x14ac:dyDescent="0.3">
      <c r="A15" s="36">
        <v>12</v>
      </c>
      <c r="B15" s="37" t="s">
        <v>23</v>
      </c>
      <c r="C15" s="193">
        <f>[1]STA_SP4_NO!$P$34</f>
        <v>113.83</v>
      </c>
      <c r="D15" s="63">
        <f>'[2]СП-4 (н.о.)'!$P$36</f>
        <v>489.91197140000003</v>
      </c>
      <c r="E15" s="161">
        <f>'[3]СП-4 (н.о.)'!$P$36</f>
        <v>49</v>
      </c>
      <c r="F15" s="87">
        <f>[4]STA_SP4_NO!$P$34</f>
        <v>731.76</v>
      </c>
      <c r="G15" s="193">
        <f>[5]STA_SP4_NO!$P$34</f>
        <v>226.5</v>
      </c>
      <c r="H15" s="87">
        <f>'[6]СП-4 (н.о.)'!$P$36</f>
        <v>377</v>
      </c>
      <c r="I15" s="193">
        <f>[7]STA_SP4_NO!$P$34</f>
        <v>0</v>
      </c>
      <c r="J15" s="87">
        <f>'[8]СП-4 (н.о.)'!$P$36</f>
        <v>250</v>
      </c>
      <c r="K15" s="193">
        <f>'[9]СП-4 (н.о.)'!$P$35</f>
        <v>309</v>
      </c>
      <c r="L15" s="87">
        <f>'[10]СП-4 (н.о.)'!$P$36</f>
        <v>157</v>
      </c>
      <c r="M15" s="193">
        <f>'[11]СП-4 (н.о.)'!$P$36</f>
        <v>50</v>
      </c>
      <c r="N15" s="67">
        <f t="shared" si="0"/>
        <v>2754.0019714</v>
      </c>
    </row>
    <row r="16" spans="1:14" ht="15.75" thickBot="1" x14ac:dyDescent="0.3">
      <c r="A16" s="36">
        <v>13</v>
      </c>
      <c r="B16" s="37" t="s">
        <v>68</v>
      </c>
      <c r="C16" s="193">
        <f>[1]STA_SP4_NO!$P$35</f>
        <v>23142.15</v>
      </c>
      <c r="D16" s="63">
        <f>'[2]СП-4 (н.о.)'!$P$37</f>
        <v>27855.897336299997</v>
      </c>
      <c r="E16" s="161">
        <f>'[3]СП-4 (н.о.)'!$P$37</f>
        <v>4036</v>
      </c>
      <c r="F16" s="87">
        <f>[4]STA_SP4_NO!$P$35</f>
        <v>7638.23</v>
      </c>
      <c r="G16" s="193">
        <f>[5]STA_SP4_NO!$P$35</f>
        <v>9562.5</v>
      </c>
      <c r="H16" s="87">
        <f>'[6]СП-4 (н.о.)'!$P$37</f>
        <v>47107</v>
      </c>
      <c r="I16" s="193">
        <f>[7]STA_SP4_NO!$P$35</f>
        <v>223</v>
      </c>
      <c r="J16" s="87">
        <f>'[8]СП-4 (н.о.)'!$P$37</f>
        <v>19885</v>
      </c>
      <c r="K16" s="193">
        <f>'[9]СП-4 (н.о.)'!$P$36</f>
        <v>10083</v>
      </c>
      <c r="L16" s="87">
        <f>'[10]СП-4 (н.о.)'!$P$37</f>
        <v>10398</v>
      </c>
      <c r="M16" s="193">
        <f>'[11]СП-4 (н.о.)'!$P$37</f>
        <v>5012</v>
      </c>
      <c r="N16" s="67">
        <f t="shared" si="0"/>
        <v>164942.7773363</v>
      </c>
    </row>
    <row r="17" spans="1:14" ht="15.75" thickBot="1" x14ac:dyDescent="0.3">
      <c r="A17" s="36">
        <v>14</v>
      </c>
      <c r="B17" s="37" t="s">
        <v>25</v>
      </c>
      <c r="C17" s="193">
        <f>[1]STA_SP4_NO!$P$36</f>
        <v>1132.94</v>
      </c>
      <c r="D17" s="63">
        <f>'[2]СП-4 (н.о.)'!$P$38</f>
        <v>14273.226000000001</v>
      </c>
      <c r="E17" s="161">
        <f>'[3]СП-4 (н.о.)'!$P$38</f>
        <v>42</v>
      </c>
      <c r="F17" s="87">
        <f>[4]STA_SP4_NO!$P$36</f>
        <v>3421.43</v>
      </c>
      <c r="G17" s="193">
        <f>[5]STA_SP4_NO!$P$36</f>
        <v>0</v>
      </c>
      <c r="H17" s="87">
        <f>'[6]СП-4 (н.о.)'!$P$38</f>
        <v>0</v>
      </c>
      <c r="I17" s="193">
        <f>[7]STA_SP4_NO!$P$36</f>
        <v>0</v>
      </c>
      <c r="J17" s="87">
        <f>'[8]СП-4 (н.о.)'!$P$38</f>
        <v>0</v>
      </c>
      <c r="K17" s="193">
        <f>'[9]СП-4 (н.о.)'!$P$37</f>
        <v>0</v>
      </c>
      <c r="L17" s="87">
        <f>'[10]СП-4 (н.о.)'!$P$38</f>
        <v>1</v>
      </c>
      <c r="M17" s="193">
        <f>'[11]СП-4 (н.о.)'!$P$38</f>
        <v>972</v>
      </c>
      <c r="N17" s="67">
        <f t="shared" si="0"/>
        <v>19842.596000000001</v>
      </c>
    </row>
    <row r="18" spans="1:14" ht="15.75" thickBot="1" x14ac:dyDescent="0.3">
      <c r="A18" s="36">
        <v>15</v>
      </c>
      <c r="B18" s="37" t="s">
        <v>26</v>
      </c>
      <c r="C18" s="193">
        <f>[1]STA_SP4_NO!$P$37</f>
        <v>2.0099999999999998</v>
      </c>
      <c r="D18" s="63">
        <f>'[2]СП-4 (н.о.)'!$P$39</f>
        <v>53.316119999999991</v>
      </c>
      <c r="E18" s="161">
        <f>'[3]СП-4 (н.о.)'!$P$39</f>
        <v>0</v>
      </c>
      <c r="F18" s="87">
        <f>[4]STA_SP4_NO!$P$37</f>
        <v>6.66</v>
      </c>
      <c r="G18" s="193">
        <f>[5]STA_SP4_NO!$P$37</f>
        <v>0</v>
      </c>
      <c r="H18" s="87">
        <f>'[6]СП-4 (н.о.)'!$P$39</f>
        <v>13</v>
      </c>
      <c r="I18" s="193">
        <f>[7]STA_SP4_NO!$P$37</f>
        <v>0</v>
      </c>
      <c r="J18" s="87">
        <f>'[8]СП-4 (н.о.)'!$P$39</f>
        <v>0</v>
      </c>
      <c r="K18" s="193">
        <f>'[9]СП-4 (н.о.)'!$P$38</f>
        <v>10</v>
      </c>
      <c r="L18" s="87">
        <f>'[10]СП-4 (н.о.)'!$P$39</f>
        <v>78</v>
      </c>
      <c r="M18" s="193">
        <f>'[11]СП-4 (н.о.)'!$P$39</f>
        <v>0</v>
      </c>
      <c r="N18" s="67">
        <f t="shared" si="0"/>
        <v>162.98611999999997</v>
      </c>
    </row>
    <row r="19" spans="1:14" ht="15.75" thickBot="1" x14ac:dyDescent="0.3">
      <c r="A19" s="36">
        <v>16</v>
      </c>
      <c r="B19" s="37" t="s">
        <v>27</v>
      </c>
      <c r="C19" s="193">
        <f>[1]STA_SP4_NO!$P$38</f>
        <v>1654.88</v>
      </c>
      <c r="D19" s="63">
        <f>'[2]СП-4 (н.о.)'!$P$40</f>
        <v>44755.858864199996</v>
      </c>
      <c r="E19" s="161">
        <f>'[3]СП-4 (н.о.)'!$P$40</f>
        <v>32</v>
      </c>
      <c r="F19" s="87">
        <f>[4]STA_SP4_NO!$P$38</f>
        <v>3053.23</v>
      </c>
      <c r="G19" s="193">
        <f>[5]STA_SP4_NO!$P$38</f>
        <v>0</v>
      </c>
      <c r="H19" s="87">
        <f>'[6]СП-4 (н.о.)'!$P$40</f>
        <v>191</v>
      </c>
      <c r="I19" s="193">
        <f>[7]STA_SP4_NO!$P$38</f>
        <v>0</v>
      </c>
      <c r="J19" s="87">
        <f>'[8]СП-4 (н.о.)'!$P$40</f>
        <v>3460</v>
      </c>
      <c r="K19" s="193">
        <f>'[9]СП-4 (н.о.)'!$P$39</f>
        <v>0</v>
      </c>
      <c r="L19" s="87">
        <f>'[10]СП-4 (н.о.)'!$P$40</f>
        <v>147</v>
      </c>
      <c r="M19" s="193">
        <f>'[11]СП-4 (н.о.)'!$P$40</f>
        <v>83</v>
      </c>
      <c r="N19" s="67">
        <f t="shared" si="0"/>
        <v>53376.968864199996</v>
      </c>
    </row>
    <row r="20" spans="1:14" ht="15.75" thickBot="1" x14ac:dyDescent="0.3">
      <c r="A20" s="36">
        <v>17</v>
      </c>
      <c r="B20" s="37" t="s">
        <v>28</v>
      </c>
      <c r="C20" s="193">
        <f>[1]STA_SP4_NO!$P$39</f>
        <v>0</v>
      </c>
      <c r="D20" s="63">
        <f>'[2]СП-4 (н.о.)'!$P$41</f>
        <v>0</v>
      </c>
      <c r="E20" s="161">
        <f>'[3]СП-4 (н.о.)'!$P$41</f>
        <v>0</v>
      </c>
      <c r="F20" s="87">
        <f>[4]STA_SP4_NO!$P$39</f>
        <v>0</v>
      </c>
      <c r="G20" s="193">
        <f>[5]STA_SP4_NO!$P$39</f>
        <v>0</v>
      </c>
      <c r="H20" s="87">
        <f>'[6]СП-4 (н.о.)'!$P$41</f>
        <v>0</v>
      </c>
      <c r="I20" s="193">
        <f>[7]STA_SP4_NO!$P$39</f>
        <v>0</v>
      </c>
      <c r="J20" s="87">
        <f>'[8]СП-4 (н.о.)'!$P$41</f>
        <v>0</v>
      </c>
      <c r="K20" s="193">
        <f>'[9]СП-4 (н.о.)'!$P$40</f>
        <v>0</v>
      </c>
      <c r="L20" s="87">
        <f>'[10]СП-4 (н.о.)'!$P$41</f>
        <v>0</v>
      </c>
      <c r="M20" s="193">
        <f>'[11]СП-4 (н.о.)'!$P$41</f>
        <v>3</v>
      </c>
      <c r="N20" s="37">
        <f t="shared" si="0"/>
        <v>3</v>
      </c>
    </row>
    <row r="21" spans="1:14" ht="15.75" thickBot="1" x14ac:dyDescent="0.3">
      <c r="A21" s="38">
        <v>18</v>
      </c>
      <c r="B21" s="39" t="s">
        <v>29</v>
      </c>
      <c r="C21" s="193">
        <f>[1]STA_SP4_NO!$P$40</f>
        <v>4487.49</v>
      </c>
      <c r="D21" s="63">
        <f>'[2]СП-4 (н.о.)'!$P$42</f>
        <v>27821.308800000003</v>
      </c>
      <c r="E21" s="162">
        <f>'[3]СП-4 (н.о.)'!$P$42</f>
        <v>3854</v>
      </c>
      <c r="F21" s="87">
        <f>[4]STA_SP4_NO!$P$40</f>
        <v>19859.21</v>
      </c>
      <c r="G21" s="193">
        <f>[5]STA_SP4_NO!$P$40</f>
        <v>6086.25</v>
      </c>
      <c r="H21" s="87">
        <f>'[6]СП-4 (н.о.)'!$P$42</f>
        <v>17780</v>
      </c>
      <c r="I21" s="193">
        <f>[7]STA_SP4_NO!$P$40</f>
        <v>264</v>
      </c>
      <c r="J21" s="87">
        <f>'[8]СП-4 (н.о.)'!$P$42</f>
        <v>7425</v>
      </c>
      <c r="K21" s="193">
        <f>'[9]СП-4 (н.о.)'!$P$41</f>
        <v>7441</v>
      </c>
      <c r="L21" s="87">
        <f>'[10]СП-4 (н.о.)'!$P$42</f>
        <v>6920</v>
      </c>
      <c r="M21" s="193">
        <f>'[11]СП-4 (н.о.)'!$P$42</f>
        <v>8754</v>
      </c>
      <c r="N21" s="164">
        <f>SUM(C21:M21)</f>
        <v>110692.25880000001</v>
      </c>
    </row>
    <row r="22" spans="1:14" ht="15.75" thickBot="1" x14ac:dyDescent="0.3">
      <c r="A22" s="40"/>
      <c r="B22" s="41" t="s">
        <v>37</v>
      </c>
      <c r="C22" s="91">
        <f t="shared" ref="C22:L22" si="1">SUM(C4:C21)</f>
        <v>536759.85</v>
      </c>
      <c r="D22" s="137">
        <f t="shared" si="1"/>
        <v>878598.77371515718</v>
      </c>
      <c r="E22" s="61">
        <f t="shared" si="1"/>
        <v>530579</v>
      </c>
      <c r="F22" s="46">
        <f>SUM(F4:F21)</f>
        <v>635551.15000000014</v>
      </c>
      <c r="G22" s="61">
        <f>SUM(G4:G21)</f>
        <v>500035.1</v>
      </c>
      <c r="H22" s="46">
        <f t="shared" si="1"/>
        <v>695130</v>
      </c>
      <c r="I22" s="61">
        <f t="shared" si="1"/>
        <v>103269.09</v>
      </c>
      <c r="J22" s="46">
        <f t="shared" si="1"/>
        <v>627922</v>
      </c>
      <c r="K22" s="61">
        <f>SUM(K4:K21)</f>
        <v>381748</v>
      </c>
      <c r="L22" s="46">
        <f t="shared" si="1"/>
        <v>392448</v>
      </c>
      <c r="M22" s="91">
        <f>SUM(M4:M21)</f>
        <v>525770</v>
      </c>
      <c r="N22" s="43">
        <f>SUM(C22:M22)</f>
        <v>5807810.9637151565</v>
      </c>
    </row>
    <row r="23" spans="1:14" ht="15.75" thickBot="1" x14ac:dyDescent="0.3">
      <c r="A23" s="47"/>
      <c r="B23" s="48"/>
      <c r="C23" s="74"/>
      <c r="D23" s="50"/>
      <c r="E23" s="74"/>
      <c r="F23" s="50"/>
      <c r="G23" s="74"/>
      <c r="H23" s="50"/>
      <c r="I23" s="74"/>
      <c r="J23" s="50"/>
      <c r="K23" s="74"/>
      <c r="L23" s="50"/>
      <c r="M23" s="74"/>
      <c r="N23" s="50"/>
    </row>
    <row r="24" spans="1:14" ht="15.75" thickBot="1" x14ac:dyDescent="0.3">
      <c r="A24" s="335" t="s">
        <v>53</v>
      </c>
      <c r="B24" s="336"/>
      <c r="C24" s="68">
        <f>C22/N22</f>
        <v>9.2420337602834773E-2</v>
      </c>
      <c r="D24" s="75">
        <f>D22/N22</f>
        <v>0.15127881730384915</v>
      </c>
      <c r="E24" s="52">
        <f>E22/N22</f>
        <v>9.1356107028076852E-2</v>
      </c>
      <c r="F24" s="69">
        <f>F22/N22</f>
        <v>0.10943041258929836</v>
      </c>
      <c r="G24" s="52">
        <f>G22/N22</f>
        <v>8.6096999906508001E-2</v>
      </c>
      <c r="H24" s="75">
        <f>H22/N22</f>
        <v>0.11968881293535376</v>
      </c>
      <c r="I24" s="76">
        <f>I22/N22</f>
        <v>1.7781069433076131E-2</v>
      </c>
      <c r="J24" s="75">
        <f>J22/N22</f>
        <v>0.10811681095045991</v>
      </c>
      <c r="K24" s="52">
        <f>K22/N22</f>
        <v>6.5730100787543946E-2</v>
      </c>
      <c r="L24" s="75">
        <f>L22/N22</f>
        <v>6.7572447252821355E-2</v>
      </c>
      <c r="M24" s="77">
        <f>M22/N22</f>
        <v>9.052808421017787E-2</v>
      </c>
      <c r="N24" s="221">
        <f>N22/N22</f>
        <v>1</v>
      </c>
    </row>
    <row r="25" spans="1:14" ht="15.75" thickBot="1" x14ac:dyDescent="0.3">
      <c r="A25" s="54"/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1"/>
    </row>
    <row r="26" spans="1:14" ht="15.75" thickBot="1" x14ac:dyDescent="0.3">
      <c r="A26" s="304" t="s">
        <v>0</v>
      </c>
      <c r="B26" s="310" t="s">
        <v>1</v>
      </c>
      <c r="C26" s="351" t="s">
        <v>90</v>
      </c>
      <c r="D26" s="352"/>
      <c r="E26" s="353"/>
      <c r="F26" s="353"/>
      <c r="G26" s="354"/>
      <c r="H26" s="349" t="s">
        <v>3</v>
      </c>
      <c r="I26" s="1"/>
      <c r="J26" s="1"/>
      <c r="K26" s="1"/>
      <c r="L26" s="1"/>
      <c r="M26" s="1"/>
      <c r="N26" s="1"/>
    </row>
    <row r="27" spans="1:14" ht="15.75" thickBot="1" x14ac:dyDescent="0.3">
      <c r="A27" s="305"/>
      <c r="B27" s="311"/>
      <c r="C27" s="279" t="s">
        <v>11</v>
      </c>
      <c r="D27" s="282" t="s">
        <v>32</v>
      </c>
      <c r="E27" s="281" t="s">
        <v>7</v>
      </c>
      <c r="F27" s="174" t="s">
        <v>9</v>
      </c>
      <c r="G27" s="240" t="s">
        <v>4</v>
      </c>
      <c r="H27" s="350"/>
      <c r="I27" s="1"/>
      <c r="J27" s="104"/>
      <c r="K27" s="294" t="s">
        <v>33</v>
      </c>
      <c r="L27" s="295"/>
      <c r="M27" s="155">
        <f>N22</f>
        <v>5807810.9637151565</v>
      </c>
      <c r="N27" s="156">
        <f>M27/M29</f>
        <v>0.84122087981629101</v>
      </c>
    </row>
    <row r="28" spans="1:14" ht="15.75" thickBot="1" x14ac:dyDescent="0.3">
      <c r="A28" s="24">
        <v>19</v>
      </c>
      <c r="B28" s="175" t="s">
        <v>34</v>
      </c>
      <c r="C28" s="284">
        <f>[12]STA_SP1_ZO!$Q$51</f>
        <v>290400</v>
      </c>
      <c r="D28" s="283">
        <f>[13]STA_SP1_ZO!$Q$51</f>
        <v>266774</v>
      </c>
      <c r="E28" s="285">
        <f>'[14]СП-1 (ж.о.)'!$Q$53</f>
        <v>224703</v>
      </c>
      <c r="F28" s="55">
        <f>'[15]СП-1 (ж.о.)'!$Q$53</f>
        <v>135211.19999999998</v>
      </c>
      <c r="G28" s="154">
        <f>[16]STA_SP1_ZO!$Q$51</f>
        <v>179127</v>
      </c>
      <c r="H28" s="55">
        <f>SUM(C28:G28)</f>
        <v>1096215.2</v>
      </c>
      <c r="I28" s="1"/>
      <c r="J28" s="104"/>
      <c r="K28" s="294" t="s">
        <v>34</v>
      </c>
      <c r="L28" s="295"/>
      <c r="M28" s="219">
        <f>H28</f>
        <v>1096215.2</v>
      </c>
      <c r="N28" s="157">
        <f>M28/M29</f>
        <v>0.15877912018370896</v>
      </c>
    </row>
    <row r="29" spans="1:14" ht="15.75" thickBot="1" x14ac:dyDescent="0.3">
      <c r="A29" s="12"/>
      <c r="B29" s="20"/>
      <c r="C29" s="1"/>
      <c r="D29" s="1"/>
      <c r="E29" s="1"/>
      <c r="F29" s="1"/>
      <c r="G29" s="1"/>
      <c r="H29" s="1"/>
      <c r="I29" s="1"/>
      <c r="J29" s="104"/>
      <c r="K29" s="294" t="s">
        <v>3</v>
      </c>
      <c r="L29" s="295"/>
      <c r="M29" s="158">
        <f>M27+M28</f>
        <v>6904026.1637151567</v>
      </c>
      <c r="N29" s="159">
        <f>M29/M29</f>
        <v>1</v>
      </c>
    </row>
    <row r="30" spans="1:14" ht="15.75" thickBot="1" x14ac:dyDescent="0.3">
      <c r="A30" s="298" t="s">
        <v>53</v>
      </c>
      <c r="B30" s="299"/>
      <c r="C30" s="25">
        <f>C28/H28</f>
        <v>0.26491148818224741</v>
      </c>
      <c r="D30" s="105">
        <f>D28/H28</f>
        <v>0.24335915064852232</v>
      </c>
      <c r="E30" s="25">
        <f>E28/H28</f>
        <v>0.20498073735886896</v>
      </c>
      <c r="F30" s="105">
        <f>F28/H28</f>
        <v>0.12334366463811119</v>
      </c>
      <c r="G30" s="25">
        <f>G28/H28</f>
        <v>0.16340495917225012</v>
      </c>
      <c r="H30" s="105">
        <f>H28/H28</f>
        <v>1</v>
      </c>
      <c r="I30" s="1"/>
      <c r="J30" s="1"/>
      <c r="K30" s="1"/>
      <c r="L30" s="1"/>
      <c r="M30" s="1"/>
      <c r="N30" s="1"/>
    </row>
  </sheetData>
  <mergeCells count="14">
    <mergeCell ref="C26:G26"/>
    <mergeCell ref="N2:N3"/>
    <mergeCell ref="A30:B30"/>
    <mergeCell ref="K28:L28"/>
    <mergeCell ref="C1:I1"/>
    <mergeCell ref="A2:A3"/>
    <mergeCell ref="B2:B3"/>
    <mergeCell ref="C2:M2"/>
    <mergeCell ref="A24:B24"/>
    <mergeCell ref="A26:A27"/>
    <mergeCell ref="B26:B27"/>
    <mergeCell ref="K27:L27"/>
    <mergeCell ref="K29:L29"/>
    <mergeCell ref="H26:H27"/>
  </mergeCells>
  <pageMargins left="0.25" right="0.25" top="0.75" bottom="0.75" header="0.3" footer="0.3"/>
  <pageSetup paperSize="9" scale="9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8"/>
  <sheetViews>
    <sheetView workbookViewId="0">
      <selection activeCell="I19" sqref="I19"/>
    </sheetView>
  </sheetViews>
  <sheetFormatPr defaultRowHeight="15" x14ac:dyDescent="0.25"/>
  <cols>
    <col min="1" max="1" width="4.7109375" customWidth="1"/>
    <col min="2" max="2" width="20.28515625" customWidth="1"/>
    <col min="14" max="14" width="11.7109375" customWidth="1"/>
  </cols>
  <sheetData>
    <row r="1" spans="1:14" x14ac:dyDescent="0.25">
      <c r="A1" s="165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5">
      <c r="A2" s="398" t="s">
        <v>112</v>
      </c>
      <c r="B2" s="399"/>
      <c r="C2" s="399"/>
      <c r="D2" s="399"/>
      <c r="E2" s="399"/>
      <c r="F2" s="399"/>
      <c r="G2" s="399"/>
      <c r="H2" s="399"/>
      <c r="I2" s="399"/>
      <c r="J2" s="399"/>
      <c r="K2" s="399"/>
      <c r="L2" s="400"/>
      <c r="M2" s="1"/>
      <c r="N2" s="1"/>
    </row>
    <row r="3" spans="1:14" ht="15.75" thickBot="1" x14ac:dyDescent="0.3">
      <c r="A3" s="29"/>
      <c r="B3" s="324"/>
      <c r="C3" s="326"/>
      <c r="D3" s="326"/>
      <c r="E3" s="326"/>
      <c r="F3" s="326"/>
      <c r="G3" s="326"/>
      <c r="H3" s="326"/>
      <c r="I3" s="326"/>
      <c r="J3" s="326"/>
      <c r="K3" s="326"/>
      <c r="L3" s="326"/>
      <c r="M3" s="29"/>
      <c r="N3" s="218" t="s">
        <v>91</v>
      </c>
    </row>
    <row r="4" spans="1:14" ht="15.75" thickBot="1" x14ac:dyDescent="0.3">
      <c r="A4" s="327" t="s">
        <v>0</v>
      </c>
      <c r="B4" s="405" t="s">
        <v>89</v>
      </c>
      <c r="C4" s="360" t="s">
        <v>2</v>
      </c>
      <c r="D4" s="360"/>
      <c r="E4" s="360"/>
      <c r="F4" s="360"/>
      <c r="G4" s="360"/>
      <c r="H4" s="360"/>
      <c r="I4" s="360"/>
      <c r="J4" s="360"/>
      <c r="K4" s="360"/>
      <c r="L4" s="360"/>
      <c r="M4" s="407"/>
      <c r="N4" s="421" t="s">
        <v>3</v>
      </c>
    </row>
    <row r="5" spans="1:14" ht="15.75" thickBot="1" x14ac:dyDescent="0.3">
      <c r="A5" s="328"/>
      <c r="B5" s="406"/>
      <c r="C5" s="152" t="s">
        <v>69</v>
      </c>
      <c r="D5" s="151" t="s">
        <v>4</v>
      </c>
      <c r="E5" s="150" t="s">
        <v>5</v>
      </c>
      <c r="F5" s="151" t="s">
        <v>6</v>
      </c>
      <c r="G5" s="150" t="s">
        <v>7</v>
      </c>
      <c r="H5" s="151" t="s">
        <v>8</v>
      </c>
      <c r="I5" s="21" t="s">
        <v>94</v>
      </c>
      <c r="J5" s="151" t="s">
        <v>9</v>
      </c>
      <c r="K5" s="153" t="s">
        <v>10</v>
      </c>
      <c r="L5" s="151" t="s">
        <v>93</v>
      </c>
      <c r="M5" s="149" t="s">
        <v>11</v>
      </c>
      <c r="N5" s="422"/>
    </row>
    <row r="6" spans="1:14" ht="37.5" customHeight="1" x14ac:dyDescent="0.25">
      <c r="A6" s="34">
        <v>1</v>
      </c>
      <c r="B6" s="78" t="s">
        <v>59</v>
      </c>
      <c r="C6" s="86">
        <f>[1]STA_SP5_NO!$E$41</f>
        <v>213380.17</v>
      </c>
      <c r="D6" s="87">
        <f>'[2]СП-5 (н.о.)'!$E$43</f>
        <v>954876.84496000002</v>
      </c>
      <c r="E6" s="79">
        <f>'[3]СП-5 (н.о.)'!$E$43</f>
        <v>154139</v>
      </c>
      <c r="F6" s="87">
        <f>[4]STA_SP5_NO!$E$41</f>
        <v>310376.59000000003</v>
      </c>
      <c r="G6" s="79">
        <f>[5]STA_SP5_NO!$E$41</f>
        <v>261148</v>
      </c>
      <c r="H6" s="87">
        <f>'[6]СП-5 (н.о.)'!$E$43</f>
        <v>322914</v>
      </c>
      <c r="I6" s="79">
        <f>[7]STA_SP5_NO!$E$41</f>
        <v>260366.6</v>
      </c>
      <c r="J6" s="87">
        <f>'[8]СП-5 (н.о.)'!$E$43</f>
        <v>145978</v>
      </c>
      <c r="K6" s="96">
        <f>'[9]СП-5 (н.о.)'!$E$43</f>
        <v>243899</v>
      </c>
      <c r="L6" s="87">
        <f>'[10]СП-5 (н.о.)'!$E$43</f>
        <v>309829</v>
      </c>
      <c r="M6" s="88">
        <f>'[11]СП-5 (н.о.)'!$E$43</f>
        <v>470601</v>
      </c>
      <c r="N6" s="121">
        <f>SUM(C6:M6)</f>
        <v>3647508.2049600002</v>
      </c>
    </row>
    <row r="7" spans="1:14" ht="37.5" customHeight="1" thickBot="1" x14ac:dyDescent="0.3">
      <c r="A7" s="106">
        <v>2</v>
      </c>
      <c r="B7" s="107" t="s">
        <v>60</v>
      </c>
      <c r="C7" s="108">
        <f>[1]STA_SP5_NO!$G$41</f>
        <v>145182.04</v>
      </c>
      <c r="D7" s="109">
        <f>'[2]СП-5 (н.о.)'!$G$43</f>
        <v>270935.34585325362</v>
      </c>
      <c r="E7" s="110">
        <f>'[3]СП-5 (н.о.)'!$G$43</f>
        <v>254761</v>
      </c>
      <c r="F7" s="109">
        <f>[4]STA_SP5_NO!$G$41</f>
        <v>193006.57</v>
      </c>
      <c r="G7" s="110">
        <f>[5]STA_SP5_NO!$G$41</f>
        <v>227739</v>
      </c>
      <c r="H7" s="109">
        <f>'[6]СП-5 (н.о.)'!$G$43</f>
        <v>213657</v>
      </c>
      <c r="I7" s="110">
        <f>[7]STA_SP5_NO!$G$41</f>
        <v>229306.7</v>
      </c>
      <c r="J7" s="109">
        <f>'[8]СП-5 (н.о.)'!$G$43</f>
        <v>228191</v>
      </c>
      <c r="K7" s="110">
        <f>'[9]СП-5 (н.о.)'!$G$43</f>
        <v>224985.11175036023</v>
      </c>
      <c r="L7" s="109">
        <f>'[10]СП-5 (н.о.)'!$G$43</f>
        <v>239512.46208544774</v>
      </c>
      <c r="M7" s="111">
        <f>'[11]СП-5 (н.о.)'!$G$43</f>
        <v>203741</v>
      </c>
      <c r="N7" s="122">
        <f>SUM(C7:M7)</f>
        <v>2431017.2296890616</v>
      </c>
    </row>
    <row r="8" spans="1:14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ht="15.75" thickBot="1" x14ac:dyDescent="0.3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4" ht="15.75" thickBot="1" x14ac:dyDescent="0.3">
      <c r="A10" s="327" t="s">
        <v>0</v>
      </c>
      <c r="B10" s="405" t="s">
        <v>89</v>
      </c>
      <c r="C10" s="410" t="s">
        <v>90</v>
      </c>
      <c r="D10" s="411"/>
      <c r="E10" s="411"/>
      <c r="F10" s="411"/>
      <c r="G10" s="412"/>
      <c r="H10" s="408" t="s">
        <v>3</v>
      </c>
      <c r="I10" s="1"/>
      <c r="J10" s="415" t="s">
        <v>81</v>
      </c>
      <c r="K10" s="416"/>
      <c r="L10" s="413" t="s">
        <v>2</v>
      </c>
      <c r="M10" s="419" t="s">
        <v>90</v>
      </c>
      <c r="N10" s="413" t="s">
        <v>3</v>
      </c>
    </row>
    <row r="11" spans="1:14" ht="15.75" thickBot="1" x14ac:dyDescent="0.3">
      <c r="A11" s="328"/>
      <c r="B11" s="406"/>
      <c r="C11" s="241" t="s">
        <v>11</v>
      </c>
      <c r="D11" s="286" t="s">
        <v>32</v>
      </c>
      <c r="E11" s="242" t="s">
        <v>7</v>
      </c>
      <c r="F11" s="243" t="s">
        <v>9</v>
      </c>
      <c r="G11" s="150" t="s">
        <v>4</v>
      </c>
      <c r="H11" s="409"/>
      <c r="I11" s="1"/>
      <c r="J11" s="417"/>
      <c r="K11" s="418"/>
      <c r="L11" s="414"/>
      <c r="M11" s="420"/>
      <c r="N11" s="414"/>
    </row>
    <row r="12" spans="1:14" ht="37.5" customHeight="1" thickBot="1" x14ac:dyDescent="0.3">
      <c r="A12" s="123">
        <v>1</v>
      </c>
      <c r="B12" s="78" t="s">
        <v>59</v>
      </c>
      <c r="C12" s="124">
        <f>[12]STA_SP4_ZO!$G$51</f>
        <v>14895</v>
      </c>
      <c r="D12" s="289">
        <f>[13]STA_SP4_ZO!$G$51</f>
        <v>41883</v>
      </c>
      <c r="E12" s="126">
        <f>'[14]СП-4 (ж.о.)'!$G$53</f>
        <v>9301</v>
      </c>
      <c r="F12" s="125">
        <f>'[15]СП-4 (ж.о.)'!$G$53</f>
        <v>5845</v>
      </c>
      <c r="G12" s="127">
        <f>[16]STA_SP4_ZO!$G$51</f>
        <v>1763</v>
      </c>
      <c r="H12" s="246">
        <f>SUM(C12:G12)</f>
        <v>73687</v>
      </c>
      <c r="I12" s="1"/>
      <c r="J12" s="401" t="s">
        <v>59</v>
      </c>
      <c r="K12" s="402"/>
      <c r="L12" s="132">
        <f>N6</f>
        <v>3647508.2049600002</v>
      </c>
      <c r="M12" s="146">
        <f>H12</f>
        <v>73687</v>
      </c>
      <c r="N12" s="147">
        <f>SUM(L12:M12)</f>
        <v>3721195.2049600002</v>
      </c>
    </row>
    <row r="13" spans="1:14" ht="37.5" customHeight="1" thickBot="1" x14ac:dyDescent="0.3">
      <c r="A13" s="106">
        <v>2</v>
      </c>
      <c r="B13" s="107" t="s">
        <v>60</v>
      </c>
      <c r="C13" s="128">
        <f>[12]STA_SP4_ZO!$H$51</f>
        <v>2180</v>
      </c>
      <c r="D13" s="283">
        <f>[13]STA_SP4_ZO!$H$51</f>
        <v>22549</v>
      </c>
      <c r="E13" s="130">
        <f>'[14]СП-4 (ж.о.)'!$H$53</f>
        <v>8594</v>
      </c>
      <c r="F13" s="129">
        <f>'[15]СП-4 (ж.о.)'!$H$53</f>
        <v>588</v>
      </c>
      <c r="G13" s="131">
        <f>[16]STA_SP4_ZO!$H$51</f>
        <v>150.01</v>
      </c>
      <c r="H13" s="122">
        <f>SUM(C13:G13)</f>
        <v>34061.01</v>
      </c>
      <c r="I13" s="1"/>
      <c r="J13" s="403" t="s">
        <v>60</v>
      </c>
      <c r="K13" s="404"/>
      <c r="L13" s="133">
        <f>N7</f>
        <v>2431017.2296890616</v>
      </c>
      <c r="M13" s="146">
        <f>H13</f>
        <v>34061.01</v>
      </c>
      <c r="N13" s="148">
        <f>SUM(L13:M13)</f>
        <v>2465078.2396890614</v>
      </c>
    </row>
    <row r="14" spans="1:14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1:14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1:14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</sheetData>
  <mergeCells count="16">
    <mergeCell ref="N10:N11"/>
    <mergeCell ref="J10:K11"/>
    <mergeCell ref="L10:L11"/>
    <mergeCell ref="M10:M11"/>
    <mergeCell ref="N4:N5"/>
    <mergeCell ref="A2:L2"/>
    <mergeCell ref="J12:K12"/>
    <mergeCell ref="J13:K13"/>
    <mergeCell ref="B10:B11"/>
    <mergeCell ref="A10:A11"/>
    <mergeCell ref="B3:L3"/>
    <mergeCell ref="A4:A5"/>
    <mergeCell ref="B4:B5"/>
    <mergeCell ref="C4:M4"/>
    <mergeCell ref="H10:H11"/>
    <mergeCell ref="C10:G10"/>
  </mergeCells>
  <pageMargins left="0.25" right="0.25" top="0.75" bottom="0.75" header="0.3" footer="0.3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2"/>
  <sheetViews>
    <sheetView workbookViewId="0">
      <selection activeCell="M33" activeCellId="7" sqref="M5 M9 M13 M17 M21 M25 M29 M33"/>
    </sheetView>
  </sheetViews>
  <sheetFormatPr defaultRowHeight="15" x14ac:dyDescent="0.25"/>
  <cols>
    <col min="1" max="1" width="25.7109375" customWidth="1"/>
    <col min="13" max="13" width="9.5703125" bestFit="1" customWidth="1"/>
  </cols>
  <sheetData>
    <row r="1" spans="1:13" ht="11.25" customHeight="1" thickBot="1" x14ac:dyDescent="0.3">
      <c r="A1" s="165"/>
      <c r="B1" s="165"/>
      <c r="C1" s="224" t="s">
        <v>113</v>
      </c>
      <c r="D1" s="165"/>
      <c r="E1" s="165"/>
      <c r="F1" s="165"/>
      <c r="G1" s="165"/>
      <c r="H1" s="165"/>
      <c r="I1" s="165"/>
      <c r="J1" s="165"/>
      <c r="K1" s="165"/>
      <c r="L1" s="165"/>
      <c r="M1" s="165"/>
    </row>
    <row r="2" spans="1:13" ht="15.75" thickBot="1" x14ac:dyDescent="0.3">
      <c r="A2" s="99"/>
      <c r="B2" s="100" t="s">
        <v>69</v>
      </c>
      <c r="C2" s="83" t="s">
        <v>4</v>
      </c>
      <c r="D2" s="84" t="s">
        <v>5</v>
      </c>
      <c r="E2" s="83" t="s">
        <v>6</v>
      </c>
      <c r="F2" s="84" t="s">
        <v>7</v>
      </c>
      <c r="G2" s="83" t="s">
        <v>8</v>
      </c>
      <c r="H2" s="21" t="s">
        <v>94</v>
      </c>
      <c r="I2" s="83" t="s">
        <v>9</v>
      </c>
      <c r="J2" s="84" t="s">
        <v>10</v>
      </c>
      <c r="K2" s="83" t="s">
        <v>93</v>
      </c>
      <c r="L2" s="82" t="s">
        <v>11</v>
      </c>
      <c r="M2" s="83" t="s">
        <v>3</v>
      </c>
    </row>
    <row r="3" spans="1:13" x14ac:dyDescent="0.25">
      <c r="A3" s="170" t="s">
        <v>70</v>
      </c>
      <c r="B3" s="97"/>
      <c r="C3" s="97"/>
      <c r="D3" s="98"/>
      <c r="E3" s="97"/>
      <c r="F3" s="98"/>
      <c r="G3" s="97"/>
      <c r="H3" s="97"/>
      <c r="I3" s="97"/>
      <c r="J3" s="98"/>
      <c r="K3" s="97"/>
      <c r="L3" s="98"/>
      <c r="M3" s="97"/>
    </row>
    <row r="4" spans="1:13" x14ac:dyDescent="0.25">
      <c r="A4" s="171" t="s">
        <v>76</v>
      </c>
      <c r="B4" s="204">
        <f>[1]STA_SP7_NO!$C$9</f>
        <v>5871</v>
      </c>
      <c r="C4" s="204">
        <f>'[2]СП-7 (н.о.)'!$D$11</f>
        <v>112476</v>
      </c>
      <c r="D4" s="205">
        <f>'[3]СП-7 (н.о.)'!$D$11</f>
        <v>53013</v>
      </c>
      <c r="E4" s="204">
        <f>[4]STA_SP7_NO!$C$9</f>
        <v>73402</v>
      </c>
      <c r="F4" s="205">
        <f>[5]STA_SP7_NO!$C$9</f>
        <v>38828</v>
      </c>
      <c r="G4" s="204">
        <f>'[6]СП-7 (н.о.)'!$D$11</f>
        <v>111966</v>
      </c>
      <c r="H4" s="171">
        <f>[7]STA_SP7_NO!$C$9</f>
        <v>188</v>
      </c>
      <c r="I4" s="204">
        <f>'[8]СП-7 (н.о.)'!$D$11</f>
        <v>13250</v>
      </c>
      <c r="J4" s="204">
        <f>'[9]СП-7 (н.о.)'!$D$11</f>
        <v>67507</v>
      </c>
      <c r="K4" s="204">
        <f>'[10]СП-7 (н.о.)'!$D$11</f>
        <v>3917</v>
      </c>
      <c r="L4" s="205">
        <f>'[11]СП-7 (н.о.) (2)'!$D$11</f>
        <v>51971</v>
      </c>
      <c r="M4" s="204">
        <f>SUM(B4:L4)</f>
        <v>532389</v>
      </c>
    </row>
    <row r="5" spans="1:13" x14ac:dyDescent="0.25">
      <c r="A5" s="171" t="s">
        <v>77</v>
      </c>
      <c r="B5" s="204">
        <f>[1]STA_SP7_NO!$D$9</f>
        <v>75165.33</v>
      </c>
      <c r="C5" s="204">
        <f>'[2]СП-7 (н.о.)'!$E$11</f>
        <v>887648.80299999996</v>
      </c>
      <c r="D5" s="205">
        <f>'[3]СП-7 (н.о.)'!$E$11</f>
        <v>253921</v>
      </c>
      <c r="E5" s="204">
        <f>[4]STA_SP7_NO!$D$9</f>
        <v>501647.25</v>
      </c>
      <c r="F5" s="205">
        <f>[5]STA_SP7_NO!$D$9</f>
        <v>226839</v>
      </c>
      <c r="G5" s="204">
        <f>'[6]СП-7 (н.о.)'!$E$11</f>
        <v>681601.99545000005</v>
      </c>
      <c r="H5" s="204">
        <f>[7]STA_SP7_NO!$D$9</f>
        <v>909</v>
      </c>
      <c r="I5" s="204">
        <f>'[8]СП-7 (н.о.)'!$E$11</f>
        <v>107748</v>
      </c>
      <c r="J5" s="204">
        <f>'[9]СП-7 (н.о.)'!$E$11</f>
        <v>358808.95600000001</v>
      </c>
      <c r="K5" s="204">
        <f>'[10]СП-7 (н.о.)'!$E$11</f>
        <v>71848</v>
      </c>
      <c r="L5" s="205">
        <f>'[11]СП-7 (н.о.) (2)'!$E$11</f>
        <v>336140</v>
      </c>
      <c r="M5" s="227">
        <f>SUM(B5:L5)</f>
        <v>3502277.33445</v>
      </c>
    </row>
    <row r="6" spans="1:13" x14ac:dyDescent="0.25">
      <c r="A6" s="171" t="s">
        <v>58</v>
      </c>
      <c r="B6" s="204">
        <f>[1]STA_SP7_NO!$E$9</f>
        <v>0</v>
      </c>
      <c r="C6" s="204">
        <f>'[2]СП-7 (н.о.)'!$F$11</f>
        <v>0</v>
      </c>
      <c r="D6" s="205">
        <f>'[3]СП-7 (н.о.)'!$F$11</f>
        <v>0</v>
      </c>
      <c r="E6" s="204">
        <f>[4]STA_SP7_NO!$E$9</f>
        <v>0</v>
      </c>
      <c r="F6" s="206">
        <f>[5]STA_SP7_NO!$E$9</f>
        <v>0</v>
      </c>
      <c r="G6" s="204">
        <f>'[6]СП-7 (н.о.)'!$F$11</f>
        <v>0</v>
      </c>
      <c r="H6" s="171">
        <f>[7]STA_SP7_NO!$E$9</f>
        <v>0</v>
      </c>
      <c r="I6" s="204">
        <f>'[8]СП-7 (н.о.)'!$F$11</f>
        <v>0</v>
      </c>
      <c r="J6" s="204">
        <f>'[9]СП-7 (н.о.)'!$F$11</f>
        <v>0</v>
      </c>
      <c r="K6" s="204">
        <f>'[10]СП-7 (н.о.)'!$F$11</f>
        <v>0</v>
      </c>
      <c r="L6" s="205">
        <f>'[11]СП-7 (н.о.) (2)'!$F$11</f>
        <v>0</v>
      </c>
      <c r="M6" s="171">
        <f>SUM(B6:L6)</f>
        <v>0</v>
      </c>
    </row>
    <row r="7" spans="1:13" x14ac:dyDescent="0.25">
      <c r="A7" s="170" t="s">
        <v>71</v>
      </c>
      <c r="B7" s="97"/>
      <c r="C7" s="97"/>
      <c r="D7" s="98"/>
      <c r="E7" s="97"/>
      <c r="F7" s="98"/>
      <c r="G7" s="97"/>
      <c r="H7" s="97"/>
      <c r="I7" s="97"/>
      <c r="J7" s="98"/>
      <c r="K7" s="97"/>
      <c r="L7" s="98"/>
      <c r="M7" s="97"/>
    </row>
    <row r="8" spans="1:13" x14ac:dyDescent="0.25">
      <c r="A8" s="171" t="s">
        <v>76</v>
      </c>
      <c r="B8" s="204">
        <f>[1]STA_SP7_NO!$C$18</f>
        <v>17171</v>
      </c>
      <c r="C8" s="204">
        <f>'[2]СП-7 (н.о.)'!$D$20</f>
        <v>61787</v>
      </c>
      <c r="D8" s="205">
        <f>'[3]СП-7 (н.о.)'!$D$20</f>
        <v>31971</v>
      </c>
      <c r="E8" s="204">
        <f>[4]STA_SP7_NO!$C$18</f>
        <v>17304</v>
      </c>
      <c r="F8" s="205">
        <f>[5]STA_SP7_NO!$C$18</f>
        <v>31995</v>
      </c>
      <c r="G8" s="204">
        <f>'[6]СП-7 (н.о.)'!$D$20</f>
        <v>20396</v>
      </c>
      <c r="H8" s="204">
        <f>[7]STA_SP7_NO!$C$18</f>
        <v>18454</v>
      </c>
      <c r="I8" s="204">
        <f>'[8]СП-7 (н.о.)'!$D$20</f>
        <v>37956</v>
      </c>
      <c r="J8" s="204">
        <f>'[9]СП-7 (н.о.)'!$D$20</f>
        <v>19194</v>
      </c>
      <c r="K8" s="204">
        <f>'[10]СП-7 (н.о.)'!$D$20</f>
        <v>12309</v>
      </c>
      <c r="L8" s="205">
        <f>'[11]СП-7 (н.о.) (2)'!$D$20</f>
        <v>51412</v>
      </c>
      <c r="M8" s="204">
        <f>SUM(B8:L8)</f>
        <v>319949</v>
      </c>
    </row>
    <row r="9" spans="1:13" x14ac:dyDescent="0.25">
      <c r="A9" s="171" t="s">
        <v>77</v>
      </c>
      <c r="B9" s="204">
        <f>[1]STA_SP7_NO!$D$18</f>
        <v>195464.52</v>
      </c>
      <c r="C9" s="204">
        <f>'[2]СП-7 (н.о.)'!$E$20</f>
        <v>259365.95500000002</v>
      </c>
      <c r="D9" s="205">
        <f>'[3]СП-7 (н.о.)'!$E$20</f>
        <v>420896</v>
      </c>
      <c r="E9" s="204">
        <f>[4]STA_SP7_NO!$D$18</f>
        <v>117586.9</v>
      </c>
      <c r="F9" s="205">
        <f>[5]STA_SP7_NO!$D$18</f>
        <v>227990</v>
      </c>
      <c r="G9" s="204">
        <f>'[6]СП-7 (н.о.)'!$E$20</f>
        <v>148809.02499999997</v>
      </c>
      <c r="H9" s="204">
        <f>[7]STA_SP7_NO!$D$18</f>
        <v>97355</v>
      </c>
      <c r="I9" s="204">
        <f>'[8]СП-7 (н.о.)'!$E$20</f>
        <v>355177</v>
      </c>
      <c r="J9" s="204">
        <f>'[9]СП-7 (н.о.)'!$E$20</f>
        <v>105994</v>
      </c>
      <c r="K9" s="204">
        <f>'[10]СП-7 (н.о.)'!$E$20</f>
        <v>111674</v>
      </c>
      <c r="L9" s="205">
        <f>'[11]СП-7 (н.о.) (2)'!$E$20</f>
        <v>311542</v>
      </c>
      <c r="M9" s="227">
        <f>SUM(B9:L9)</f>
        <v>2351854.4</v>
      </c>
    </row>
    <row r="10" spans="1:13" x14ac:dyDescent="0.25">
      <c r="A10" s="171" t="s">
        <v>58</v>
      </c>
      <c r="B10" s="204">
        <f>[1]STA_SP7_NO!$E$18</f>
        <v>44238.79</v>
      </c>
      <c r="C10" s="204">
        <f>'[2]СП-7 (н.о.)'!$F$20</f>
        <v>74109.124812299997</v>
      </c>
      <c r="D10" s="205">
        <f>'[3]СП-7 (н.о.)'!$F$20</f>
        <v>124552</v>
      </c>
      <c r="E10" s="204">
        <f>[4]STA_SP7_NO!$E$18</f>
        <v>24758.16</v>
      </c>
      <c r="F10" s="205">
        <f>[5]STA_SP7_NO!$E$18</f>
        <v>60699</v>
      </c>
      <c r="G10" s="204">
        <f>'[6]СП-7 (н.о.)'!$F$20</f>
        <v>37899.951000000015</v>
      </c>
      <c r="H10" s="204">
        <f>[7]STA_SP7_NO!$E$18</f>
        <v>31507</v>
      </c>
      <c r="I10" s="204">
        <f>'[8]СП-7 (н.о.)'!$F$20</f>
        <v>90223</v>
      </c>
      <c r="J10" s="204">
        <f>'[9]СП-7 (н.о.)'!$F$20</f>
        <v>28771.210000000003</v>
      </c>
      <c r="K10" s="204">
        <f>'[10]СП-7 (н.о.)'!$F$20</f>
        <v>31592</v>
      </c>
      <c r="L10" s="205">
        <f>'[11]СП-7 (н.о.) (2)'!$F$20</f>
        <v>105515</v>
      </c>
      <c r="M10" s="204">
        <f>SUM(B10:L10)</f>
        <v>653865.2358123</v>
      </c>
    </row>
    <row r="11" spans="1:13" x14ac:dyDescent="0.25">
      <c r="A11" s="170" t="s">
        <v>72</v>
      </c>
      <c r="B11" s="97"/>
      <c r="C11" s="97"/>
      <c r="D11" s="98"/>
      <c r="E11" s="97"/>
      <c r="F11" s="98"/>
      <c r="G11" s="97"/>
      <c r="H11" s="97"/>
      <c r="I11" s="97"/>
      <c r="J11" s="98"/>
      <c r="K11" s="97"/>
      <c r="L11" s="98"/>
      <c r="M11" s="97"/>
    </row>
    <row r="12" spans="1:13" x14ac:dyDescent="0.25">
      <c r="A12" s="171" t="s">
        <v>76</v>
      </c>
      <c r="B12" s="204">
        <f>[1]STA_SP7_NO!$C$19</f>
        <v>37850</v>
      </c>
      <c r="C12" s="204">
        <f>'[2]СП-7 (н.о.)'!$D$57</f>
        <v>0</v>
      </c>
      <c r="D12" s="205">
        <f>'[3]СП-7 (н.о.)'!$D$55</f>
        <v>9201</v>
      </c>
      <c r="E12" s="204">
        <f>[4]STA_SP7_NO!$C$19</f>
        <v>2605</v>
      </c>
      <c r="F12" s="205">
        <f>[5]STA_SP7_NO!$C$19</f>
        <v>0</v>
      </c>
      <c r="G12" s="204">
        <f>'[6]СП-7 (н.о.)'!$D$58</f>
        <v>0</v>
      </c>
      <c r="H12" s="204">
        <f>[7]STA_SP7_NO!$C$19</f>
        <v>0</v>
      </c>
      <c r="I12" s="204">
        <f>'[8]СП-7 (н.о.)'!$D$61</f>
        <v>22535</v>
      </c>
      <c r="J12" s="204">
        <f>'[9]СП-7 (н.о.)'!$D$55</f>
        <v>2923</v>
      </c>
      <c r="K12" s="204">
        <f>'[10]СП-7 (н.о.)'!$D$56</f>
        <v>0</v>
      </c>
      <c r="L12" s="205">
        <f>'[11]СП-7 (н.о.) (2)'!$D$57</f>
        <v>0</v>
      </c>
      <c r="M12" s="204">
        <f>SUM(B12:L12)</f>
        <v>75114</v>
      </c>
    </row>
    <row r="13" spans="1:13" x14ac:dyDescent="0.25">
      <c r="A13" s="171" t="s">
        <v>77</v>
      </c>
      <c r="B13" s="204">
        <f>[1]STA_SP7_NO!$D$19</f>
        <v>462034.9</v>
      </c>
      <c r="C13" s="204">
        <f>'[2]СП-7 (н.о.)'!$E$57</f>
        <v>0</v>
      </c>
      <c r="D13" s="205">
        <f>'[3]СП-7 (н.о.)'!$E$55</f>
        <v>54404</v>
      </c>
      <c r="E13" s="204">
        <f>[4]STA_SP7_NO!$D$19</f>
        <v>11707.15</v>
      </c>
      <c r="F13" s="205">
        <f>[5]STA_SP7_NO!$D$19</f>
        <v>0</v>
      </c>
      <c r="G13" s="204">
        <f>'[6]СП-7 (н.о.)'!$E$58</f>
        <v>0</v>
      </c>
      <c r="H13" s="204">
        <f>[7]STA_SP7_NO!$D$19</f>
        <v>0</v>
      </c>
      <c r="I13" s="204">
        <f>'[8]СП-7 (н.о.)'!$E$61</f>
        <v>104290.723</v>
      </c>
      <c r="J13" s="204">
        <f>'[9]СП-7 (н.о.)'!$E$55</f>
        <v>15420</v>
      </c>
      <c r="K13" s="204">
        <f>'[10]СП-7 (н.о.)'!$E$56</f>
        <v>0</v>
      </c>
      <c r="L13" s="205">
        <f>'[11]СП-7 (н.о.) (2)'!$E$57</f>
        <v>0</v>
      </c>
      <c r="M13" s="227">
        <f>SUM(B13:L13)</f>
        <v>647856.77300000004</v>
      </c>
    </row>
    <row r="14" spans="1:13" x14ac:dyDescent="0.25">
      <c r="A14" s="171" t="s">
        <v>58</v>
      </c>
      <c r="B14" s="204">
        <f>[1]STA_SP7_NO!$E$19</f>
        <v>106571.99</v>
      </c>
      <c r="C14" s="204">
        <f>'[2]СП-7 (н.о.)'!$F$57</f>
        <v>0</v>
      </c>
      <c r="D14" s="205">
        <f>'[3]СП-7 (н.о.)'!$F$55</f>
        <v>15188</v>
      </c>
      <c r="E14" s="204">
        <f>[4]STA_SP7_NO!$E$19</f>
        <v>2606.4899999999998</v>
      </c>
      <c r="F14" s="205">
        <f>[5]STA_SP7_NO!$E$19</f>
        <v>0</v>
      </c>
      <c r="G14" s="204">
        <f>'[6]СП-7 (н.о.)'!$F$58</f>
        <v>0</v>
      </c>
      <c r="H14" s="204">
        <f>[7]STA_SP7_NO!$E$19</f>
        <v>0</v>
      </c>
      <c r="I14" s="204">
        <f>'[8]СП-7 (н.о.)'!$F$61</f>
        <v>35980</v>
      </c>
      <c r="J14" s="204">
        <f>'[9]СП-7 (н.о.)'!$F$55</f>
        <v>5404.19</v>
      </c>
      <c r="K14" s="204">
        <f>'[10]СП-7 (н.о.)'!$F$56</f>
        <v>0</v>
      </c>
      <c r="L14" s="205">
        <f>'[11]СП-7 (н.о.) (2)'!$F$57</f>
        <v>0</v>
      </c>
      <c r="M14" s="204">
        <f>SUM(B14:L14)</f>
        <v>165750.67000000001</v>
      </c>
    </row>
    <row r="15" spans="1:13" x14ac:dyDescent="0.25">
      <c r="A15" s="170" t="s">
        <v>73</v>
      </c>
      <c r="B15" s="97"/>
      <c r="C15" s="97"/>
      <c r="D15" s="98"/>
      <c r="E15" s="97"/>
      <c r="F15" s="98"/>
      <c r="G15" s="97"/>
      <c r="H15" s="97"/>
      <c r="I15" s="97"/>
      <c r="J15" s="98"/>
      <c r="K15" s="97"/>
      <c r="L15" s="98"/>
      <c r="M15" s="97"/>
    </row>
    <row r="16" spans="1:13" x14ac:dyDescent="0.25">
      <c r="A16" s="171" t="s">
        <v>76</v>
      </c>
      <c r="B16" s="204">
        <f>[1]STA_SP7_NO!$C$20</f>
        <v>1014</v>
      </c>
      <c r="C16" s="204">
        <f>'[2]СП-7 (н.о.)'!$D$62</f>
        <v>3268</v>
      </c>
      <c r="D16" s="205">
        <f>'[3]СП-7 (н.о.)'!$D$60</f>
        <v>127</v>
      </c>
      <c r="E16" s="204">
        <f>[4]STA_SP7_NO!$C$20</f>
        <v>5295</v>
      </c>
      <c r="F16" s="205">
        <f>[5]STA_SP7_NO!$C$20</f>
        <v>18</v>
      </c>
      <c r="G16" s="204">
        <f>'[6]СП-7 (н.о.)'!$D$63</f>
        <v>18265</v>
      </c>
      <c r="H16" s="204">
        <f>[7]STA_SP7_NO!$C$20</f>
        <v>1062</v>
      </c>
      <c r="I16" s="204">
        <f>'[8]СП-7 (н.о.)'!$D$66</f>
        <v>1888</v>
      </c>
      <c r="J16" s="204">
        <f>'[9]СП-7 (н.о.)'!$D$60</f>
        <v>1866</v>
      </c>
      <c r="K16" s="204">
        <f>'[10]СП-7 (н.о.)'!$D$58</f>
        <v>1998</v>
      </c>
      <c r="L16" s="205">
        <f>'[11]СП-7 (н.о.) (2)'!$D$62</f>
        <v>3190</v>
      </c>
      <c r="M16" s="204">
        <f>SUM(B16:L16)</f>
        <v>37991</v>
      </c>
    </row>
    <row r="17" spans="1:13" x14ac:dyDescent="0.25">
      <c r="A17" s="171" t="s">
        <v>77</v>
      </c>
      <c r="B17" s="204">
        <f>[1]STA_SP7_NO!$D$20</f>
        <v>365.01</v>
      </c>
      <c r="C17" s="204">
        <f>'[2]СП-7 (н.о.)'!$E$62</f>
        <v>2184.2159999999999</v>
      </c>
      <c r="D17" s="205">
        <f>'[3]СП-7 (н.о.)'!$E$60</f>
        <v>45</v>
      </c>
      <c r="E17" s="204">
        <f>[4]STA_SP7_NO!$D$20</f>
        <v>2555.62</v>
      </c>
      <c r="F17" s="205">
        <f>[5]STA_SP7_NO!$D$20</f>
        <v>18</v>
      </c>
      <c r="G17" s="204">
        <f>'[6]СП-7 (н.о.)'!$E$63</f>
        <v>8294</v>
      </c>
      <c r="H17" s="204">
        <f>[7]STA_SP7_NO!$D$20</f>
        <v>291</v>
      </c>
      <c r="I17" s="204">
        <f>'[8]СП-7 (н.о.)'!$E$66</f>
        <v>788.32600000000002</v>
      </c>
      <c r="J17" s="204">
        <f>'[9]СП-7 (н.о.)'!$E$60</f>
        <v>755</v>
      </c>
      <c r="K17" s="204">
        <f>'[10]СП-7 (н.о.)'!$E$58</f>
        <v>819</v>
      </c>
      <c r="L17" s="205">
        <f>'[11]СП-7 (н.о.) (2)'!$E$62</f>
        <v>1044</v>
      </c>
      <c r="M17" s="227">
        <f>SUM(B17:L17)</f>
        <v>17159.171999999999</v>
      </c>
    </row>
    <row r="18" spans="1:13" x14ac:dyDescent="0.25">
      <c r="A18" s="171" t="s">
        <v>58</v>
      </c>
      <c r="B18" s="204">
        <f>[1]STA_SP7_NO!$E$20</f>
        <v>109.69</v>
      </c>
      <c r="C18" s="204">
        <f>'[2]СП-7 (н.о.)'!$F$62</f>
        <v>408.87099999999998</v>
      </c>
      <c r="D18" s="205">
        <f>'[3]СП-7 (н.о.)'!$F$60</f>
        <v>13</v>
      </c>
      <c r="E18" s="204">
        <f>[4]STA_SP7_NO!$E$20</f>
        <v>768.07</v>
      </c>
      <c r="F18" s="205">
        <f>[5]STA_SP7_NO!$E$20</f>
        <v>5</v>
      </c>
      <c r="G18" s="204">
        <f>'[6]СП-7 (н.о.)'!$F$63</f>
        <v>2390</v>
      </c>
      <c r="H18" s="204">
        <f>[7]STA_SP7_NO!$E$20</f>
        <v>2</v>
      </c>
      <c r="I18" s="204">
        <f>'[8]СП-7 (н.о.)'!$F$66</f>
        <v>0</v>
      </c>
      <c r="J18" s="204">
        <f>'[9]СП-7 (н.о.)'!$F$60</f>
        <v>211.68299999999999</v>
      </c>
      <c r="K18" s="204">
        <f>'[10]СП-7 (н.о.)'!$F$58</f>
        <v>268</v>
      </c>
      <c r="L18" s="205">
        <f>'[11]СП-7 (н.о.) (2)'!$F$62</f>
        <v>320</v>
      </c>
      <c r="M18" s="204">
        <f>SUM(B18:L18)</f>
        <v>4496.3140000000003</v>
      </c>
    </row>
    <row r="19" spans="1:13" x14ac:dyDescent="0.25">
      <c r="A19" s="170" t="s">
        <v>74</v>
      </c>
      <c r="B19" s="97"/>
      <c r="C19" s="97"/>
      <c r="D19" s="98"/>
      <c r="E19" s="97"/>
      <c r="F19" s="98"/>
      <c r="G19" s="97"/>
      <c r="H19" s="97"/>
      <c r="I19" s="97"/>
      <c r="J19" s="98"/>
      <c r="K19" s="97"/>
      <c r="L19" s="98"/>
      <c r="M19" s="97"/>
    </row>
    <row r="20" spans="1:13" x14ac:dyDescent="0.25">
      <c r="A20" s="171" t="s">
        <v>76</v>
      </c>
      <c r="B20" s="204">
        <f>[1]STA_SP7_NO!$C$21</f>
        <v>0</v>
      </c>
      <c r="C20" s="204">
        <f>'[2]СП-7 (н.о.)'!$D$88</f>
        <v>0</v>
      </c>
      <c r="D20" s="205">
        <f>'[3]СП-7 (н.о.)'!$D$71</f>
        <v>1007</v>
      </c>
      <c r="E20" s="204">
        <f>[4]STA_SP7_NO!$C$21</f>
        <v>0</v>
      </c>
      <c r="F20" s="205">
        <f>[5]STA_SP7_NO!$C$21</f>
        <v>0</v>
      </c>
      <c r="G20" s="204">
        <f>'[6]СП-7 (н.о.)'!$D$161</f>
        <v>0</v>
      </c>
      <c r="H20" s="204">
        <f>[7]STA_SP7_NO!$C$21</f>
        <v>0</v>
      </c>
      <c r="I20" s="204">
        <f>'[8]СП-7 (н.о.)'!$D$104</f>
        <v>0</v>
      </c>
      <c r="J20" s="204">
        <f>'[9]СП-7 (н.о.)'!$D$69</f>
        <v>0</v>
      </c>
      <c r="K20" s="204">
        <f>'[10]СП-7 (н.о.)'!$D$73</f>
        <v>0</v>
      </c>
      <c r="L20" s="205">
        <f>'[11]СП-7 (н.о.) (2)'!$D$100</f>
        <v>0</v>
      </c>
      <c r="M20" s="171">
        <f>SUM(B20:L20)</f>
        <v>1007</v>
      </c>
    </row>
    <row r="21" spans="1:13" x14ac:dyDescent="0.25">
      <c r="A21" s="171" t="s">
        <v>77</v>
      </c>
      <c r="B21" s="204">
        <f>[1]STA_SP7_NO!$D$21</f>
        <v>0</v>
      </c>
      <c r="C21" s="204">
        <f>'[2]СП-7 (н.о.)'!$E$88</f>
        <v>0</v>
      </c>
      <c r="D21" s="205">
        <f>'[3]СП-7 (н.о.)'!$E$71</f>
        <v>11967</v>
      </c>
      <c r="E21" s="204">
        <f>[4]STA_SP7_NO!$D$21</f>
        <v>0</v>
      </c>
      <c r="F21" s="205">
        <f>[5]STA_SP7_NO!$D$21</f>
        <v>0</v>
      </c>
      <c r="G21" s="204">
        <f>'[6]СП-7 (н.о.)'!$E$161</f>
        <v>0</v>
      </c>
      <c r="H21" s="204">
        <f>[7]STA_SP7_NO!$D$21</f>
        <v>0</v>
      </c>
      <c r="I21" s="204">
        <f>'[8]СП-7 (н.о.)'!$E$104</f>
        <v>0</v>
      </c>
      <c r="J21" s="204">
        <f>'[9]СП-7 (н.о.)'!$E$69</f>
        <v>0</v>
      </c>
      <c r="K21" s="204">
        <f>'[10]СП-7 (н.о.)'!$E$73</f>
        <v>0</v>
      </c>
      <c r="L21" s="205">
        <f>'[11]СП-7 (н.о.) (2)'!$E$100</f>
        <v>0</v>
      </c>
      <c r="M21" s="227">
        <f>SUM(B21:L21)</f>
        <v>11967</v>
      </c>
    </row>
    <row r="22" spans="1:13" ht="12.75" customHeight="1" x14ac:dyDescent="0.25">
      <c r="A22" s="171" t="s">
        <v>58</v>
      </c>
      <c r="B22" s="204">
        <f>[1]STA_SP7_NO!$E$21</f>
        <v>0</v>
      </c>
      <c r="C22" s="204">
        <f>'[2]СП-7 (н.о.)'!$F$88</f>
        <v>0</v>
      </c>
      <c r="D22" s="205">
        <f>'[3]СП-7 (н.о.)'!$F$71</f>
        <v>1430</v>
      </c>
      <c r="E22" s="204">
        <f>[4]STA_SP7_NO!$E$21</f>
        <v>0</v>
      </c>
      <c r="F22" s="205">
        <f>[5]STA_SP7_NO!$E$21</f>
        <v>0</v>
      </c>
      <c r="G22" s="204">
        <f>'[6]СП-7 (н.о.)'!$F$161</f>
        <v>0</v>
      </c>
      <c r="H22" s="204">
        <f>[7]STA_SP7_NO!$E$21</f>
        <v>0</v>
      </c>
      <c r="I22" s="204">
        <f>'[8]СП-7 (н.о.)'!$F$104</f>
        <v>0</v>
      </c>
      <c r="J22" s="204">
        <f>'[9]СП-7 (н.о.)'!$F$69</f>
        <v>0</v>
      </c>
      <c r="K22" s="204">
        <f>'[10]СП-7 (н.о.)'!$F$73</f>
        <v>0</v>
      </c>
      <c r="L22" s="205">
        <f>'[11]СП-7 (н.о.) (2)'!$F$100</f>
        <v>0</v>
      </c>
      <c r="M22" s="204">
        <f>SUM(B22:L22)</f>
        <v>1430</v>
      </c>
    </row>
    <row r="23" spans="1:13" x14ac:dyDescent="0.25">
      <c r="A23" s="170" t="s">
        <v>75</v>
      </c>
      <c r="B23" s="97"/>
      <c r="C23" s="97"/>
      <c r="D23" s="98"/>
      <c r="E23" s="97"/>
      <c r="F23" s="98"/>
      <c r="G23" s="97"/>
      <c r="H23" s="97"/>
      <c r="I23" s="97"/>
      <c r="J23" s="98"/>
      <c r="K23" s="97"/>
      <c r="L23" s="98"/>
      <c r="M23" s="97"/>
    </row>
    <row r="24" spans="1:13" x14ac:dyDescent="0.25">
      <c r="A24" s="171" t="s">
        <v>76</v>
      </c>
      <c r="B24" s="204">
        <f>[1]STA_SP7_NO!$C$22</f>
        <v>804</v>
      </c>
      <c r="C24" s="204">
        <f>'[2]СП-7 (н.о.)'!$D$123</f>
        <v>7443</v>
      </c>
      <c r="D24" s="205">
        <f>'[3]СП-7 (н.о.)'!$D$106</f>
        <v>1479</v>
      </c>
      <c r="E24" s="204">
        <f>[4]STA_SP7_NO!$C$22</f>
        <v>43175</v>
      </c>
      <c r="F24" s="205">
        <f>[5]STA_SP7_NO!$C$22</f>
        <v>107</v>
      </c>
      <c r="G24" s="204">
        <f>'[6]СП-7 (н.о.)'!$D$196</f>
        <v>0</v>
      </c>
      <c r="H24" s="204">
        <f>[7]STA_SP7_NO!$C$22</f>
        <v>0</v>
      </c>
      <c r="I24" s="204">
        <f>'[8]СП-7 (н.о.)'!$D$140</f>
        <v>11</v>
      </c>
      <c r="J24" s="204">
        <f>'[9]СП-7 (н.о.)'!$D$104</f>
        <v>725</v>
      </c>
      <c r="K24" s="204">
        <f>'[10]СП-7 (н.о.)'!$D$87</f>
        <v>22994</v>
      </c>
      <c r="L24" s="205">
        <f>'[11]СП-7 (н.о.) (2)'!$D$135</f>
        <v>62835</v>
      </c>
      <c r="M24" s="204">
        <f>SUM(B24:L24)</f>
        <v>139573</v>
      </c>
    </row>
    <row r="25" spans="1:13" x14ac:dyDescent="0.25">
      <c r="A25" s="171" t="s">
        <v>77</v>
      </c>
      <c r="B25" s="204">
        <f>[1]STA_SP7_NO!$D$22</f>
        <v>46934.52</v>
      </c>
      <c r="C25" s="204">
        <f>'[2]СП-7 (н.о.)'!$E$123</f>
        <v>34271.608999999997</v>
      </c>
      <c r="D25" s="205">
        <f>'[3]СП-7 (н.о.)'!$E$106</f>
        <v>5059</v>
      </c>
      <c r="E25" s="204">
        <f>[4]STA_SP7_NO!$D$22</f>
        <v>41432.019999999997</v>
      </c>
      <c r="F25" s="205">
        <f>[5]STA_SP7_NO!$D$22</f>
        <v>-31</v>
      </c>
      <c r="G25" s="204">
        <f>'[6]СП-7 (н.о.)'!$E$196</f>
        <v>0</v>
      </c>
      <c r="H25" s="204">
        <f>[7]STA_SP7_NO!$D$22</f>
        <v>0</v>
      </c>
      <c r="I25" s="204">
        <f>'[8]СП-7 (н.о.)'!$E$140</f>
        <v>111</v>
      </c>
      <c r="J25" s="204">
        <f>'[9]СП-7 (н.о.)'!$E$104</f>
        <v>3540</v>
      </c>
      <c r="K25" s="204">
        <f>'[10]СП-7 (н.о.)'!$E$87</f>
        <v>73809</v>
      </c>
      <c r="L25" s="205">
        <f>'[11]СП-7 (н.о.) (2)'!$E$135</f>
        <v>55317</v>
      </c>
      <c r="M25" s="227">
        <f>SUM(B25:L25)</f>
        <v>260443.14899999998</v>
      </c>
    </row>
    <row r="26" spans="1:13" x14ac:dyDescent="0.25">
      <c r="A26" s="171" t="s">
        <v>58</v>
      </c>
      <c r="B26" s="204">
        <f>[1]STA_SP7_NO!$E$22</f>
        <v>9170.7099999999991</v>
      </c>
      <c r="C26" s="204">
        <f>'[2]СП-7 (н.о.)'!$F$123</f>
        <v>9107.1705200000015</v>
      </c>
      <c r="D26" s="205">
        <f>'[3]СП-7 (н.о.)'!$F$106</f>
        <v>980</v>
      </c>
      <c r="E26" s="204">
        <f>[4]STA_SP7_NO!$E$22</f>
        <v>11259.58</v>
      </c>
      <c r="F26" s="205">
        <f>[5]STA_SP7_NO!$E$22</f>
        <v>-8</v>
      </c>
      <c r="G26" s="204">
        <f>'[6]СП-7 (н.о.)'!$F$196</f>
        <v>0</v>
      </c>
      <c r="H26" s="204">
        <f>[7]STA_SP7_NO!$E$22</f>
        <v>0</v>
      </c>
      <c r="I26" s="204">
        <f>'[8]СП-7 (н.о.)'!$F$140</f>
        <v>0</v>
      </c>
      <c r="J26" s="204">
        <f>'[9]СП-7 (н.о.)'!$F$104</f>
        <v>0</v>
      </c>
      <c r="K26" s="204">
        <f>'[10]СП-7 (н.о.)'!$F$87</f>
        <v>6737</v>
      </c>
      <c r="L26" s="205">
        <f>'[11]СП-7 (н.о.) (2)'!$F$135</f>
        <v>21123</v>
      </c>
      <c r="M26" s="204">
        <f>SUM(B26:L26)</f>
        <v>58369.460520000001</v>
      </c>
    </row>
    <row r="27" spans="1:13" x14ac:dyDescent="0.25">
      <c r="A27" s="170" t="s">
        <v>78</v>
      </c>
      <c r="B27" s="97"/>
      <c r="C27" s="97"/>
      <c r="D27" s="98"/>
      <c r="E27" s="97"/>
      <c r="F27" s="98"/>
      <c r="G27" s="97"/>
      <c r="H27" s="97"/>
      <c r="I27" s="97"/>
      <c r="J27" s="98"/>
      <c r="K27" s="97"/>
      <c r="L27" s="98"/>
      <c r="M27" s="97"/>
    </row>
    <row r="28" spans="1:13" x14ac:dyDescent="0.25">
      <c r="A28" s="171" t="s">
        <v>76</v>
      </c>
      <c r="B28" s="204">
        <f>[1]STA_SP7_NO!$C$29</f>
        <v>0</v>
      </c>
      <c r="C28" s="204">
        <f>'[2]СП-7 (н.о.)'!$D$124</f>
        <v>6844</v>
      </c>
      <c r="D28" s="205">
        <f>'[3]СП-7 (н.о.)'!$D$107</f>
        <v>3802</v>
      </c>
      <c r="E28" s="204">
        <f>[4]STA_SP7_NO!$C$29</f>
        <v>20185</v>
      </c>
      <c r="F28" s="205">
        <f>[5]STA_SP7_NO!$C$29</f>
        <v>44214</v>
      </c>
      <c r="G28" s="204">
        <f>'[6]СП-7 (н.о.)'!$D$197</f>
        <v>6083</v>
      </c>
      <c r="H28" s="204">
        <f>[7]STA_SP7_NO!$C$29</f>
        <v>27922</v>
      </c>
      <c r="I28" s="204">
        <f>'[8]СП-7 (н.о.)'!$D$141</f>
        <v>52554</v>
      </c>
      <c r="J28" s="204">
        <f>'[9]СП-7 (н.о.)'!$D$105</f>
        <v>8384</v>
      </c>
      <c r="K28" s="204">
        <f>'[10]СП-7 (н.о.)'!$D$88</f>
        <v>47452</v>
      </c>
      <c r="L28" s="205">
        <f>'[11]СП-7 (н.о.) (2)'!$D$136</f>
        <v>1671</v>
      </c>
      <c r="M28" s="204">
        <f>SUM(B28:L28)</f>
        <v>219111</v>
      </c>
    </row>
    <row r="29" spans="1:13" x14ac:dyDescent="0.25">
      <c r="A29" s="171" t="s">
        <v>77</v>
      </c>
      <c r="B29" s="204">
        <f>[1]STA_SP7_NO!$D$29</f>
        <v>0</v>
      </c>
      <c r="C29" s="204">
        <f>'[2]СП-7 (н.о.)'!$E$124</f>
        <v>40516.747999999992</v>
      </c>
      <c r="D29" s="205">
        <f>'[3]СП-7 (н.о.)'!$E$107</f>
        <v>19228</v>
      </c>
      <c r="E29" s="204">
        <f>[4]STA_SP7_NO!$D$29</f>
        <v>132910.96</v>
      </c>
      <c r="F29" s="205">
        <f>[5]STA_SP7_NO!$D$29</f>
        <v>244820</v>
      </c>
      <c r="G29" s="204">
        <f>'[6]СП-7 (н.о.)'!$E$197</f>
        <v>36280.087999999996</v>
      </c>
      <c r="H29" s="204">
        <f>[7]STA_SP7_NO!$D$29</f>
        <v>157536</v>
      </c>
      <c r="I29" s="204">
        <f>'[8]СП-7 (н.о.)'!$E$141</f>
        <v>277471.625</v>
      </c>
      <c r="J29" s="204">
        <f>'[9]СП-7 (н.о.)'!$E$105</f>
        <v>46591</v>
      </c>
      <c r="K29" s="204">
        <f>'[10]СП-7 (н.о.)'!$E$88</f>
        <v>265121</v>
      </c>
      <c r="L29" s="205">
        <f>'[11]СП-7 (н.о.) (2)'!$E$136</f>
        <v>7653</v>
      </c>
      <c r="M29" s="227">
        <f>SUM(B29:L29)</f>
        <v>1228128.4210000001</v>
      </c>
    </row>
    <row r="30" spans="1:13" x14ac:dyDescent="0.25">
      <c r="A30" s="171" t="s">
        <v>58</v>
      </c>
      <c r="B30" s="204">
        <f>[1]STA_SP7_NO!$E$29</f>
        <v>0</v>
      </c>
      <c r="C30" s="204">
        <f>'[2]СП-7 (н.о.)'!$F$124</f>
        <v>8801.6759999999995</v>
      </c>
      <c r="D30" s="205">
        <f>'[3]СП-7 (н.о.)'!$F$107</f>
        <v>3232</v>
      </c>
      <c r="E30" s="204">
        <f>[4]STA_SP7_NO!$E$29</f>
        <v>26398.6</v>
      </c>
      <c r="F30" s="205">
        <f>[5]STA_SP7_NO!$E$29</f>
        <v>69722</v>
      </c>
      <c r="G30" s="204">
        <f>'[6]СП-7 (н.о.)'!$F$197</f>
        <v>8630</v>
      </c>
      <c r="H30" s="204">
        <f>[7]STA_SP7_NO!$E$29</f>
        <v>32662</v>
      </c>
      <c r="I30" s="204">
        <f>'[8]СП-7 (н.о.)'!$F$141</f>
        <v>62034</v>
      </c>
      <c r="J30" s="204">
        <f>'[9]СП-7 (н.о.)'!$F$105</f>
        <v>6766.1090000000013</v>
      </c>
      <c r="K30" s="204">
        <f>'[10]СП-7 (н.о.)'!$F$88</f>
        <v>0</v>
      </c>
      <c r="L30" s="205">
        <f>'[11]СП-7 (н.о.) (2)'!$F$136</f>
        <v>5675</v>
      </c>
      <c r="M30" s="204">
        <f>SUM(B30:L30)</f>
        <v>223921.38500000001</v>
      </c>
    </row>
    <row r="31" spans="1:13" ht="12" customHeight="1" x14ac:dyDescent="0.25">
      <c r="A31" s="170" t="s">
        <v>79</v>
      </c>
      <c r="B31" s="170"/>
      <c r="C31" s="97"/>
      <c r="D31" s="98"/>
      <c r="E31" s="97"/>
      <c r="F31" s="98"/>
      <c r="G31" s="97"/>
      <c r="H31" s="97"/>
      <c r="I31" s="97"/>
      <c r="J31" s="98"/>
      <c r="K31" s="97"/>
      <c r="L31" s="98"/>
      <c r="M31" s="97"/>
    </row>
    <row r="32" spans="1:13" x14ac:dyDescent="0.25">
      <c r="A32" s="171" t="s">
        <v>76</v>
      </c>
      <c r="B32" s="204">
        <f>[1]STA_SP7_NO!$C$38</f>
        <v>0</v>
      </c>
      <c r="C32" s="204">
        <f>'[2]СП-7 (н.о.)'!$D$133</f>
        <v>0</v>
      </c>
      <c r="D32" s="205">
        <f>'[3]СП-7 (н.о.)'!$D$116</f>
        <v>0</v>
      </c>
      <c r="E32" s="204">
        <f>[4]STA_SP7_NO!$C$38</f>
        <v>9721</v>
      </c>
      <c r="F32" s="291">
        <f>[5]STA_SP7_NO!$C$38</f>
        <v>0</v>
      </c>
      <c r="G32" s="204">
        <f>'[6]СП-7 (н.о.)'!$D$206</f>
        <v>484</v>
      </c>
      <c r="H32" s="204">
        <f>[7]STA_SP7_NO!$C$38</f>
        <v>0</v>
      </c>
      <c r="I32" s="204">
        <f>'[8]СП-7 (н.о.)'!$D$150</f>
        <v>0</v>
      </c>
      <c r="J32" s="204">
        <f>'[9]СП-7 (н.о.)'!$D$114</f>
        <v>0</v>
      </c>
      <c r="K32" s="204">
        <f>'[10]СП-7 (н.о.)'!$D$97</f>
        <v>0</v>
      </c>
      <c r="L32" s="291">
        <f>'[11]СП-7 (н.о.) (2)'!$D$145</f>
        <v>547</v>
      </c>
      <c r="M32" s="204">
        <f>SUM(B32:L32)</f>
        <v>10752</v>
      </c>
    </row>
    <row r="33" spans="1:13" ht="12.75" customHeight="1" x14ac:dyDescent="0.25">
      <c r="A33" s="171" t="s">
        <v>77</v>
      </c>
      <c r="B33" s="204">
        <f>[1]STA_SP7_NO!$D$38</f>
        <v>0</v>
      </c>
      <c r="C33" s="204">
        <f>'[2]СП-7 (н.о.)'!$E$133</f>
        <v>0</v>
      </c>
      <c r="D33" s="205">
        <f>'[3]СП-7 (н.о.)'!$E$116</f>
        <v>0</v>
      </c>
      <c r="E33" s="204">
        <f>[4]STA_SP7_NO!$D$38</f>
        <v>7397.97</v>
      </c>
      <c r="F33" s="291">
        <f>[5]STA_SP7_NO!$D$38</f>
        <v>0</v>
      </c>
      <c r="G33" s="204">
        <f>'[6]СП-7 (н.о.)'!$E$206</f>
        <v>1741</v>
      </c>
      <c r="H33" s="204">
        <f>[7]STA_SP7_NO!$D$38</f>
        <v>0</v>
      </c>
      <c r="I33" s="204">
        <f>'[8]СП-7 (н.о.)'!$E$150</f>
        <v>0</v>
      </c>
      <c r="J33" s="204">
        <f>'[9]СП-7 (н.о.)'!$E$114</f>
        <v>0</v>
      </c>
      <c r="K33" s="204">
        <f>'[10]СП-7 (н.о.)'!$E$97</f>
        <v>0</v>
      </c>
      <c r="L33" s="291">
        <f>'[11]СП-7 (н.о.) (2)'!$E$145</f>
        <v>7069</v>
      </c>
      <c r="M33" s="227">
        <f>SUM(B33:L33)</f>
        <v>16207.970000000001</v>
      </c>
    </row>
    <row r="34" spans="1:13" ht="15.75" thickBot="1" x14ac:dyDescent="0.3">
      <c r="A34" s="172" t="s">
        <v>58</v>
      </c>
      <c r="B34" s="158">
        <f>[1]STA_SP7_NO!$E$38</f>
        <v>0</v>
      </c>
      <c r="C34" s="158">
        <f>'[2]СП-7 (н.о.)'!$F$133</f>
        <v>0</v>
      </c>
      <c r="D34" s="278">
        <f>'[3]СП-7 (н.о.)'!$F$116</f>
        <v>0</v>
      </c>
      <c r="E34" s="158">
        <f>[4]STA_SP7_NO!$E$38</f>
        <v>551.04999999999995</v>
      </c>
      <c r="F34" s="292">
        <f>[5]STA_SP7_NO!$E$38</f>
        <v>0</v>
      </c>
      <c r="G34" s="158">
        <f>'[6]СП-7 (н.о.)'!$F$206</f>
        <v>525</v>
      </c>
      <c r="H34" s="158">
        <f>[7]STA_SP7_NO!$E$38</f>
        <v>0</v>
      </c>
      <c r="I34" s="158">
        <f>'[8]СП-7 (н.о.)'!$F$150</f>
        <v>0</v>
      </c>
      <c r="J34" s="158">
        <f>'[9]СП-7 (н.о.)'!$F$114</f>
        <v>0</v>
      </c>
      <c r="K34" s="158">
        <f>'[10]СП-7 (н.о.)'!$F$97</f>
        <v>0</v>
      </c>
      <c r="L34" s="292">
        <f>'[11]СП-7 (н.о.) (2)'!$F$145</f>
        <v>1942</v>
      </c>
      <c r="M34" s="158">
        <f>SUM(B34:L34)</f>
        <v>3018.05</v>
      </c>
    </row>
    <row r="38" spans="1:13" x14ac:dyDescent="0.25">
      <c r="B38" s="293">
        <f>B5+B9+B13+B17+B25+B29+B33</f>
        <v>779964.28</v>
      </c>
      <c r="C38" s="293">
        <f t="shared" ref="C38:L38" si="0">C5+C9+C13+C17+C25+C29+C33</f>
        <v>1223987.3309999998</v>
      </c>
      <c r="D38" s="293">
        <f>D5+D9+D13+D17+D21+D25+D29+D33</f>
        <v>765520</v>
      </c>
      <c r="E38" s="293">
        <f t="shared" si="0"/>
        <v>815237.87</v>
      </c>
      <c r="F38" s="293">
        <f t="shared" si="0"/>
        <v>699636</v>
      </c>
      <c r="G38" s="293">
        <f t="shared" si="0"/>
        <v>876726.10844999994</v>
      </c>
      <c r="H38" s="293">
        <f t="shared" si="0"/>
        <v>256091</v>
      </c>
      <c r="I38" s="293">
        <f t="shared" si="0"/>
        <v>845586.674</v>
      </c>
      <c r="J38" s="293">
        <f t="shared" si="0"/>
        <v>531108.95600000001</v>
      </c>
      <c r="K38" s="293">
        <f t="shared" si="0"/>
        <v>523271</v>
      </c>
      <c r="L38" s="293">
        <f t="shared" si="0"/>
        <v>718765</v>
      </c>
      <c r="M38" s="293">
        <f>M5+M9+M13+M17+M21+M25+M29+M33</f>
        <v>8035894.2194499997</v>
      </c>
    </row>
    <row r="40" spans="1:13" x14ac:dyDescent="0.25">
      <c r="M40" s="293">
        <f>B38+C38+D38+E38+F38+G38+H38+I38+J38+K38+L38</f>
        <v>8035894.2194499997</v>
      </c>
    </row>
    <row r="42" spans="1:13" x14ac:dyDescent="0.25">
      <c r="B42" s="293">
        <f>B4+B8+B12+B16+B20+B24+B28+B32</f>
        <v>62710</v>
      </c>
      <c r="C42" s="293">
        <f t="shared" ref="C42:L42" si="1">C4+C8+C12+C16+C20+C24+C28+C32</f>
        <v>191818</v>
      </c>
      <c r="D42" s="293">
        <f t="shared" si="1"/>
        <v>100600</v>
      </c>
      <c r="E42" s="293">
        <f t="shared" si="1"/>
        <v>171687</v>
      </c>
      <c r="F42" s="293">
        <f t="shared" si="1"/>
        <v>115162</v>
      </c>
      <c r="G42" s="293">
        <f t="shared" si="1"/>
        <v>157194</v>
      </c>
      <c r="H42" s="293">
        <f t="shared" si="1"/>
        <v>47626</v>
      </c>
      <c r="I42" s="293">
        <f t="shared" si="1"/>
        <v>128194</v>
      </c>
      <c r="J42" s="293">
        <f t="shared" si="1"/>
        <v>100599</v>
      </c>
      <c r="K42" s="293">
        <f t="shared" si="1"/>
        <v>88670</v>
      </c>
      <c r="L42" s="293">
        <f t="shared" si="1"/>
        <v>171626</v>
      </c>
      <c r="M42" s="293">
        <f>SUM(B42:L42)</f>
        <v>1335886</v>
      </c>
    </row>
  </sheetData>
  <pageMargins left="0.25" right="0.25" top="0.75" bottom="0.75" header="0.3" footer="0.3"/>
  <pageSetup paperSize="9" scale="81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workbookViewId="0">
      <selection activeCell="G29" sqref="G29"/>
    </sheetView>
  </sheetViews>
  <sheetFormatPr defaultRowHeight="15" x14ac:dyDescent="0.25"/>
  <cols>
    <col min="1" max="1" width="7" customWidth="1"/>
    <col min="2" max="2" width="16.5703125" customWidth="1"/>
    <col min="3" max="3" width="13.42578125" customWidth="1"/>
    <col min="4" max="4" width="11.28515625" customWidth="1"/>
    <col min="5" max="6" width="14.28515625" customWidth="1"/>
    <col min="7" max="7" width="12.28515625" customWidth="1"/>
    <col min="8" max="8" width="12.42578125" customWidth="1"/>
    <col min="9" max="10" width="11.42578125" customWidth="1"/>
    <col min="11" max="11" width="11.140625" customWidth="1"/>
  </cols>
  <sheetData>
    <row r="1" spans="1:11" x14ac:dyDescent="0.25">
      <c r="A1" s="233"/>
      <c r="B1" s="233"/>
      <c r="C1" s="233"/>
      <c r="D1" s="233"/>
      <c r="E1" s="233"/>
      <c r="F1" s="233"/>
      <c r="G1" s="233"/>
      <c r="H1" s="233"/>
      <c r="I1" s="233"/>
      <c r="J1" s="233"/>
      <c r="K1" s="233"/>
    </row>
    <row r="2" spans="1:11" x14ac:dyDescent="0.25">
      <c r="A2" s="233"/>
      <c r="B2" s="426" t="s">
        <v>114</v>
      </c>
      <c r="C2" s="426"/>
      <c r="D2" s="426"/>
      <c r="E2" s="426"/>
      <c r="F2" s="426"/>
      <c r="G2" s="427"/>
      <c r="H2" s="427"/>
      <c r="I2" s="119"/>
      <c r="J2" s="119"/>
      <c r="K2" s="119"/>
    </row>
    <row r="3" spans="1:11" ht="15.75" thickBot="1" x14ac:dyDescent="0.3">
      <c r="A3" s="233"/>
      <c r="B3" s="233"/>
      <c r="C3" s="233"/>
      <c r="D3" s="233"/>
      <c r="E3" s="233"/>
      <c r="F3" s="233"/>
      <c r="G3" s="233"/>
      <c r="H3" s="233"/>
      <c r="I3" s="233"/>
      <c r="J3" s="233"/>
      <c r="K3" s="218" t="s">
        <v>92</v>
      </c>
    </row>
    <row r="4" spans="1:11" ht="15.75" thickBot="1" x14ac:dyDescent="0.3">
      <c r="A4" s="349" t="s">
        <v>82</v>
      </c>
      <c r="B4" s="349" t="s">
        <v>57</v>
      </c>
      <c r="C4" s="349" t="s">
        <v>83</v>
      </c>
      <c r="D4" s="349" t="s">
        <v>84</v>
      </c>
      <c r="E4" s="428" t="s">
        <v>85</v>
      </c>
      <c r="F4" s="429"/>
      <c r="G4" s="430"/>
      <c r="H4" s="349" t="s">
        <v>86</v>
      </c>
      <c r="I4" s="349" t="s">
        <v>80</v>
      </c>
      <c r="J4" s="349" t="s">
        <v>87</v>
      </c>
      <c r="K4" s="349" t="s">
        <v>3</v>
      </c>
    </row>
    <row r="5" spans="1:11" ht="47.25" customHeight="1" thickBot="1" x14ac:dyDescent="0.3">
      <c r="A5" s="425"/>
      <c r="B5" s="425"/>
      <c r="C5" s="425"/>
      <c r="D5" s="425"/>
      <c r="E5" s="113" t="s">
        <v>59</v>
      </c>
      <c r="F5" s="113" t="s">
        <v>60</v>
      </c>
      <c r="G5" s="113" t="s">
        <v>88</v>
      </c>
      <c r="H5" s="425"/>
      <c r="I5" s="425"/>
      <c r="J5" s="425"/>
      <c r="K5" s="425"/>
    </row>
    <row r="6" spans="1:11" ht="15.75" thickBot="1" x14ac:dyDescent="0.3">
      <c r="A6" s="120"/>
      <c r="B6" s="144" t="s">
        <v>55</v>
      </c>
      <c r="C6" s="114">
        <f t="shared" ref="C6:K6" si="0">SUM(C7:C17)</f>
        <v>4880039.7707636878</v>
      </c>
      <c r="D6" s="72">
        <f t="shared" si="0"/>
        <v>74392.381790999993</v>
      </c>
      <c r="E6" s="185">
        <f t="shared" si="0"/>
        <v>3647508.2049600002</v>
      </c>
      <c r="F6" s="185">
        <f t="shared" si="0"/>
        <v>2431017.2296890616</v>
      </c>
      <c r="G6" s="257">
        <f t="shared" si="0"/>
        <v>6219032.6656142194</v>
      </c>
      <c r="H6" s="72">
        <f t="shared" si="0"/>
        <v>0</v>
      </c>
      <c r="I6" s="72">
        <f t="shared" si="0"/>
        <v>0</v>
      </c>
      <c r="J6" s="72">
        <f t="shared" si="0"/>
        <v>15402.349999999999</v>
      </c>
      <c r="K6" s="249">
        <f t="shared" si="0"/>
        <v>11188867.168168908</v>
      </c>
    </row>
    <row r="7" spans="1:11" x14ac:dyDescent="0.25">
      <c r="A7" s="115">
        <v>1</v>
      </c>
      <c r="B7" s="176" t="s">
        <v>69</v>
      </c>
      <c r="C7" s="184">
        <f>[1]STA_SP5_NO!$C$41+[1]STA_SP5_NO!$K$41</f>
        <v>419533.07999999996</v>
      </c>
      <c r="D7" s="186">
        <f>[1]STA_SP5_NO!$D$41</f>
        <v>7498.84</v>
      </c>
      <c r="E7" s="184">
        <f>[1]STA_SP5_NO!$E$41</f>
        <v>213380.17</v>
      </c>
      <c r="F7" s="184">
        <f>[1]STA_SP5_NO!$G$41</f>
        <v>145182.04</v>
      </c>
      <c r="G7" s="259">
        <f>E7+F7+[1]STA_SP5_NO!$I$41</f>
        <v>363940.64</v>
      </c>
      <c r="H7" s="184">
        <v>0</v>
      </c>
      <c r="I7" s="184">
        <v>0</v>
      </c>
      <c r="J7" s="184">
        <f>[1]STA_SP5_NO!$M$41</f>
        <v>0</v>
      </c>
      <c r="K7" s="186">
        <f t="shared" ref="K7:K17" si="1">C7+D7+G7+J7</f>
        <v>790972.56</v>
      </c>
    </row>
    <row r="8" spans="1:11" x14ac:dyDescent="0.25">
      <c r="A8" s="112">
        <v>2</v>
      </c>
      <c r="B8" s="118" t="s">
        <v>4</v>
      </c>
      <c r="C8" s="187">
        <f>'[2]СП-5 (н.о.)'!$C$43+'[2]СП-5 (н.о.)'!$K$43</f>
        <v>690565.27633037139</v>
      </c>
      <c r="D8" s="181">
        <f>'[2]СП-5 (н.о.)'!$D$43</f>
        <v>34672.925999999992</v>
      </c>
      <c r="E8" s="181">
        <f>'[2]СП-5 (н.о.)'!$E$43</f>
        <v>954876.84496000002</v>
      </c>
      <c r="F8" s="181">
        <f>'[2]СП-5 (н.о.)'!$G$43</f>
        <v>270935.34585325362</v>
      </c>
      <c r="G8" s="260">
        <f>E8+F8+'[2]СП-5 (н.о.)'!$I$43</f>
        <v>1286968.2019784118</v>
      </c>
      <c r="H8" s="187">
        <v>0</v>
      </c>
      <c r="I8" s="187">
        <v>0</v>
      </c>
      <c r="J8" s="187">
        <f>'[2]СП-5 (н.о.)'!$M$43</f>
        <v>0</v>
      </c>
      <c r="K8" s="248">
        <f t="shared" si="1"/>
        <v>2012206.4043087831</v>
      </c>
    </row>
    <row r="9" spans="1:11" x14ac:dyDescent="0.25">
      <c r="A9" s="116">
        <v>3</v>
      </c>
      <c r="B9" s="177" t="s">
        <v>5</v>
      </c>
      <c r="C9" s="180">
        <f>'[3]СП-5 (н.о.)'!$C$43+'[3]СП-5 (н.о.)'!$K$43</f>
        <v>349590</v>
      </c>
      <c r="D9" s="180">
        <f>'[3]СП-5 (н.о.)'!$D$43</f>
        <v>3358</v>
      </c>
      <c r="E9" s="180">
        <f>'[3]СП-5 (н.о.)'!$E$43</f>
        <v>154139</v>
      </c>
      <c r="F9" s="180">
        <f>'[3]СП-5 (н.о.)'!$G$43</f>
        <v>254761</v>
      </c>
      <c r="G9" s="261">
        <f>SUM(E9:F9)+'[3]СП-5 (н.о.)'!$I$43</f>
        <v>422189</v>
      </c>
      <c r="H9" s="180">
        <v>0</v>
      </c>
      <c r="I9" s="180">
        <v>0</v>
      </c>
      <c r="J9" s="190">
        <f>'[3]СП-5 (н.о.)'!$M$43</f>
        <v>0</v>
      </c>
      <c r="K9" s="186">
        <f t="shared" si="1"/>
        <v>775137</v>
      </c>
    </row>
    <row r="10" spans="1:11" x14ac:dyDescent="0.25">
      <c r="A10" s="112">
        <v>4</v>
      </c>
      <c r="B10" s="118" t="s">
        <v>6</v>
      </c>
      <c r="C10" s="181">
        <f>[4]STA_SP5_NO!$C$41+[4]STA_SP5_NO!$K$41</f>
        <v>512367.8</v>
      </c>
      <c r="D10" s="181">
        <f>[4]STA_SP5_NO!$D$41</f>
        <v>4348.43</v>
      </c>
      <c r="E10" s="181">
        <f>[4]STA_SP5_NO!$E$41</f>
        <v>310376.59000000003</v>
      </c>
      <c r="F10" s="181">
        <f>[4]STA_SP5_NO!$G$41</f>
        <v>193006.57</v>
      </c>
      <c r="G10" s="260">
        <f>E10+F10+[4]STA_SP5_NO!$I$41</f>
        <v>521342.95</v>
      </c>
      <c r="H10" s="181">
        <v>0</v>
      </c>
      <c r="I10" s="181">
        <v>0</v>
      </c>
      <c r="J10" s="187">
        <f>[4]STA_SP5_NO!$M$41</f>
        <v>0</v>
      </c>
      <c r="K10" s="248">
        <f t="shared" si="1"/>
        <v>1038059.1799999999</v>
      </c>
    </row>
    <row r="11" spans="1:11" x14ac:dyDescent="0.25">
      <c r="A11" s="116">
        <v>5</v>
      </c>
      <c r="B11" s="177" t="s">
        <v>7</v>
      </c>
      <c r="C11" s="180">
        <f>[5]STA_SP5_NO!$C$41+[5]STA_SP5_NO!$K$41</f>
        <v>483559</v>
      </c>
      <c r="D11" s="180">
        <f>[5]STA_SP5_NO!$D$41</f>
        <v>0</v>
      </c>
      <c r="E11" s="180">
        <f>[5]STA_SP5_NO!$E$41</f>
        <v>261148</v>
      </c>
      <c r="F11" s="180">
        <f>[5]STA_SP5_NO!$G$41</f>
        <v>227739</v>
      </c>
      <c r="G11" s="261">
        <f>E11+F11+[5]STA_SP5_NO!$I$41</f>
        <v>493775.74</v>
      </c>
      <c r="H11" s="180">
        <v>0</v>
      </c>
      <c r="I11" s="180">
        <v>0</v>
      </c>
      <c r="J11" s="190">
        <f>[5]STA_SP5_NO!$M$41</f>
        <v>0</v>
      </c>
      <c r="K11" s="186">
        <f t="shared" si="1"/>
        <v>977334.74</v>
      </c>
    </row>
    <row r="12" spans="1:11" x14ac:dyDescent="0.25">
      <c r="A12" s="112">
        <v>6</v>
      </c>
      <c r="B12" s="118" t="s">
        <v>8</v>
      </c>
      <c r="C12" s="181">
        <f>'[6]СП-5 (н.о.)'!$C$43+'[6]СП-5 (н.о.)'!$K$43</f>
        <v>573545</v>
      </c>
      <c r="D12" s="181">
        <f>'[6]СП-5 (н.о.)'!$D$43</f>
        <v>10921</v>
      </c>
      <c r="E12" s="181">
        <f>'[6]СП-5 (н.о.)'!$E$43</f>
        <v>322914</v>
      </c>
      <c r="F12" s="181">
        <f>'[6]СП-5 (н.о.)'!$G$43</f>
        <v>213657</v>
      </c>
      <c r="G12" s="260">
        <f>E12+F12+'[6]СП-5 (н.о.)'!$I$43</f>
        <v>539648</v>
      </c>
      <c r="H12" s="181">
        <v>0</v>
      </c>
      <c r="I12" s="181">
        <v>0</v>
      </c>
      <c r="J12" s="187">
        <v>0</v>
      </c>
      <c r="K12" s="248">
        <f t="shared" si="1"/>
        <v>1124114</v>
      </c>
    </row>
    <row r="13" spans="1:11" x14ac:dyDescent="0.25">
      <c r="A13" s="116">
        <v>7</v>
      </c>
      <c r="B13" s="177" t="s">
        <v>94</v>
      </c>
      <c r="C13" s="180">
        <f>[7]STA_SP5_NO!$C$41+[7]STA_SP5_NO!$K$41</f>
        <v>175039.06</v>
      </c>
      <c r="D13" s="180">
        <f>[7]STA_SP5_NO!$D$41</f>
        <v>0</v>
      </c>
      <c r="E13" s="180">
        <f>[7]STA_SP5_NO!$E$41</f>
        <v>260366.6</v>
      </c>
      <c r="F13" s="180">
        <f>[7]STA_SP5_NO!$G$41</f>
        <v>229306.7</v>
      </c>
      <c r="G13" s="261">
        <f>E13+F13+[7]STA_SP5_NO!$I$41</f>
        <v>492919.30000000005</v>
      </c>
      <c r="H13" s="180">
        <v>0</v>
      </c>
      <c r="I13" s="180">
        <v>0</v>
      </c>
      <c r="J13" s="190">
        <f>[7]STA_SP5_NO!$M$41</f>
        <v>0</v>
      </c>
      <c r="K13" s="186">
        <f t="shared" si="1"/>
        <v>667958.3600000001</v>
      </c>
    </row>
    <row r="14" spans="1:11" x14ac:dyDescent="0.25">
      <c r="A14" s="112">
        <v>8</v>
      </c>
      <c r="B14" s="118" t="s">
        <v>9</v>
      </c>
      <c r="C14" s="181">
        <f>'[8]СП-5 (н.о.)'!$C$43+'[8]СП-5 (н.о.)'!$K$43</f>
        <v>535124</v>
      </c>
      <c r="D14" s="181">
        <f>'[8]СП-5 (н.о.)'!$D$43</f>
        <v>71</v>
      </c>
      <c r="E14" s="181">
        <f>'[8]СП-5 (н.о.)'!$E$43</f>
        <v>145978</v>
      </c>
      <c r="F14" s="181">
        <f>'[8]СП-5 (н.о.)'!$G$43</f>
        <v>228191</v>
      </c>
      <c r="G14" s="260">
        <f>E14+F14+'[8]СП-5 (н.о.)'!$I$43</f>
        <v>380530</v>
      </c>
      <c r="H14" s="181">
        <v>0</v>
      </c>
      <c r="I14" s="181">
        <v>0</v>
      </c>
      <c r="J14" s="187">
        <f>'[8]СП-5 (н.о.)'!$M$43</f>
        <v>0</v>
      </c>
      <c r="K14" s="248">
        <f t="shared" si="1"/>
        <v>915725</v>
      </c>
    </row>
    <row r="15" spans="1:11" x14ac:dyDescent="0.25">
      <c r="A15" s="116">
        <v>9</v>
      </c>
      <c r="B15" s="177" t="s">
        <v>38</v>
      </c>
      <c r="C15" s="180">
        <f>'[9]СП-5 (н.о.)'!$C$43+'[9]СП-5 (н.о.)'!$K$43</f>
        <v>347099.55443331646</v>
      </c>
      <c r="D15" s="180">
        <f>'[9]СП-5 (н.о.)'!$D$43</f>
        <v>4142.985791000001</v>
      </c>
      <c r="E15" s="180">
        <f>'[9]СП-5 (н.о.)'!$E$43</f>
        <v>243899</v>
      </c>
      <c r="F15" s="180">
        <f>'[9]СП-5 (н.о.)'!$G$43</f>
        <v>224985.11175036023</v>
      </c>
      <c r="G15" s="261">
        <f>SUM(E15:F15)+'[9]СП-5 (н.о.)'!$I$43</f>
        <v>475228.37155036023</v>
      </c>
      <c r="H15" s="180">
        <v>0</v>
      </c>
      <c r="I15" s="180">
        <v>0</v>
      </c>
      <c r="J15" s="190">
        <f>'[9]СП-5 (н.о.)'!$M$43</f>
        <v>15402.349999999999</v>
      </c>
      <c r="K15" s="186">
        <f t="shared" si="1"/>
        <v>841873.26177467674</v>
      </c>
    </row>
    <row r="16" spans="1:11" x14ac:dyDescent="0.25">
      <c r="A16" s="112">
        <v>10</v>
      </c>
      <c r="B16" s="118" t="s">
        <v>93</v>
      </c>
      <c r="C16" s="181">
        <f>'[10]СП-5 (н.о.)'!$C$43+'[10]СП-5 (н.о.)'!$K$43</f>
        <v>349905</v>
      </c>
      <c r="D16" s="181">
        <f>'[10]СП-5 (н.о.)'!$D$43</f>
        <v>1417.2</v>
      </c>
      <c r="E16" s="181">
        <f>'[10]СП-5 (н.о.)'!$E$43</f>
        <v>309829</v>
      </c>
      <c r="F16" s="181">
        <f>'[10]СП-5 (н.о.)'!$G$43</f>
        <v>239512.46208544774</v>
      </c>
      <c r="G16" s="260">
        <f>E16+F16+'[10]СП-5 (н.о.)'!$I$43</f>
        <v>559922.46208544774</v>
      </c>
      <c r="H16" s="181">
        <v>0</v>
      </c>
      <c r="I16" s="181">
        <v>0</v>
      </c>
      <c r="J16" s="187">
        <v>0</v>
      </c>
      <c r="K16" s="248">
        <f t="shared" si="1"/>
        <v>911244.66208544769</v>
      </c>
    </row>
    <row r="17" spans="1:11" ht="15.75" thickBot="1" x14ac:dyDescent="0.3">
      <c r="A17" s="117">
        <v>11</v>
      </c>
      <c r="B17" s="178" t="s">
        <v>11</v>
      </c>
      <c r="C17" s="189">
        <f>'[11]СП-5 (н.о.)'!$C$43+'[11]СП-5 (н.о.)'!$K$43</f>
        <v>443712</v>
      </c>
      <c r="D17" s="188">
        <f>'[11]СП-5 (н.о.)'!$D$43</f>
        <v>7962</v>
      </c>
      <c r="E17" s="189">
        <f>'[11]СП-5 (н.о.)'!$E$43</f>
        <v>470601</v>
      </c>
      <c r="F17" s="189">
        <f>'[11]СП-5 (н.о.)'!$G$43</f>
        <v>203741</v>
      </c>
      <c r="G17" s="261">
        <f>E17+F17+'[11]СП-5 (н.о.)'!$I$43</f>
        <v>682568</v>
      </c>
      <c r="H17" s="189">
        <v>0</v>
      </c>
      <c r="I17" s="189">
        <v>0</v>
      </c>
      <c r="J17" s="188">
        <f>'[11]СП-5 (н.о.)'!$M$43</f>
        <v>0</v>
      </c>
      <c r="K17" s="186">
        <f t="shared" si="1"/>
        <v>1134242</v>
      </c>
    </row>
    <row r="18" spans="1:11" ht="15.75" thickBot="1" x14ac:dyDescent="0.3">
      <c r="A18" s="120"/>
      <c r="B18" s="144" t="s">
        <v>56</v>
      </c>
      <c r="C18" s="145">
        <f t="shared" ref="C18:K18" si="2">SUM(C19:C23)</f>
        <v>36294</v>
      </c>
      <c r="D18" s="183">
        <f t="shared" si="2"/>
        <v>117732</v>
      </c>
      <c r="E18" s="183">
        <f t="shared" si="2"/>
        <v>73687</v>
      </c>
      <c r="F18" s="183">
        <f t="shared" si="2"/>
        <v>34061.01</v>
      </c>
      <c r="G18" s="262">
        <f>G19+G20+G21+G22+G23</f>
        <v>111573.01</v>
      </c>
      <c r="H18" s="183">
        <f t="shared" si="2"/>
        <v>0</v>
      </c>
      <c r="I18" s="183">
        <f t="shared" si="2"/>
        <v>8362412</v>
      </c>
      <c r="J18" s="183">
        <f t="shared" si="2"/>
        <v>0</v>
      </c>
      <c r="K18" s="251">
        <f t="shared" si="2"/>
        <v>8628011.0099999998</v>
      </c>
    </row>
    <row r="19" spans="1:11" x14ac:dyDescent="0.25">
      <c r="A19" s="116">
        <v>1</v>
      </c>
      <c r="B19" s="177" t="s">
        <v>11</v>
      </c>
      <c r="C19" s="180">
        <f>[12]STA_SP4_ZO!$C$51</f>
        <v>12550</v>
      </c>
      <c r="D19" s="180">
        <f>[12]STA_SP4_ZO!$F$51</f>
        <v>0</v>
      </c>
      <c r="E19" s="180">
        <f>[12]STA_SP4_ZO!$G$51</f>
        <v>14895</v>
      </c>
      <c r="F19" s="180">
        <f>[12]STA_SP4_ZO!$H$51</f>
        <v>2180</v>
      </c>
      <c r="G19" s="261">
        <f>E19+F19+[12]STA_SP4_ZO!$J$51</f>
        <v>17285</v>
      </c>
      <c r="H19" s="180">
        <v>0</v>
      </c>
      <c r="I19" s="190">
        <f>[12]STA_SP4_ZO!$D$51+[12]STA_SP4_ZO!$E$51</f>
        <v>3440513</v>
      </c>
      <c r="J19" s="180">
        <v>0</v>
      </c>
      <c r="K19" s="186">
        <f>C19+D19+G19+I19+J19</f>
        <v>3470348</v>
      </c>
    </row>
    <row r="20" spans="1:11" x14ac:dyDescent="0.25">
      <c r="A20" s="112">
        <v>2</v>
      </c>
      <c r="B20" s="118" t="s">
        <v>32</v>
      </c>
      <c r="C20" s="265">
        <f>[13]STA_SP4_ZO!$C$51</f>
        <v>13145</v>
      </c>
      <c r="D20" s="265">
        <f>[13]STA_SP4_ZO!$F$51</f>
        <v>117732</v>
      </c>
      <c r="E20" s="265">
        <f>[13]STA_SP4_ZO!$G$51</f>
        <v>41883</v>
      </c>
      <c r="F20" s="265">
        <f>[13]STA_SP4_ZO!$H$51</f>
        <v>22549</v>
      </c>
      <c r="G20" s="260">
        <f>E20+F20+[13]STA_SP4_ZO!$J$51</f>
        <v>65338</v>
      </c>
      <c r="H20" s="181">
        <v>0</v>
      </c>
      <c r="I20" s="181">
        <f>[13]STA_SP4_ZO!$D$51+[13]STA_SP4_ZO!$E$51</f>
        <v>2874331</v>
      </c>
      <c r="J20" s="181">
        <v>0</v>
      </c>
      <c r="K20" s="248">
        <f>C20+D20+G20+I20+J20</f>
        <v>3070546</v>
      </c>
    </row>
    <row r="21" spans="1:11" x14ac:dyDescent="0.25">
      <c r="A21" s="116">
        <v>3</v>
      </c>
      <c r="B21" s="177" t="s">
        <v>7</v>
      </c>
      <c r="C21" s="180">
        <f>'[14]СП-4 (ж.о.)'!$C$53</f>
        <v>4689</v>
      </c>
      <c r="D21" s="180">
        <f>'[14]СП-4 (ж.о.)'!$F$53</f>
        <v>0</v>
      </c>
      <c r="E21" s="180">
        <f>'[14]СП-4 (ж.о.)'!$G$53</f>
        <v>9301</v>
      </c>
      <c r="F21" s="180">
        <f>'[14]СП-4 (ж.о.)'!$H$53</f>
        <v>8594</v>
      </c>
      <c r="G21" s="261">
        <f>E21+F21+'[14]СП-4 (ж.о.)'!$J$53</f>
        <v>19674</v>
      </c>
      <c r="H21" s="180">
        <v>0</v>
      </c>
      <c r="I21" s="190">
        <f>'[14]СП-4 (ж.о.)'!$D$53+'[14]СП-4 (ж.о.)'!$E$53</f>
        <v>1150655</v>
      </c>
      <c r="J21" s="180">
        <v>0</v>
      </c>
      <c r="K21" s="186">
        <f>C21+D21+G21+I21+J21</f>
        <v>1175018</v>
      </c>
    </row>
    <row r="22" spans="1:11" x14ac:dyDescent="0.25">
      <c r="A22" s="134">
        <v>4</v>
      </c>
      <c r="B22" s="179" t="s">
        <v>9</v>
      </c>
      <c r="C22" s="182">
        <f>'[15]СП-4 (ж.о.)'!$C$53</f>
        <v>5153</v>
      </c>
      <c r="D22" s="182">
        <f>'[15]СП-4 (ж.о.)'!$F$53</f>
        <v>0</v>
      </c>
      <c r="E22" s="182">
        <f>'[15]СП-4 (ж.о.)'!$G$53</f>
        <v>5845</v>
      </c>
      <c r="F22" s="182">
        <f>'[15]СП-4 (ж.о.)'!$H$53</f>
        <v>588</v>
      </c>
      <c r="G22" s="263">
        <f>E22+F22+'[15]СП-4 (ж.о.)'!$J$53</f>
        <v>7210</v>
      </c>
      <c r="H22" s="182">
        <v>0</v>
      </c>
      <c r="I22" s="182">
        <f>'[15]СП-4 (ж.о.)'!$D$53+'[15]СП-4 (ж.о.)'!$E$53</f>
        <v>579073</v>
      </c>
      <c r="J22" s="182">
        <v>0</v>
      </c>
      <c r="K22" s="248">
        <f>C22+D22+G22+I22+J22</f>
        <v>591436</v>
      </c>
    </row>
    <row r="23" spans="1:11" s="1" customFormat="1" ht="15.75" thickBot="1" x14ac:dyDescent="0.3">
      <c r="A23" s="116">
        <v>5</v>
      </c>
      <c r="B23" s="177" t="s">
        <v>4</v>
      </c>
      <c r="C23" s="180">
        <f>[16]STA_SP4_ZO!$C$51</f>
        <v>757</v>
      </c>
      <c r="D23" s="287">
        <f>[16]STA_SP4_ZO!$F$51</f>
        <v>0</v>
      </c>
      <c r="E23" s="180">
        <f>[16]STA_SP4_ZO!$G$51</f>
        <v>1763</v>
      </c>
      <c r="F23" s="180">
        <f>[16]STA_SP4_ZO!$H$51</f>
        <v>150.01</v>
      </c>
      <c r="G23" s="261">
        <f>E23+F23+[16]STA_SP4_ZO!$J$51</f>
        <v>2066.0100000000002</v>
      </c>
      <c r="H23" s="180">
        <v>0</v>
      </c>
      <c r="I23" s="180">
        <f>[16]STA_SP4_ZO!$D$51+[16]STA_SP4_ZO!$E$51</f>
        <v>317840</v>
      </c>
      <c r="J23" s="180">
        <v>0</v>
      </c>
      <c r="K23" s="186">
        <f>C23+D23+G23+I23+J23</f>
        <v>320663.01</v>
      </c>
    </row>
    <row r="24" spans="1:11" ht="15.75" thickBot="1" x14ac:dyDescent="0.3">
      <c r="A24" s="423" t="s">
        <v>30</v>
      </c>
      <c r="B24" s="424"/>
      <c r="C24" s="244">
        <f t="shared" ref="C24:K24" si="3">C6+C18</f>
        <v>4916333.7707636878</v>
      </c>
      <c r="D24" s="244">
        <f t="shared" si="3"/>
        <v>192124.38179099999</v>
      </c>
      <c r="E24" s="244">
        <f t="shared" si="3"/>
        <v>3721195.2049600002</v>
      </c>
      <c r="F24" s="244">
        <f t="shared" si="3"/>
        <v>2465078.2396890614</v>
      </c>
      <c r="G24" s="264">
        <f t="shared" si="3"/>
        <v>6330605.6756142192</v>
      </c>
      <c r="H24" s="244">
        <f t="shared" si="3"/>
        <v>0</v>
      </c>
      <c r="I24" s="244">
        <f t="shared" si="3"/>
        <v>8362412</v>
      </c>
      <c r="J24" s="244">
        <f t="shared" si="3"/>
        <v>15402.349999999999</v>
      </c>
      <c r="K24" s="250">
        <f t="shared" si="3"/>
        <v>19816878.178168908</v>
      </c>
    </row>
    <row r="25" spans="1:1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mergeCells count="11">
    <mergeCell ref="A24:B24"/>
    <mergeCell ref="I4:I5"/>
    <mergeCell ref="J4:J5"/>
    <mergeCell ref="K4:K5"/>
    <mergeCell ref="B2:H2"/>
    <mergeCell ref="A4:A5"/>
    <mergeCell ref="B4:B5"/>
    <mergeCell ref="C4:C5"/>
    <mergeCell ref="D4:D5"/>
    <mergeCell ref="E4:G4"/>
    <mergeCell ref="H4:H5"/>
  </mergeCells>
  <pageMargins left="0.25" right="0.25" top="0.75" bottom="0.75" header="0.3" footer="0.3"/>
  <pageSetup paperSize="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workbookViewId="0">
      <selection activeCell="A4" sqref="A4:H12"/>
    </sheetView>
  </sheetViews>
  <sheetFormatPr defaultRowHeight="15" x14ac:dyDescent="0.25"/>
  <cols>
    <col min="3" max="3" width="15" customWidth="1"/>
    <col min="4" max="4" width="17.28515625" customWidth="1"/>
    <col min="5" max="5" width="19.140625" customWidth="1"/>
    <col min="6" max="6" width="24.42578125" customWidth="1"/>
    <col min="7" max="7" width="25.85546875" customWidth="1"/>
  </cols>
  <sheetData>
    <row r="1" spans="1:8" x14ac:dyDescent="0.25">
      <c r="A1" s="247"/>
      <c r="B1" s="1"/>
      <c r="C1" s="1"/>
      <c r="D1" s="1"/>
      <c r="E1" s="1"/>
      <c r="F1" s="1"/>
      <c r="G1" s="1"/>
      <c r="H1" s="1"/>
    </row>
    <row r="2" spans="1:8" x14ac:dyDescent="0.25">
      <c r="A2" s="1"/>
      <c r="B2" s="1"/>
      <c r="C2" s="1"/>
      <c r="D2" s="1"/>
      <c r="E2" s="1"/>
      <c r="F2" s="1"/>
      <c r="G2" s="1"/>
      <c r="H2" s="1"/>
    </row>
    <row r="3" spans="1:8" x14ac:dyDescent="0.25">
      <c r="A3" s="1"/>
      <c r="B3" s="1"/>
      <c r="C3" s="1"/>
      <c r="D3" s="1"/>
      <c r="E3" s="1"/>
      <c r="F3" s="1"/>
      <c r="G3" s="1"/>
      <c r="H3" s="1"/>
    </row>
    <row r="4" spans="1:8" ht="15" customHeight="1" x14ac:dyDescent="0.25">
      <c r="A4" s="1"/>
      <c r="B4" s="437" t="s">
        <v>115</v>
      </c>
      <c r="C4" s="437"/>
      <c r="D4" s="437"/>
      <c r="E4" s="437"/>
      <c r="F4" s="437"/>
      <c r="G4" s="437"/>
      <c r="H4" s="437"/>
    </row>
    <row r="5" spans="1:8" x14ac:dyDescent="0.25">
      <c r="A5" s="1"/>
      <c r="B5" s="225"/>
      <c r="C5" s="226"/>
      <c r="D5" s="226"/>
      <c r="E5" s="226"/>
      <c r="F5" s="226"/>
      <c r="G5" s="226"/>
      <c r="H5" s="226"/>
    </row>
    <row r="6" spans="1:8" ht="15.75" thickBot="1" x14ac:dyDescent="0.3">
      <c r="A6" s="1"/>
      <c r="B6" s="1"/>
      <c r="C6" s="1"/>
      <c r="D6" s="1"/>
      <c r="E6" s="1"/>
      <c r="F6" s="1"/>
      <c r="G6" s="102"/>
      <c r="H6" s="1"/>
    </row>
    <row r="7" spans="1:8" ht="15" customHeight="1" x14ac:dyDescent="0.25">
      <c r="A7" s="1"/>
      <c r="B7" s="438" t="s">
        <v>3</v>
      </c>
      <c r="C7" s="439"/>
      <c r="D7" s="442" t="s">
        <v>61</v>
      </c>
      <c r="E7" s="444" t="s">
        <v>62</v>
      </c>
      <c r="F7" s="444" t="s">
        <v>63</v>
      </c>
      <c r="G7" s="446" t="s">
        <v>59</v>
      </c>
      <c r="H7" s="1"/>
    </row>
    <row r="8" spans="1:8" ht="23.25" customHeight="1" x14ac:dyDescent="0.25">
      <c r="A8" s="1"/>
      <c r="B8" s="440"/>
      <c r="C8" s="441"/>
      <c r="D8" s="443"/>
      <c r="E8" s="445"/>
      <c r="F8" s="445"/>
      <c r="G8" s="447"/>
      <c r="H8" s="1"/>
    </row>
    <row r="9" spans="1:8" ht="45" customHeight="1" x14ac:dyDescent="0.25">
      <c r="A9" s="1"/>
      <c r="B9" s="431" t="s">
        <v>64</v>
      </c>
      <c r="C9" s="432"/>
      <c r="D9" s="252">
        <f>[17]Vkupno!$C$12</f>
        <v>374</v>
      </c>
      <c r="E9" s="252">
        <f>[17]Vkupno!$D$12</f>
        <v>71784.66399999999</v>
      </c>
      <c r="F9" s="252">
        <f>[17]Vkupno!$F$12</f>
        <v>648</v>
      </c>
      <c r="G9" s="253">
        <f>[17]Vkupno!$G$12</f>
        <v>137176.446</v>
      </c>
      <c r="H9" s="1"/>
    </row>
    <row r="10" spans="1:8" ht="45" customHeight="1" x14ac:dyDescent="0.25">
      <c r="A10" s="1"/>
      <c r="B10" s="431" t="s">
        <v>65</v>
      </c>
      <c r="C10" s="432"/>
      <c r="D10" s="252">
        <f>[17]Vkupno!$C$21</f>
        <v>81</v>
      </c>
      <c r="E10" s="252">
        <f>[17]Vkupno!$D$21</f>
        <v>15661.938</v>
      </c>
      <c r="F10" s="252">
        <f>[17]Vkupno!$F$21</f>
        <v>192</v>
      </c>
      <c r="G10" s="253">
        <f>[17]Vkupno!$G$21</f>
        <v>54253.070999999996</v>
      </c>
      <c r="H10" s="1"/>
    </row>
    <row r="11" spans="1:8" ht="38.25" customHeight="1" x14ac:dyDescent="0.25">
      <c r="A11" s="1"/>
      <c r="B11" s="433" t="s">
        <v>3</v>
      </c>
      <c r="C11" s="434"/>
      <c r="D11" s="254">
        <f>D9+D10</f>
        <v>455</v>
      </c>
      <c r="E11" s="255">
        <f t="shared" ref="E11:G11" si="0">E9+E10</f>
        <v>87446.601999999984</v>
      </c>
      <c r="F11" s="254">
        <f t="shared" si="0"/>
        <v>840</v>
      </c>
      <c r="G11" s="256">
        <f t="shared" si="0"/>
        <v>191429.51699999999</v>
      </c>
      <c r="H11" s="1"/>
    </row>
    <row r="12" spans="1:8" ht="53.25" customHeight="1" thickBot="1" x14ac:dyDescent="0.3">
      <c r="A12" s="1"/>
      <c r="B12" s="435" t="s">
        <v>66</v>
      </c>
      <c r="C12" s="436"/>
      <c r="D12" s="252">
        <f>[17]Vkupno!$C$22</f>
        <v>368</v>
      </c>
      <c r="E12" s="252">
        <f>[17]Vkupno!$D$22</f>
        <v>59185.171000000002</v>
      </c>
      <c r="F12" s="252">
        <f>[17]Vkupno!$F$22</f>
        <v>473</v>
      </c>
      <c r="G12" s="253">
        <f>[17]Vkupno!$G$22</f>
        <v>139835.51500000001</v>
      </c>
      <c r="H12" s="1"/>
    </row>
  </sheetData>
  <mergeCells count="10">
    <mergeCell ref="B9:C9"/>
    <mergeCell ref="B10:C10"/>
    <mergeCell ref="B11:C11"/>
    <mergeCell ref="B12:C12"/>
    <mergeCell ref="B4:H4"/>
    <mergeCell ref="B7:C8"/>
    <mergeCell ref="D7:D8"/>
    <mergeCell ref="E7:E8"/>
    <mergeCell ref="F7:F8"/>
    <mergeCell ref="G7:G8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workbookViewId="0">
      <selection activeCell="F30" sqref="F30"/>
    </sheetView>
  </sheetViews>
  <sheetFormatPr defaultRowHeight="15" x14ac:dyDescent="0.25"/>
  <cols>
    <col min="1" max="1" width="4.28515625" customWidth="1"/>
    <col min="2" max="2" width="27.85546875" customWidth="1"/>
  </cols>
  <sheetData>
    <row r="1" spans="1:14" ht="23.25" customHeight="1" thickBot="1" x14ac:dyDescent="0.3">
      <c r="A1" s="210"/>
      <c r="B1" s="210"/>
      <c r="C1" s="300" t="s">
        <v>96</v>
      </c>
      <c r="D1" s="301"/>
      <c r="E1" s="301"/>
      <c r="F1" s="301"/>
      <c r="G1" s="301"/>
      <c r="H1" s="301"/>
      <c r="I1" s="301"/>
      <c r="J1" s="2"/>
      <c r="K1" s="2"/>
      <c r="L1" s="2"/>
      <c r="M1" s="2"/>
      <c r="N1" s="8"/>
    </row>
    <row r="2" spans="1:14" ht="15.75" thickBot="1" x14ac:dyDescent="0.3">
      <c r="A2" s="304" t="s">
        <v>0</v>
      </c>
      <c r="B2" s="306" t="s">
        <v>1</v>
      </c>
      <c r="C2" s="308" t="s">
        <v>2</v>
      </c>
      <c r="D2" s="309"/>
      <c r="E2" s="309"/>
      <c r="F2" s="309"/>
      <c r="G2" s="309"/>
      <c r="H2" s="309"/>
      <c r="I2" s="309"/>
      <c r="J2" s="309"/>
      <c r="K2" s="309"/>
      <c r="L2" s="309"/>
      <c r="M2" s="309"/>
      <c r="N2" s="302" t="s">
        <v>3</v>
      </c>
    </row>
    <row r="3" spans="1:14" ht="15.75" thickBot="1" x14ac:dyDescent="0.3">
      <c r="A3" s="305"/>
      <c r="B3" s="307"/>
      <c r="C3" s="85" t="s">
        <v>69</v>
      </c>
      <c r="D3" s="22" t="s">
        <v>4</v>
      </c>
      <c r="E3" s="21" t="s">
        <v>5</v>
      </c>
      <c r="F3" s="22" t="s">
        <v>6</v>
      </c>
      <c r="G3" s="21" t="s">
        <v>7</v>
      </c>
      <c r="H3" s="22" t="s">
        <v>8</v>
      </c>
      <c r="I3" s="21" t="s">
        <v>94</v>
      </c>
      <c r="J3" s="22" t="s">
        <v>9</v>
      </c>
      <c r="K3" s="85" t="s">
        <v>10</v>
      </c>
      <c r="L3" s="22" t="s">
        <v>93</v>
      </c>
      <c r="M3" s="23" t="s">
        <v>11</v>
      </c>
      <c r="N3" s="303"/>
    </row>
    <row r="4" spans="1:14" ht="15.75" thickBot="1" x14ac:dyDescent="0.3">
      <c r="A4" s="5">
        <v>1</v>
      </c>
      <c r="B4" s="9" t="s">
        <v>12</v>
      </c>
      <c r="C4" s="191">
        <f>[1]STA_SP1_NO!$C$10</f>
        <v>28008</v>
      </c>
      <c r="D4" s="200">
        <f>'[2]СП-1 (н.о.)'!$C$12</f>
        <v>45344</v>
      </c>
      <c r="E4" s="191">
        <f>'[3]СП-1 (н.о.)'!$C$12</f>
        <v>29517</v>
      </c>
      <c r="F4" s="200">
        <f>[4]STA_SP1_NO!$C$10</f>
        <v>97737</v>
      </c>
      <c r="G4" s="203">
        <f>[5]STA_SP1_NO!$C$10</f>
        <v>56472</v>
      </c>
      <c r="H4" s="200">
        <f>'[6]СП-1 (н.о.)'!$C$12</f>
        <v>39284</v>
      </c>
      <c r="I4" s="203">
        <f>[7]STA_SP1_NO!$C$10</f>
        <v>25165</v>
      </c>
      <c r="J4" s="200">
        <f>'[8]СП-1 (н.о.)'!$C$12</f>
        <v>49014</v>
      </c>
      <c r="K4" s="203">
        <f>'[9]СП-1 (н.о.)'!$C$12</f>
        <v>42459</v>
      </c>
      <c r="L4" s="200">
        <f>'[10]СП-1 (н.о.)'!$C$12</f>
        <v>46348</v>
      </c>
      <c r="M4" s="199">
        <f>'[11]СП-1 (н.о.)'!$C$12</f>
        <v>84923</v>
      </c>
      <c r="N4" s="196">
        <f>SUM(C4:M4)</f>
        <v>544271</v>
      </c>
    </row>
    <row r="5" spans="1:14" ht="15.75" thickBot="1" x14ac:dyDescent="0.3">
      <c r="A5" s="4">
        <v>2</v>
      </c>
      <c r="B5" s="10" t="s">
        <v>13</v>
      </c>
      <c r="C5" s="191">
        <f>[1]STA_SP1_NO!$C$20</f>
        <v>76</v>
      </c>
      <c r="D5" s="200">
        <f>'[2]СП-1 (н.о.)'!$C$22</f>
        <v>8942</v>
      </c>
      <c r="E5" s="201">
        <f>'[3]СП-1 (н.о.)'!$C$22</f>
        <v>1667</v>
      </c>
      <c r="F5" s="200">
        <f>[4]STA_SP1_NO!$C$20</f>
        <v>4943</v>
      </c>
      <c r="G5" s="203">
        <f>[5]STA_SP1_NO!$C$20</f>
        <v>28</v>
      </c>
      <c r="H5" s="200">
        <f>'[6]СП-1 (н.о.)'!$C$22</f>
        <v>885</v>
      </c>
      <c r="I5" s="203">
        <f>[7]STA_SP1_NO!$C$20</f>
        <v>0</v>
      </c>
      <c r="J5" s="200">
        <f>'[8]СП-1 (н.о.)'!$C$22</f>
        <v>170</v>
      </c>
      <c r="K5" s="203">
        <f>'[9]СП-1 (н.о.)'!$C$22</f>
        <v>2</v>
      </c>
      <c r="L5" s="200">
        <f>'[10]СП-1 (н.о.)'!$C$22</f>
        <v>777</v>
      </c>
      <c r="M5" s="199">
        <f>'[11]СП-1 (н.о.)'!$C$22</f>
        <v>1344</v>
      </c>
      <c r="N5" s="197">
        <f>SUM(C5:M5)</f>
        <v>18834</v>
      </c>
    </row>
    <row r="6" spans="1:14" ht="15.75" thickBot="1" x14ac:dyDescent="0.3">
      <c r="A6" s="4">
        <v>3</v>
      </c>
      <c r="B6" s="10" t="s">
        <v>14</v>
      </c>
      <c r="C6" s="191">
        <f>[1]STA_SP1_NO!$C$24</f>
        <v>1996</v>
      </c>
      <c r="D6" s="200">
        <f>'[2]СП-1 (н.о.)'!$C$26</f>
        <v>5471</v>
      </c>
      <c r="E6" s="201">
        <f>'[3]СП-1 (н.о.)'!$C$26</f>
        <v>7251</v>
      </c>
      <c r="F6" s="200">
        <f>[4]STA_SP1_NO!$C$24</f>
        <v>5867</v>
      </c>
      <c r="G6" s="203">
        <f>[5]STA_SP1_NO!$C$24</f>
        <v>2512</v>
      </c>
      <c r="H6" s="200">
        <f>'[6]СП-1 (н.о.)'!$C$26</f>
        <v>3369</v>
      </c>
      <c r="I6" s="203">
        <f>[7]STA_SP1_NO!$C$24</f>
        <v>440</v>
      </c>
      <c r="J6" s="200">
        <f>'[8]СП-1 (н.о.)'!$C$26</f>
        <v>2373</v>
      </c>
      <c r="K6" s="203">
        <f>'[9]СП-1 (н.о.)'!$C$26</f>
        <v>4401</v>
      </c>
      <c r="L6" s="200">
        <f>'[10]СП-1 (н.о.)'!$C$26</f>
        <v>2800</v>
      </c>
      <c r="M6" s="199">
        <f>'[11]СП-1 (н.о.)'!$C$26</f>
        <v>2741</v>
      </c>
      <c r="N6" s="217">
        <f>SUM(C6:M6)</f>
        <v>39221</v>
      </c>
    </row>
    <row r="7" spans="1:14" ht="15.75" thickBot="1" x14ac:dyDescent="0.3">
      <c r="A7" s="4">
        <v>4</v>
      </c>
      <c r="B7" s="10" t="s">
        <v>15</v>
      </c>
      <c r="C7" s="191">
        <f>[1]STA_SP1_NO!$C$27</f>
        <v>0</v>
      </c>
      <c r="D7" s="200">
        <f>'[2]СП-1 (н.о.)'!$C$29</f>
        <v>0</v>
      </c>
      <c r="E7" s="201">
        <f>'[3]СП-1 (н.о.)'!$C$29</f>
        <v>0</v>
      </c>
      <c r="F7" s="200">
        <f>[4]STA_SP1_NO!$C$27</f>
        <v>0</v>
      </c>
      <c r="G7" s="203">
        <f>[5]STA_SP1_NO!$C$27</f>
        <v>0</v>
      </c>
      <c r="H7" s="200">
        <f>'[6]СП-1 (н.о.)'!$C$29</f>
        <v>0</v>
      </c>
      <c r="I7" s="203">
        <f>[7]STA_SP1_NO!$C$27</f>
        <v>0</v>
      </c>
      <c r="J7" s="200">
        <f>'[8]СП-1 (н.о.)'!$C$29</f>
        <v>0</v>
      </c>
      <c r="K7" s="203">
        <f>'[9]СП-1 (н.о.)'!$C$29</f>
        <v>0</v>
      </c>
      <c r="L7" s="200">
        <f>'[10]СП-1 (н.о.)'!$C$29</f>
        <v>0</v>
      </c>
      <c r="M7" s="199">
        <f>'[11]СП-1 (н.о.)'!$C$29</f>
        <v>0</v>
      </c>
      <c r="N7" s="10">
        <v>0</v>
      </c>
    </row>
    <row r="8" spans="1:14" ht="15.75" thickBot="1" x14ac:dyDescent="0.3">
      <c r="A8" s="4">
        <v>5</v>
      </c>
      <c r="B8" s="10" t="s">
        <v>16</v>
      </c>
      <c r="C8" s="191">
        <f>[1]STA_SP1_NO!$C$30</f>
        <v>0</v>
      </c>
      <c r="D8" s="200">
        <f>'[2]СП-1 (н.о.)'!$C$32</f>
        <v>0</v>
      </c>
      <c r="E8" s="201">
        <f>'[3]СП-1 (н.о.)'!$C$32</f>
        <v>0</v>
      </c>
      <c r="F8" s="200">
        <f>[4]STA_SP1_NO!$C$30</f>
        <v>0</v>
      </c>
      <c r="G8" s="203">
        <f>[5]STA_SP1_NO!$C$30</f>
        <v>1</v>
      </c>
      <c r="H8" s="200">
        <f>'[6]СП-1 (н.о.)'!$C$32</f>
        <v>2</v>
      </c>
      <c r="I8" s="203">
        <f>[7]STA_SP1_NO!$C$30</f>
        <v>0</v>
      </c>
      <c r="J8" s="200">
        <f>'[8]СП-1 (н.о.)'!$C$32</f>
        <v>0</v>
      </c>
      <c r="K8" s="203">
        <f>'[9]СП-1 (н.о.)'!$C$32</f>
        <v>7</v>
      </c>
      <c r="L8" s="200">
        <f>'[10]СП-1 (н.о.)'!$C$32</f>
        <v>1</v>
      </c>
      <c r="M8" s="199">
        <f>'[11]СП-1 (н.о.)'!$C$32</f>
        <v>0</v>
      </c>
      <c r="N8" s="197">
        <f t="shared" ref="N8:N21" si="0">SUM(C8:M8)</f>
        <v>11</v>
      </c>
    </row>
    <row r="9" spans="1:14" ht="15.75" thickBot="1" x14ac:dyDescent="0.3">
      <c r="A9" s="4">
        <v>6</v>
      </c>
      <c r="B9" s="10" t="s">
        <v>17</v>
      </c>
      <c r="C9" s="191">
        <f>[1]STA_SP1_NO!$C$33</f>
        <v>1</v>
      </c>
      <c r="D9" s="200">
        <f>'[2]СП-1 (н.о.)'!$C$35</f>
        <v>3</v>
      </c>
      <c r="E9" s="201">
        <f>'[3]СП-1 (н.о.)'!$C$35</f>
        <v>2</v>
      </c>
      <c r="F9" s="200">
        <f>[4]STA_SP1_NO!$C$33</f>
        <v>22</v>
      </c>
      <c r="G9" s="203">
        <f>[5]STA_SP1_NO!$C$33</f>
        <v>1</v>
      </c>
      <c r="H9" s="200">
        <f>'[6]СП-1 (н.о.)'!$C$35</f>
        <v>3</v>
      </c>
      <c r="I9" s="203">
        <f>[7]STA_SP1_NO!$C$33</f>
        <v>0</v>
      </c>
      <c r="J9" s="200">
        <f>'[8]СП-1 (н.о.)'!$C$35</f>
        <v>3</v>
      </c>
      <c r="K9" s="203">
        <f>'[9]СП-1 (н.о.)'!$C$35</f>
        <v>10</v>
      </c>
      <c r="L9" s="200">
        <f>'[10]СП-1 (н.о.)'!$C$35</f>
        <v>3</v>
      </c>
      <c r="M9" s="199">
        <f>'[11]СП-1 (н.о.)'!$C$35</f>
        <v>0</v>
      </c>
      <c r="N9" s="10">
        <f t="shared" si="0"/>
        <v>48</v>
      </c>
    </row>
    <row r="10" spans="1:14" ht="15.75" thickBot="1" x14ac:dyDescent="0.3">
      <c r="A10" s="4">
        <v>7</v>
      </c>
      <c r="B10" s="10" t="s">
        <v>18</v>
      </c>
      <c r="C10" s="191">
        <f>[1]STA_SP1_NO!$C$36</f>
        <v>212</v>
      </c>
      <c r="D10" s="200">
        <f>'[2]СП-1 (н.о.)'!$C$38</f>
        <v>605</v>
      </c>
      <c r="E10" s="201">
        <f>'[3]СП-1 (н.о.)'!$C$38</f>
        <v>182</v>
      </c>
      <c r="F10" s="200">
        <f>[4]STA_SP1_NO!$C$36</f>
        <v>113</v>
      </c>
      <c r="G10" s="203">
        <f>[5]STA_SP1_NO!$C$36</f>
        <v>145</v>
      </c>
      <c r="H10" s="200">
        <f>'[6]СП-1 (н.о.)'!$C$38</f>
        <v>240</v>
      </c>
      <c r="I10" s="203">
        <f>[7]STA_SP1_NO!$C$36</f>
        <v>0</v>
      </c>
      <c r="J10" s="200">
        <f>'[8]СП-1 (н.о.)'!$C$38</f>
        <v>174</v>
      </c>
      <c r="K10" s="203">
        <f>'[9]СП-1 (н.о.)'!$C$38</f>
        <v>168</v>
      </c>
      <c r="L10" s="200">
        <f>'[10]СП-1 (н.о.)'!$C$38</f>
        <v>53</v>
      </c>
      <c r="M10" s="199">
        <f>'[11]СП-1 (н.о.)'!$C$38</f>
        <v>116</v>
      </c>
      <c r="N10" s="197">
        <f t="shared" si="0"/>
        <v>2008</v>
      </c>
    </row>
    <row r="11" spans="1:14" ht="15.75" thickBot="1" x14ac:dyDescent="0.3">
      <c r="A11" s="4">
        <v>8</v>
      </c>
      <c r="B11" s="10" t="s">
        <v>19</v>
      </c>
      <c r="C11" s="191">
        <f>[1]STA_SP1_NO!$C$40</f>
        <v>8255</v>
      </c>
      <c r="D11" s="200">
        <f>'[2]СП-1 (н.о.)'!$C$42</f>
        <v>12697</v>
      </c>
      <c r="E11" s="201">
        <f>'[3]СП-1 (н.о.)'!$C$42</f>
        <v>5315</v>
      </c>
      <c r="F11" s="200">
        <f>[4]STA_SP1_NO!$C$40</f>
        <v>17079</v>
      </c>
      <c r="G11" s="203">
        <f>[5]STA_SP1_NO!$C$40</f>
        <v>3743</v>
      </c>
      <c r="H11" s="200">
        <f>'[6]СП-1 (н.о.)'!$C$42</f>
        <v>11593</v>
      </c>
      <c r="I11" s="203">
        <f>[7]STA_SP1_NO!$C$40</f>
        <v>725</v>
      </c>
      <c r="J11" s="200">
        <f>'[8]СП-1 (н.о.)'!$C$42</f>
        <v>3224</v>
      </c>
      <c r="K11" s="203">
        <f>'[9]СП-1 (н.о.)'!$C$42</f>
        <v>4931</v>
      </c>
      <c r="L11" s="200">
        <f>'[10]СП-1 (н.о.)'!$C$42</f>
        <v>4921</v>
      </c>
      <c r="M11" s="199">
        <f>'[11]СП-1 (н.о.)'!$C$42</f>
        <v>14864</v>
      </c>
      <c r="N11" s="217">
        <f t="shared" si="0"/>
        <v>87347</v>
      </c>
    </row>
    <row r="12" spans="1:14" ht="15.75" thickBot="1" x14ac:dyDescent="0.3">
      <c r="A12" s="4">
        <v>9</v>
      </c>
      <c r="B12" s="10" t="s">
        <v>20</v>
      </c>
      <c r="C12" s="191">
        <f>[1]STA_SP1_NO!$C$56</f>
        <v>9010</v>
      </c>
      <c r="D12" s="200">
        <f>'[2]СП-1 (н.о.)'!$C$58</f>
        <v>14054</v>
      </c>
      <c r="E12" s="201">
        <f>'[3]СП-1 (н.о.)'!$C$58</f>
        <v>2695</v>
      </c>
      <c r="F12" s="200">
        <f>[4]STA_SP1_NO!$C$56</f>
        <v>27869</v>
      </c>
      <c r="G12" s="203">
        <f>[5]STA_SP1_NO!$C$56</f>
        <v>4090</v>
      </c>
      <c r="H12" s="200">
        <f>'[6]СП-1 (н.о.)'!$C$58</f>
        <v>10092</v>
      </c>
      <c r="I12" s="203">
        <f>[7]STA_SP1_NO!$C$56</f>
        <v>112</v>
      </c>
      <c r="J12" s="200">
        <f>'[8]СП-1 (н.о.)'!$C$58</f>
        <v>1691</v>
      </c>
      <c r="K12" s="203">
        <f>'[9]СП-1 (н.о.)'!$C$58</f>
        <v>2410</v>
      </c>
      <c r="L12" s="200">
        <f>'[10]СП-1 (н.о.)'!$C$58</f>
        <v>1722</v>
      </c>
      <c r="M12" s="199">
        <f>'[11]СП-1 (н.о.)'!$C$58</f>
        <v>7824</v>
      </c>
      <c r="N12" s="217">
        <f t="shared" si="0"/>
        <v>81569</v>
      </c>
    </row>
    <row r="13" spans="1:14" ht="15.75" thickBot="1" x14ac:dyDescent="0.3">
      <c r="A13" s="4">
        <v>10</v>
      </c>
      <c r="B13" s="10" t="s">
        <v>21</v>
      </c>
      <c r="C13" s="191">
        <f>[1]STA_SP1_NO!$C$88</f>
        <v>41128</v>
      </c>
      <c r="D13" s="200">
        <f>'[2]СП-1 (н.о.)'!$C$90</f>
        <v>75699</v>
      </c>
      <c r="E13" s="201">
        <f>'[3]СП-1 (н.о.)'!$C$90</f>
        <v>74859</v>
      </c>
      <c r="F13" s="200">
        <f>[4]STA_SP1_NO!$C$88</f>
        <v>63429</v>
      </c>
      <c r="G13" s="203">
        <f>[5]STA_SP1_NO!$C$88</f>
        <v>90016</v>
      </c>
      <c r="H13" s="200">
        <f>'[6]СП-1 (н.о.)'!$C$90</f>
        <v>59842</v>
      </c>
      <c r="I13" s="203">
        <f>[7]STA_SP1_NO!$C$88</f>
        <v>42205</v>
      </c>
      <c r="J13" s="200">
        <f>'[8]СП-1 (н.о.)'!$C$90</f>
        <v>92722</v>
      </c>
      <c r="K13" s="203">
        <f>'[9]СП-1 (н.о.)'!$C$90</f>
        <v>65978</v>
      </c>
      <c r="L13" s="200">
        <f>'[10]СП-1 (н.о.)'!$C$90</f>
        <v>48443</v>
      </c>
      <c r="M13" s="199">
        <f>'[11]СП-1 (н.о.)'!$C$90</f>
        <v>69185</v>
      </c>
      <c r="N13" s="217">
        <f t="shared" si="0"/>
        <v>723506</v>
      </c>
    </row>
    <row r="14" spans="1:14" ht="15.75" thickBot="1" x14ac:dyDescent="0.3">
      <c r="A14" s="4">
        <v>11</v>
      </c>
      <c r="B14" s="10" t="s">
        <v>22</v>
      </c>
      <c r="C14" s="191">
        <f>[1]STA_SP1_NO!$C$124</f>
        <v>0</v>
      </c>
      <c r="D14" s="200">
        <f>'[2]СП-1 (н.о.)'!$C$126</f>
        <v>9</v>
      </c>
      <c r="E14" s="201">
        <f>'[3]СП-1 (н.о.)'!$C$126</f>
        <v>0</v>
      </c>
      <c r="F14" s="200">
        <f>[4]STA_SP1_NO!$C$124</f>
        <v>0</v>
      </c>
      <c r="G14" s="203">
        <f>[5]STA_SP1_NO!$C$124</f>
        <v>26</v>
      </c>
      <c r="H14" s="200">
        <f>'[6]СП-1 (н.о.)'!$C$126</f>
        <v>1</v>
      </c>
      <c r="I14" s="203">
        <f>[7]STA_SP1_NO!$C$124</f>
        <v>0</v>
      </c>
      <c r="J14" s="200">
        <f>'[8]СП-1 (н.о.)'!$C$126</f>
        <v>0</v>
      </c>
      <c r="K14" s="203">
        <f>'[9]СП-1 (н.о.)'!$C$126</f>
        <v>29</v>
      </c>
      <c r="L14" s="200">
        <f>'[10]СП-1 (н.о.)'!$C$126</f>
        <v>1</v>
      </c>
      <c r="M14" s="199">
        <f>'[11]СП-1 (н.о.)'!$C$126</f>
        <v>0</v>
      </c>
      <c r="N14" s="197">
        <f t="shared" si="0"/>
        <v>66</v>
      </c>
    </row>
    <row r="15" spans="1:14" ht="15.75" thickBot="1" x14ac:dyDescent="0.3">
      <c r="A15" s="4">
        <v>12</v>
      </c>
      <c r="B15" s="10" t="s">
        <v>23</v>
      </c>
      <c r="C15" s="191">
        <f>[1]STA_SP1_NO!$C$128</f>
        <v>48</v>
      </c>
      <c r="D15" s="200">
        <f>'[2]СП-1 (н.о.)'!$C$130</f>
        <v>102</v>
      </c>
      <c r="E15" s="201">
        <f>'[3]СП-1 (н.о.)'!$C$130</f>
        <v>29</v>
      </c>
      <c r="F15" s="200">
        <f>[4]STA_SP1_NO!$C$128</f>
        <v>265</v>
      </c>
      <c r="G15" s="203">
        <f>[5]STA_SP1_NO!$C$128</f>
        <v>94</v>
      </c>
      <c r="H15" s="200">
        <f>'[6]СП-1 (н.о.)'!$C$130</f>
        <v>135</v>
      </c>
      <c r="I15" s="203">
        <f>[7]STA_SP1_NO!$C$128</f>
        <v>0</v>
      </c>
      <c r="J15" s="200">
        <f>'[8]СП-1 (н.о.)'!$C$130</f>
        <v>75</v>
      </c>
      <c r="K15" s="203">
        <f>'[9]СП-1 (н.о.)'!$C$130</f>
        <v>166</v>
      </c>
      <c r="L15" s="200">
        <f>'[10]СП-1 (н.о.)'!$C$130</f>
        <v>46</v>
      </c>
      <c r="M15" s="199">
        <f>'[11]СП-1 (н.о.)'!$C$130</f>
        <v>16</v>
      </c>
      <c r="N15" s="197">
        <f t="shared" si="0"/>
        <v>976</v>
      </c>
    </row>
    <row r="16" spans="1:14" ht="15.75" thickBot="1" x14ac:dyDescent="0.3">
      <c r="A16" s="4">
        <v>13</v>
      </c>
      <c r="B16" s="10" t="s">
        <v>24</v>
      </c>
      <c r="C16" s="191">
        <f>[1]STA_SP1_NO!$C$132</f>
        <v>2754</v>
      </c>
      <c r="D16" s="200">
        <f>'[2]СП-1 (н.о.)'!$C$134</f>
        <v>4353</v>
      </c>
      <c r="E16" s="201">
        <f>'[3]СП-1 (н.о.)'!$C$134</f>
        <v>1020</v>
      </c>
      <c r="F16" s="200">
        <f>[4]STA_SP1_NO!$C$132</f>
        <v>10616</v>
      </c>
      <c r="G16" s="203">
        <f>[5]STA_SP1_NO!$C$132</f>
        <v>3607</v>
      </c>
      <c r="H16" s="200">
        <f>'[6]СП-1 (н.о.)'!$C$134</f>
        <v>10741</v>
      </c>
      <c r="I16" s="203">
        <f>[7]STA_SP1_NO!$C$132</f>
        <v>150</v>
      </c>
      <c r="J16" s="200">
        <f>'[8]СП-1 (н.о.)'!$C$134</f>
        <v>1391</v>
      </c>
      <c r="K16" s="203">
        <f>'[9]СП-1 (н.о.)'!$C$134</f>
        <v>2832</v>
      </c>
      <c r="L16" s="200">
        <f>'[10]СП-1 (н.о.)'!$C$134</f>
        <v>312</v>
      </c>
      <c r="M16" s="199">
        <f>'[11]СП-1 (н.о.)'!$C$134</f>
        <v>7130</v>
      </c>
      <c r="N16" s="197">
        <f t="shared" si="0"/>
        <v>44906</v>
      </c>
    </row>
    <row r="17" spans="1:14" ht="15.75" thickBot="1" x14ac:dyDescent="0.3">
      <c r="A17" s="4">
        <v>14</v>
      </c>
      <c r="B17" s="10" t="s">
        <v>25</v>
      </c>
      <c r="C17" s="191">
        <f>[1]STA_SP1_NO!$C$153</f>
        <v>1</v>
      </c>
      <c r="D17" s="200">
        <f>'[2]СП-1 (н.о.)'!$C$155</f>
        <v>5217</v>
      </c>
      <c r="E17" s="201">
        <f>'[3]СП-1 (н.о.)'!$C$155</f>
        <v>9</v>
      </c>
      <c r="F17" s="200">
        <f>[4]STA_SP1_NO!$C$153</f>
        <v>21</v>
      </c>
      <c r="G17" s="203">
        <f>[5]STA_SP1_NO!$C$153</f>
        <v>0</v>
      </c>
      <c r="H17" s="200">
        <f>'[6]СП-1 (н.о.)'!$C$155</f>
        <v>0</v>
      </c>
      <c r="I17" s="203">
        <f>[7]STA_SP1_NO!$C$153</f>
        <v>0</v>
      </c>
      <c r="J17" s="200">
        <f>'[8]СП-1 (н.о.)'!$C$155</f>
        <v>0</v>
      </c>
      <c r="K17" s="203">
        <f>'[9]СП-1 (н.о.)'!$C$155</f>
        <v>0</v>
      </c>
      <c r="L17" s="200">
        <f>'[10]СП-1 (н.о.)'!$C$155</f>
        <v>1</v>
      </c>
      <c r="M17" s="199">
        <f>'[11]СП-1 (н.о.)'!$C$155</f>
        <v>120</v>
      </c>
      <c r="N17" s="197">
        <f t="shared" si="0"/>
        <v>5369</v>
      </c>
    </row>
    <row r="18" spans="1:14" ht="15.75" thickBot="1" x14ac:dyDescent="0.3">
      <c r="A18" s="4">
        <v>15</v>
      </c>
      <c r="B18" s="10" t="s">
        <v>26</v>
      </c>
      <c r="C18" s="191">
        <f>[1]STA_SP1_NO!$C$158</f>
        <v>1</v>
      </c>
      <c r="D18" s="200">
        <f>'[2]СП-1 (н.о.)'!$C$160</f>
        <v>2</v>
      </c>
      <c r="E18" s="201">
        <f>'[3]СП-1 (н.о.)'!$C$160</f>
        <v>0</v>
      </c>
      <c r="F18" s="200">
        <f>[4]STA_SP1_NO!$C$158</f>
        <v>2</v>
      </c>
      <c r="G18" s="203">
        <f>[5]STA_SP1_NO!$C$158</f>
        <v>0</v>
      </c>
      <c r="H18" s="200">
        <f>'[6]СП-1 (н.о.)'!$C$160</f>
        <v>7</v>
      </c>
      <c r="I18" s="203">
        <f>[7]STA_SP1_NO!$C$158</f>
        <v>0</v>
      </c>
      <c r="J18" s="200">
        <f>'[8]СП-1 (н.о.)'!$C$160</f>
        <v>0</v>
      </c>
      <c r="K18" s="203">
        <f>'[9]СП-1 (н.о.)'!$C$160</f>
        <v>9</v>
      </c>
      <c r="L18" s="200">
        <f>'[10]СП-1 (н.о.)'!$C$160</f>
        <v>19</v>
      </c>
      <c r="M18" s="199">
        <f>'[11]СП-1 (н.о.)'!$C$160</f>
        <v>0</v>
      </c>
      <c r="N18" s="197">
        <f t="shared" si="0"/>
        <v>40</v>
      </c>
    </row>
    <row r="19" spans="1:14" ht="15.75" thickBot="1" x14ac:dyDescent="0.3">
      <c r="A19" s="4">
        <v>16</v>
      </c>
      <c r="B19" s="10" t="s">
        <v>27</v>
      </c>
      <c r="C19" s="191">
        <f>[1]STA_SP1_NO!$C$161</f>
        <v>20</v>
      </c>
      <c r="D19" s="200">
        <f>'[2]СП-1 (н.о.)'!$C$163</f>
        <v>39</v>
      </c>
      <c r="E19" s="201">
        <f>'[3]СП-1 (н.о.)'!$C$163</f>
        <v>2</v>
      </c>
      <c r="F19" s="200">
        <f>[4]STA_SP1_NO!$C$161</f>
        <v>87</v>
      </c>
      <c r="G19" s="203">
        <f>[5]STA_SP1_NO!$C$161</f>
        <v>0</v>
      </c>
      <c r="H19" s="200">
        <f>'[6]СП-1 (н.о.)'!$C$163</f>
        <v>807</v>
      </c>
      <c r="I19" s="203">
        <f>[7]STA_SP1_NO!$C$161</f>
        <v>0</v>
      </c>
      <c r="J19" s="200">
        <f>'[8]СП-1 (н.о.)'!$C$163</f>
        <v>21</v>
      </c>
      <c r="K19" s="203">
        <f>'[9]СП-1 (н.о.)'!$C$163</f>
        <v>0</v>
      </c>
      <c r="L19" s="200">
        <f>'[10]СП-1 (н.о.)'!$C$163</f>
        <v>2</v>
      </c>
      <c r="M19" s="199">
        <f>'[11]СП-1 (н.о.)'!$C$163</f>
        <v>7</v>
      </c>
      <c r="N19" s="197">
        <f t="shared" si="0"/>
        <v>985</v>
      </c>
    </row>
    <row r="20" spans="1:14" ht="15.75" thickBot="1" x14ac:dyDescent="0.3">
      <c r="A20" s="4">
        <v>17</v>
      </c>
      <c r="B20" s="10" t="s">
        <v>28</v>
      </c>
      <c r="C20" s="191">
        <f>[1]STA_SP1_NO!$C$167</f>
        <v>0</v>
      </c>
      <c r="D20" s="200">
        <f>'[2]СП-1 (н.о.)'!$C$169</f>
        <v>0</v>
      </c>
      <c r="E20" s="201">
        <f>'[3]СП-1 (н.о.)'!$C$169</f>
        <v>0</v>
      </c>
      <c r="F20" s="200">
        <f>[4]STA_SP1_NO!$C$167</f>
        <v>0</v>
      </c>
      <c r="G20" s="203">
        <f>[5]STA_SP1_NO!$C$167</f>
        <v>0</v>
      </c>
      <c r="H20" s="200">
        <f>'[6]СП-1 (н.о.)'!$C$169</f>
        <v>0</v>
      </c>
      <c r="I20" s="203">
        <f>[7]STA_SP1_NO!$C$167</f>
        <v>0</v>
      </c>
      <c r="J20" s="200">
        <f>'[8]СП-1 (н.о.)'!$C$169</f>
        <v>0</v>
      </c>
      <c r="K20" s="203">
        <f>'[9]СП-1 (н.о.)'!$C$169</f>
        <v>0</v>
      </c>
      <c r="L20" s="200">
        <f>'[10]СП-1 (н.о.)'!$C$169</f>
        <v>0</v>
      </c>
      <c r="M20" s="199">
        <f>'[11]СП-1 (н.о.)'!$C$169</f>
        <v>4</v>
      </c>
      <c r="N20" s="197">
        <f t="shared" si="0"/>
        <v>4</v>
      </c>
    </row>
    <row r="21" spans="1:14" ht="15.75" thickBot="1" x14ac:dyDescent="0.3">
      <c r="A21" s="6">
        <v>18</v>
      </c>
      <c r="B21" s="11" t="s">
        <v>29</v>
      </c>
      <c r="C21" s="191">
        <f>[1]STA_SP1_NO!$C$170</f>
        <v>9331</v>
      </c>
      <c r="D21" s="200">
        <f>'[2]СП-1 (н.о.)'!$C$172</f>
        <v>80076</v>
      </c>
      <c r="E21" s="202">
        <f>'[3]СП-1 (н.о.)'!$C$172</f>
        <v>10474</v>
      </c>
      <c r="F21" s="200">
        <f>[4]STA_SP1_NO!$C$170</f>
        <v>48016</v>
      </c>
      <c r="G21" s="203">
        <f>[5]STA_SP1_NO!$C$170</f>
        <v>15498</v>
      </c>
      <c r="H21" s="200">
        <f>'[6]СП-1 (н.о.)'!$C$172</f>
        <v>72749</v>
      </c>
      <c r="I21" s="203">
        <f>[7]STA_SP1_NO!$C$170</f>
        <v>4464</v>
      </c>
      <c r="J21" s="200">
        <f>'[8]СП-1 (н.о.)'!$C$172</f>
        <v>27889</v>
      </c>
      <c r="K21" s="203">
        <f>'[9]СП-1 (н.о.)'!$C$172</f>
        <v>23415</v>
      </c>
      <c r="L21" s="200">
        <f>'[10]СП-1 (н.о.)'!$C$172</f>
        <v>14142</v>
      </c>
      <c r="M21" s="199">
        <f>'[11]СП-1 (н.о.)'!$C$172</f>
        <v>36626</v>
      </c>
      <c r="N21" s="198">
        <f t="shared" si="0"/>
        <v>342680</v>
      </c>
    </row>
    <row r="22" spans="1:14" ht="15.75" thickBot="1" x14ac:dyDescent="0.3">
      <c r="A22" s="7"/>
      <c r="B22" s="19" t="s">
        <v>30</v>
      </c>
      <c r="C22" s="139">
        <f>[1]STA_SP1_NO!$C$175</f>
        <v>62710</v>
      </c>
      <c r="D22" s="140">
        <f>'[2]СП-1 (н.о.)'!$C$177</f>
        <v>191818</v>
      </c>
      <c r="E22" s="141">
        <f>'[3]СП-1 (н.о.)'!$C$177</f>
        <v>100600</v>
      </c>
      <c r="F22" s="140">
        <f>[4]STA_SP1_NO!$C$175</f>
        <v>171687</v>
      </c>
      <c r="G22" s="141">
        <f>[5]STA_SP1_NO!$C$175</f>
        <v>115162</v>
      </c>
      <c r="H22" s="140">
        <f>'[6]СП-1 (н.о.)'!$C$177</f>
        <v>157194</v>
      </c>
      <c r="I22" s="141">
        <f>[7]STA_SP1_NO!$C$175</f>
        <v>47626</v>
      </c>
      <c r="J22" s="140">
        <f>'[8]СП-1 (н.о.)'!$C$177</f>
        <v>128194</v>
      </c>
      <c r="K22" s="141">
        <f>'[9]СП-1 (н.о.)'!$C$177</f>
        <v>100599</v>
      </c>
      <c r="L22" s="140">
        <f>'[10]СП-1 (н.о.)'!$C$177</f>
        <v>88670</v>
      </c>
      <c r="M22" s="142">
        <f>'[11]СП-1 (н.о.)'!$C$177</f>
        <v>171626</v>
      </c>
      <c r="N22" s="143">
        <f>SUM(C22:M22)</f>
        <v>1335886</v>
      </c>
    </row>
    <row r="23" spans="1:14" ht="15.75" thickBot="1" x14ac:dyDescent="0.3">
      <c r="A23" s="13"/>
      <c r="B23" s="18"/>
      <c r="C23" s="14"/>
      <c r="D23" s="16"/>
      <c r="E23" s="15"/>
      <c r="F23" s="16"/>
      <c r="G23" s="16"/>
      <c r="H23" s="16"/>
      <c r="I23" s="16"/>
      <c r="J23" s="16"/>
      <c r="K23" s="16"/>
      <c r="L23" s="16"/>
      <c r="M23" s="17"/>
      <c r="N23" s="16"/>
    </row>
    <row r="24" spans="1:14" ht="15.75" thickBot="1" x14ac:dyDescent="0.3">
      <c r="A24" s="298" t="s">
        <v>31</v>
      </c>
      <c r="B24" s="299"/>
      <c r="C24" s="25">
        <f>C22/N22</f>
        <v>4.6942628338046806E-2</v>
      </c>
      <c r="D24" s="26">
        <f>D22/N22</f>
        <v>0.143588599626016</v>
      </c>
      <c r="E24" s="27">
        <f>E22/N22</f>
        <v>7.530582699421956E-2</v>
      </c>
      <c r="F24" s="26">
        <f>F22/N22</f>
        <v>0.12851919999161604</v>
      </c>
      <c r="G24" s="27">
        <f>G22/N22</f>
        <v>8.6206457736663161E-2</v>
      </c>
      <c r="H24" s="26">
        <f>H22/N22</f>
        <v>0.11767022036311482</v>
      </c>
      <c r="I24" s="27">
        <f>I22/N22</f>
        <v>3.5651245690126253E-2</v>
      </c>
      <c r="J24" s="26">
        <f>J22/N22</f>
        <v>9.5961781169950133E-2</v>
      </c>
      <c r="K24" s="27">
        <f>K22/N22</f>
        <v>7.5305078427350833E-2</v>
      </c>
      <c r="L24" s="26">
        <f>L22/N22</f>
        <v>6.6375424250272846E-2</v>
      </c>
      <c r="M24" s="28">
        <f>M22/N22</f>
        <v>0.12847353741262355</v>
      </c>
      <c r="N24" s="101">
        <f>N22/N22</f>
        <v>1</v>
      </c>
    </row>
    <row r="25" spans="1:14" ht="15.75" thickBot="1" x14ac:dyDescent="0.3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</row>
    <row r="26" spans="1:14" ht="15.75" thickBot="1" x14ac:dyDescent="0.3">
      <c r="A26" s="304" t="s">
        <v>0</v>
      </c>
      <c r="B26" s="310" t="s">
        <v>1</v>
      </c>
      <c r="C26" s="322" t="s">
        <v>90</v>
      </c>
      <c r="D26" s="322"/>
      <c r="E26" s="322"/>
      <c r="F26" s="322"/>
      <c r="G26" s="323"/>
      <c r="H26" s="320" t="s">
        <v>3</v>
      </c>
      <c r="I26" s="1"/>
      <c r="J26" s="1"/>
      <c r="K26" s="1"/>
      <c r="L26" s="1"/>
      <c r="M26" s="1"/>
      <c r="N26" s="1"/>
    </row>
    <row r="27" spans="1:14" ht="15.75" thickBot="1" x14ac:dyDescent="0.3">
      <c r="A27" s="305"/>
      <c r="B27" s="311"/>
      <c r="C27" s="266" t="s">
        <v>11</v>
      </c>
      <c r="D27" s="267" t="s">
        <v>32</v>
      </c>
      <c r="E27" s="266" t="s">
        <v>7</v>
      </c>
      <c r="F27" s="267" t="s">
        <v>9</v>
      </c>
      <c r="G27" s="268" t="s">
        <v>4</v>
      </c>
      <c r="H27" s="321"/>
      <c r="I27" s="1"/>
      <c r="J27" s="104"/>
      <c r="K27" s="294" t="s">
        <v>33</v>
      </c>
      <c r="L27" s="295"/>
      <c r="M27" s="155">
        <f>N22</f>
        <v>1335886</v>
      </c>
      <c r="N27" s="156">
        <f>M27/M29</f>
        <v>0.96215858821428002</v>
      </c>
    </row>
    <row r="28" spans="1:14" ht="15.75" thickBot="1" x14ac:dyDescent="0.3">
      <c r="A28" s="24">
        <v>19</v>
      </c>
      <c r="B28" s="103" t="s">
        <v>34</v>
      </c>
      <c r="C28" s="275">
        <f>[12]STA_SP1_ZO!$I$51</f>
        <v>3420</v>
      </c>
      <c r="D28" s="271">
        <f>[13]STA_SP1_ZO!$I$51</f>
        <v>837</v>
      </c>
      <c r="E28" s="275">
        <f>'[14]СП-1 (ж.о.)'!$I$53</f>
        <v>2439</v>
      </c>
      <c r="F28" s="274">
        <f>'[15]СП-1 (ж.о.)'!$I$53</f>
        <v>8411</v>
      </c>
      <c r="G28" s="275">
        <f>[16]STA_SP1_ZO!$I$51</f>
        <v>37433</v>
      </c>
      <c r="H28" s="269">
        <f>SUM(C28:G28)</f>
        <v>52540</v>
      </c>
      <c r="I28" s="1"/>
      <c r="J28" s="104"/>
      <c r="K28" s="294" t="s">
        <v>34</v>
      </c>
      <c r="L28" s="295"/>
      <c r="M28" s="154">
        <f>H28</f>
        <v>52540</v>
      </c>
      <c r="N28" s="157">
        <f>M28/M29</f>
        <v>3.7841411785719946E-2</v>
      </c>
    </row>
    <row r="29" spans="1:14" ht="15.75" thickBot="1" x14ac:dyDescent="0.3">
      <c r="A29" s="12"/>
      <c r="B29" s="20"/>
      <c r="C29" s="1"/>
      <c r="D29" s="1"/>
      <c r="E29" s="1"/>
      <c r="F29" s="1"/>
      <c r="G29" s="1"/>
      <c r="H29" s="1"/>
      <c r="I29" s="1"/>
      <c r="J29" s="104"/>
      <c r="K29" s="318" t="s">
        <v>3</v>
      </c>
      <c r="L29" s="319"/>
      <c r="M29" s="158">
        <f>M27+M28</f>
        <v>1388426</v>
      </c>
      <c r="N29" s="159">
        <f>M29/M29</f>
        <v>1</v>
      </c>
    </row>
    <row r="30" spans="1:14" ht="15.75" thickBot="1" x14ac:dyDescent="0.3">
      <c r="A30" s="298" t="s">
        <v>35</v>
      </c>
      <c r="B30" s="299"/>
      <c r="C30" s="25">
        <f>C28/H28</f>
        <v>6.5093262276360864E-2</v>
      </c>
      <c r="D30" s="105">
        <f>D28/H28</f>
        <v>1.5930719451846213E-2</v>
      </c>
      <c r="E30" s="25">
        <f>E28/H28</f>
        <v>4.6421773886562621E-2</v>
      </c>
      <c r="F30" s="105">
        <f>F28/H28</f>
        <v>0.16008755234107347</v>
      </c>
      <c r="G30" s="25">
        <f>G28/H28</f>
        <v>0.7124666920441568</v>
      </c>
      <c r="H30" s="105">
        <f>H28/H28</f>
        <v>1</v>
      </c>
      <c r="I30" s="1"/>
      <c r="J30" s="1"/>
      <c r="K30" s="1"/>
      <c r="L30" s="1"/>
      <c r="M30" s="1"/>
      <c r="N30" s="1"/>
    </row>
  </sheetData>
  <mergeCells count="14">
    <mergeCell ref="N2:N3"/>
    <mergeCell ref="A24:B24"/>
    <mergeCell ref="C1:I1"/>
    <mergeCell ref="A2:A3"/>
    <mergeCell ref="B2:B3"/>
    <mergeCell ref="C2:M2"/>
    <mergeCell ref="K28:L28"/>
    <mergeCell ref="K29:L29"/>
    <mergeCell ref="A30:B30"/>
    <mergeCell ref="A26:A27"/>
    <mergeCell ref="B26:B27"/>
    <mergeCell ref="K27:L27"/>
    <mergeCell ref="H26:H27"/>
    <mergeCell ref="C26:G26"/>
  </mergeCells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5"/>
  <sheetViews>
    <sheetView workbookViewId="0">
      <selection activeCell="M35" sqref="M35"/>
    </sheetView>
  </sheetViews>
  <sheetFormatPr defaultRowHeight="15" x14ac:dyDescent="0.25"/>
  <cols>
    <col min="1" max="1" width="4" customWidth="1"/>
    <col min="2" max="2" width="28.42578125" customWidth="1"/>
    <col min="3" max="3" width="9.5703125" bestFit="1" customWidth="1"/>
    <col min="4" max="4" width="9.85546875" bestFit="1" customWidth="1"/>
    <col min="6" max="6" width="9.140625" customWidth="1"/>
  </cols>
  <sheetData>
    <row r="1" spans="1:14" ht="31.5" customHeight="1" thickBot="1" x14ac:dyDescent="0.3">
      <c r="A1" s="166"/>
      <c r="B1" s="166"/>
      <c r="C1" s="324" t="s">
        <v>97</v>
      </c>
      <c r="D1" s="325"/>
      <c r="E1" s="325"/>
      <c r="F1" s="325"/>
      <c r="G1" s="325"/>
      <c r="H1" s="325"/>
      <c r="I1" s="325"/>
      <c r="J1" s="326"/>
      <c r="K1" s="326"/>
      <c r="L1" s="29"/>
      <c r="M1" s="29"/>
      <c r="N1" s="218" t="s">
        <v>36</v>
      </c>
    </row>
    <row r="2" spans="1:14" ht="15.75" thickBot="1" x14ac:dyDescent="0.3">
      <c r="A2" s="327" t="s">
        <v>0</v>
      </c>
      <c r="B2" s="329" t="s">
        <v>1</v>
      </c>
      <c r="C2" s="331" t="s">
        <v>2</v>
      </c>
      <c r="D2" s="332"/>
      <c r="E2" s="332"/>
      <c r="F2" s="332"/>
      <c r="G2" s="332"/>
      <c r="H2" s="332"/>
      <c r="I2" s="332"/>
      <c r="J2" s="332"/>
      <c r="K2" s="332"/>
      <c r="L2" s="332"/>
      <c r="M2" s="332"/>
      <c r="N2" s="333" t="s">
        <v>3</v>
      </c>
    </row>
    <row r="3" spans="1:14" ht="15.75" thickBot="1" x14ac:dyDescent="0.3">
      <c r="A3" s="328"/>
      <c r="B3" s="330"/>
      <c r="C3" s="85" t="s">
        <v>69</v>
      </c>
      <c r="D3" s="30" t="s">
        <v>4</v>
      </c>
      <c r="E3" s="31" t="s">
        <v>5</v>
      </c>
      <c r="F3" s="30" t="s">
        <v>6</v>
      </c>
      <c r="G3" s="31" t="s">
        <v>7</v>
      </c>
      <c r="H3" s="30" t="s">
        <v>8</v>
      </c>
      <c r="I3" s="21" t="s">
        <v>94</v>
      </c>
      <c r="J3" s="30" t="s">
        <v>9</v>
      </c>
      <c r="K3" s="83" t="s">
        <v>10</v>
      </c>
      <c r="L3" s="22" t="s">
        <v>93</v>
      </c>
      <c r="M3" s="32" t="s">
        <v>11</v>
      </c>
      <c r="N3" s="334"/>
    </row>
    <row r="4" spans="1:14" ht="15.75" thickBot="1" x14ac:dyDescent="0.3">
      <c r="A4" s="34">
        <v>1</v>
      </c>
      <c r="B4" s="35" t="s">
        <v>12</v>
      </c>
      <c r="C4" s="194">
        <f>[1]STA_SP1_NO!$G$10</f>
        <v>25295.439999999999</v>
      </c>
      <c r="D4" s="163">
        <f>'[2]СП-1 (н.о.)'!$G$12</f>
        <v>37893.053</v>
      </c>
      <c r="E4" s="194">
        <f>'[3]СП-1 (н.о.)'!$G$12</f>
        <v>5315</v>
      </c>
      <c r="F4" s="163">
        <f>[4]STA_SP1_NO!$G$10</f>
        <v>13669.71</v>
      </c>
      <c r="G4" s="194">
        <f>[5]STA_SP1_NO!$G$10</f>
        <v>14446</v>
      </c>
      <c r="H4" s="163">
        <f>'[6]СП-1 (н.о.)'!$G$12</f>
        <v>39581</v>
      </c>
      <c r="I4" s="194">
        <f>[7]STA_SP1_NO!$G$10</f>
        <v>1779</v>
      </c>
      <c r="J4" s="163">
        <f>'[8]СП-1 (н.о.)'!$G$12</f>
        <v>22466</v>
      </c>
      <c r="K4" s="194">
        <f>'[9]СП-1 (н.о.)'!$G$12</f>
        <v>10583</v>
      </c>
      <c r="L4" s="173">
        <f>'[10]СП-1 (н.о.)'!$G$12</f>
        <v>35673</v>
      </c>
      <c r="M4" s="79">
        <f>'[11]СП-1 (н.о.)'!$G$12</f>
        <v>26183</v>
      </c>
      <c r="N4" s="163">
        <f t="shared" ref="N4:N21" si="0">SUM(C4:M4)</f>
        <v>232884.20300000001</v>
      </c>
    </row>
    <row r="5" spans="1:14" ht="15.75" thickBot="1" x14ac:dyDescent="0.3">
      <c r="A5" s="36">
        <v>2</v>
      </c>
      <c r="B5" s="37" t="s">
        <v>13</v>
      </c>
      <c r="C5" s="194">
        <f>[1]STA_SP1_NO!$G$20</f>
        <v>5836.19</v>
      </c>
      <c r="D5" s="163">
        <f>'[2]СП-1 (н.о.)'!$G$22</f>
        <v>56280.417000000001</v>
      </c>
      <c r="E5" s="195">
        <f>'[3]СП-1 (н.о.)'!$G$22</f>
        <v>9306</v>
      </c>
      <c r="F5" s="163">
        <f>[4]STA_SP1_NO!$G$20</f>
        <v>23615.26</v>
      </c>
      <c r="G5" s="194">
        <f>[5]STA_SP1_NO!$G$20</f>
        <v>951</v>
      </c>
      <c r="H5" s="163">
        <f>'[6]СП-1 (н.о.)'!$G$22</f>
        <v>49483</v>
      </c>
      <c r="I5" s="194">
        <f>[7]STA_SP1_NO!$G$20</f>
        <v>0</v>
      </c>
      <c r="J5" s="163">
        <f>'[8]СП-1 (н.о.)'!$G$22</f>
        <v>9060</v>
      </c>
      <c r="K5" s="194">
        <f>'[9]СП-1 (н.о.)'!$G$22</f>
        <v>0</v>
      </c>
      <c r="L5" s="173">
        <f>'[10]СП-1 (н.о.)'!$G$22</f>
        <v>49058</v>
      </c>
      <c r="M5" s="79">
        <f>'[11]СП-1 (н.о.)'!$G$22</f>
        <v>74292</v>
      </c>
      <c r="N5" s="67">
        <f t="shared" si="0"/>
        <v>277881.86699999997</v>
      </c>
    </row>
    <row r="6" spans="1:14" ht="15.75" thickBot="1" x14ac:dyDescent="0.3">
      <c r="A6" s="36">
        <v>3</v>
      </c>
      <c r="B6" s="37" t="s">
        <v>14</v>
      </c>
      <c r="C6" s="194">
        <f>[1]STA_SP1_NO!$G$24</f>
        <v>22677.23</v>
      </c>
      <c r="D6" s="163">
        <f>'[2]СП-1 (н.о.)'!$G$26</f>
        <v>81302.489000000001</v>
      </c>
      <c r="E6" s="195">
        <f>'[3]СП-1 (н.о.)'!$G$26</f>
        <v>19822</v>
      </c>
      <c r="F6" s="163">
        <f>[4]STA_SP1_NO!$G$24</f>
        <v>58929.22</v>
      </c>
      <c r="G6" s="194">
        <f>[5]STA_SP1_NO!$G$24</f>
        <v>32266</v>
      </c>
      <c r="H6" s="163">
        <f>'[6]СП-1 (н.о.)'!$G$26</f>
        <v>28821</v>
      </c>
      <c r="I6" s="194">
        <f>[7]STA_SP1_NO!$G$24</f>
        <v>1768.6</v>
      </c>
      <c r="J6" s="163">
        <f>'[8]СП-1 (н.о.)'!$G$26</f>
        <v>38394</v>
      </c>
      <c r="K6" s="194">
        <f>'[9]СП-1 (н.о.)'!$G$26</f>
        <v>35590</v>
      </c>
      <c r="L6" s="173">
        <f>'[10]СП-1 (н.о.)'!$G$26</f>
        <v>42391</v>
      </c>
      <c r="M6" s="79">
        <f>'[11]СП-1 (н.о.)'!$G$26</f>
        <v>27069</v>
      </c>
      <c r="N6" s="67">
        <f t="shared" si="0"/>
        <v>389030.53899999999</v>
      </c>
    </row>
    <row r="7" spans="1:14" ht="15.75" thickBot="1" x14ac:dyDescent="0.3">
      <c r="A7" s="36">
        <v>4</v>
      </c>
      <c r="B7" s="37" t="s">
        <v>15</v>
      </c>
      <c r="C7" s="194">
        <f>[1]STA_SP1_NO!$G$27</f>
        <v>0</v>
      </c>
      <c r="D7" s="163">
        <f>'[2]СП-1 (н.о.)'!$G$29</f>
        <v>0</v>
      </c>
      <c r="E7" s="195">
        <f>'[3]СП-1 (н.о.)'!$G$29</f>
        <v>0</v>
      </c>
      <c r="F7" s="163">
        <f>[4]STA_SP1_NO!$G$27</f>
        <v>0</v>
      </c>
      <c r="G7" s="194">
        <f>[5]STA_SP1_NO!$G$27</f>
        <v>0</v>
      </c>
      <c r="H7" s="163">
        <f>'[6]СП-1 (н.о.)'!$G$29</f>
        <v>0</v>
      </c>
      <c r="I7" s="194">
        <f>[7]STA_SP1_NO!$G$27</f>
        <v>0</v>
      </c>
      <c r="J7" s="163">
        <f>'[8]СП-1 (н.о.)'!$G$29</f>
        <v>0</v>
      </c>
      <c r="K7" s="194">
        <f>'[9]СП-1 (н.о.)'!$G$29</f>
        <v>0</v>
      </c>
      <c r="L7" s="173">
        <f>'[10]СП-1 (н.о.)'!$G$29</f>
        <v>0</v>
      </c>
      <c r="M7" s="79">
        <f>'[11]СП-1 (н.о.)'!$G$29</f>
        <v>0</v>
      </c>
      <c r="N7" s="37">
        <f t="shared" si="0"/>
        <v>0</v>
      </c>
    </row>
    <row r="8" spans="1:14" ht="15.75" thickBot="1" x14ac:dyDescent="0.3">
      <c r="A8" s="36">
        <v>5</v>
      </c>
      <c r="B8" s="37" t="s">
        <v>16</v>
      </c>
      <c r="C8" s="194">
        <f>[1]STA_SP1_NO!$G$30</f>
        <v>0</v>
      </c>
      <c r="D8" s="163">
        <f>'[2]СП-1 (н.о.)'!$G$32</f>
        <v>0</v>
      </c>
      <c r="E8" s="195">
        <f>'[3]СП-1 (н.о.)'!$G$32</f>
        <v>0</v>
      </c>
      <c r="F8" s="163">
        <f>[4]STA_SP1_NO!$G$30</f>
        <v>0</v>
      </c>
      <c r="G8" s="194">
        <f>[5]STA_SP1_NO!$G$30</f>
        <v>0</v>
      </c>
      <c r="H8" s="163">
        <f>'[6]СП-1 (н.о.)'!$G$32</f>
        <v>0</v>
      </c>
      <c r="I8" s="194">
        <f>[7]STA_SP1_NO!$G$30</f>
        <v>0</v>
      </c>
      <c r="J8" s="163">
        <f>'[8]СП-1 (н.о.)'!$G$32</f>
        <v>0</v>
      </c>
      <c r="K8" s="194">
        <f>'[9]СП-1 (н.о.)'!$G$32</f>
        <v>0</v>
      </c>
      <c r="L8" s="173">
        <f>'[10]СП-1 (н.о.)'!$G$32</f>
        <v>0</v>
      </c>
      <c r="M8" s="79">
        <f>'[11]СП-1 (н.о.)'!$G$32</f>
        <v>0</v>
      </c>
      <c r="N8" s="67">
        <f t="shared" si="0"/>
        <v>0</v>
      </c>
    </row>
    <row r="9" spans="1:14" ht="15.75" thickBot="1" x14ac:dyDescent="0.3">
      <c r="A9" s="36">
        <v>6</v>
      </c>
      <c r="B9" s="37" t="s">
        <v>17</v>
      </c>
      <c r="C9" s="194">
        <f>[1]STA_SP1_NO!$G$33</f>
        <v>0</v>
      </c>
      <c r="D9" s="163">
        <f>'[2]СП-1 (н.о.)'!$G$35</f>
        <v>274.226</v>
      </c>
      <c r="E9" s="195">
        <f>'[3]СП-1 (н.о.)'!$G$35</f>
        <v>0</v>
      </c>
      <c r="F9" s="163">
        <f>[4]STA_SP1_NO!$G$33</f>
        <v>0</v>
      </c>
      <c r="G9" s="194">
        <f>[5]STA_SP1_NO!$G$33</f>
        <v>2</v>
      </c>
      <c r="H9" s="163">
        <f>'[6]СП-1 (н.о.)'!$G$35</f>
        <v>0</v>
      </c>
      <c r="I9" s="194">
        <f>[7]STA_SP1_NO!$G$33</f>
        <v>0</v>
      </c>
      <c r="J9" s="163">
        <f>'[8]СП-1 (н.о.)'!$G$35</f>
        <v>0</v>
      </c>
      <c r="K9" s="194">
        <f>'[9]СП-1 (н.о.)'!$G$35</f>
        <v>0</v>
      </c>
      <c r="L9" s="173">
        <f>'[10]СП-1 (н.о.)'!$G$35</f>
        <v>0</v>
      </c>
      <c r="M9" s="79">
        <f>'[11]СП-1 (н.о.)'!$G$35</f>
        <v>0</v>
      </c>
      <c r="N9" s="37">
        <f t="shared" si="0"/>
        <v>276.226</v>
      </c>
    </row>
    <row r="10" spans="1:14" ht="15.75" thickBot="1" x14ac:dyDescent="0.3">
      <c r="A10" s="36">
        <v>7</v>
      </c>
      <c r="B10" s="37" t="s">
        <v>18</v>
      </c>
      <c r="C10" s="194">
        <f>[1]STA_SP1_NO!$G$36</f>
        <v>5551.11</v>
      </c>
      <c r="D10" s="163">
        <f>'[2]СП-1 (н.о.)'!$G$38</f>
        <v>10.613</v>
      </c>
      <c r="E10" s="195">
        <f>'[3]СП-1 (н.о.)'!$G$38</f>
        <v>0</v>
      </c>
      <c r="F10" s="163">
        <f>[4]STA_SP1_NO!$G$36</f>
        <v>1694.51</v>
      </c>
      <c r="G10" s="194">
        <f>[5]STA_SP1_NO!$G$36</f>
        <v>195</v>
      </c>
      <c r="H10" s="163">
        <f>'[6]СП-1 (н.о.)'!$G$38</f>
        <v>643</v>
      </c>
      <c r="I10" s="194">
        <f>[7]STA_SP1_NO!$G$36</f>
        <v>0</v>
      </c>
      <c r="J10" s="163">
        <f>'[8]СП-1 (н.о.)'!$G$38</f>
        <v>80</v>
      </c>
      <c r="K10" s="194">
        <f>'[9]СП-1 (н.о.)'!$G$38</f>
        <v>0</v>
      </c>
      <c r="L10" s="173">
        <f>'[10]СП-1 (н.о.)'!$G$38</f>
        <v>2</v>
      </c>
      <c r="M10" s="79">
        <f>'[11]СП-1 (н.о.)'!$G$38</f>
        <v>840</v>
      </c>
      <c r="N10" s="67">
        <f t="shared" si="0"/>
        <v>9016.2330000000002</v>
      </c>
    </row>
    <row r="11" spans="1:14" ht="15.75" thickBot="1" x14ac:dyDescent="0.3">
      <c r="A11" s="36">
        <v>8</v>
      </c>
      <c r="B11" s="37" t="s">
        <v>19</v>
      </c>
      <c r="C11" s="194">
        <f>[1]STA_SP1_NO!$G$40</f>
        <v>80784.509999999995</v>
      </c>
      <c r="D11" s="163">
        <f>'[2]СП-1 (н.о.)'!$G$42</f>
        <v>6314.38</v>
      </c>
      <c r="E11" s="195">
        <f>'[3]СП-1 (н.о.)'!$G$42</f>
        <v>1637</v>
      </c>
      <c r="F11" s="163">
        <f>[4]STA_SP1_NO!$G$40</f>
        <v>10209.85</v>
      </c>
      <c r="G11" s="194">
        <f>[5]STA_SP1_NO!$G$40</f>
        <v>361</v>
      </c>
      <c r="H11" s="163">
        <f>'[6]СП-1 (н.о.)'!$G$42</f>
        <v>13259</v>
      </c>
      <c r="I11" s="194">
        <f>[7]STA_SP1_NO!$G$40</f>
        <v>118</v>
      </c>
      <c r="J11" s="163">
        <f>'[8]СП-1 (н.о.)'!$G$42</f>
        <v>952</v>
      </c>
      <c r="K11" s="194">
        <f>'[9]СП-1 (н.о.)'!$G$42</f>
        <v>3689</v>
      </c>
      <c r="L11" s="173">
        <f>'[10]СП-1 (н.о.)'!$G$42</f>
        <v>21834</v>
      </c>
      <c r="M11" s="79">
        <f>'[11]СП-1 (н.о.)'!$G$42</f>
        <v>3619</v>
      </c>
      <c r="N11" s="67">
        <f t="shared" si="0"/>
        <v>142777.74</v>
      </c>
    </row>
    <row r="12" spans="1:14" ht="15.75" thickBot="1" x14ac:dyDescent="0.3">
      <c r="A12" s="36">
        <v>9</v>
      </c>
      <c r="B12" s="37" t="s">
        <v>20</v>
      </c>
      <c r="C12" s="194">
        <f>[1]STA_SP1_NO!$G$56</f>
        <v>37897.31</v>
      </c>
      <c r="D12" s="163">
        <f>'[2]СП-1 (н.о.)'!$G$58</f>
        <v>26949.138999999999</v>
      </c>
      <c r="E12" s="195">
        <f>'[3]СП-1 (н.о.)'!$G$58</f>
        <v>157125</v>
      </c>
      <c r="F12" s="163">
        <f>[4]STA_SP1_NO!$G$56</f>
        <v>35391.03</v>
      </c>
      <c r="G12" s="194">
        <f>[5]STA_SP1_NO!$G$56</f>
        <v>11100</v>
      </c>
      <c r="H12" s="163">
        <f>'[6]СП-1 (н.о.)'!$G$58</f>
        <v>8012</v>
      </c>
      <c r="I12" s="194">
        <f>[7]STA_SP1_NO!$G$56</f>
        <v>34</v>
      </c>
      <c r="J12" s="163">
        <f>'[8]СП-1 (н.о.)'!$G$58</f>
        <v>3523</v>
      </c>
      <c r="K12" s="194">
        <f>'[9]СП-1 (н.о.)'!$G$58</f>
        <v>1737</v>
      </c>
      <c r="L12" s="173">
        <f>'[10]СП-1 (н.о.)'!$G$58</f>
        <v>20233</v>
      </c>
      <c r="M12" s="79">
        <f>'[11]СП-1 (н.о.)'!$G$58</f>
        <v>4429</v>
      </c>
      <c r="N12" s="67">
        <f t="shared" si="0"/>
        <v>306430.47899999999</v>
      </c>
    </row>
    <row r="13" spans="1:14" ht="15.75" thickBot="1" x14ac:dyDescent="0.3">
      <c r="A13" s="36">
        <v>10</v>
      </c>
      <c r="B13" s="37" t="s">
        <v>21</v>
      </c>
      <c r="C13" s="194">
        <f>[1]STA_SP1_NO!$G$88</f>
        <v>74407.61</v>
      </c>
      <c r="D13" s="163">
        <f>'[2]СП-1 (н.о.)'!$G$90</f>
        <v>159406.56364000001</v>
      </c>
      <c r="E13" s="195">
        <f>'[3]СП-1 (н.о.)'!$G$90</f>
        <v>128012</v>
      </c>
      <c r="F13" s="163">
        <f>[4]STA_SP1_NO!$G$88</f>
        <v>166181.01999999999</v>
      </c>
      <c r="G13" s="194">
        <f>[5]STA_SP1_NO!$G$88</f>
        <v>216352</v>
      </c>
      <c r="H13" s="163">
        <f>'[6]СП-1 (н.о.)'!$G$90</f>
        <v>121629</v>
      </c>
      <c r="I13" s="194">
        <f>[7]STA_SP1_NO!$G$88</f>
        <v>76254.16</v>
      </c>
      <c r="J13" s="163">
        <f>'[8]СП-1 (н.о.)'!$G$90</f>
        <v>220628</v>
      </c>
      <c r="K13" s="194">
        <f>'[9]СП-1 (н.о.)'!$G$90</f>
        <v>125275</v>
      </c>
      <c r="L13" s="173">
        <f>'[10]СП-1 (н.о.)'!$G$90</f>
        <v>161448</v>
      </c>
      <c r="M13" s="79">
        <f>'[11]СП-1 (н.о.)'!$G$90</f>
        <v>117605</v>
      </c>
      <c r="N13" s="67">
        <f t="shared" si="0"/>
        <v>1567198.3536399999</v>
      </c>
    </row>
    <row r="14" spans="1:14" ht="15.75" thickBot="1" x14ac:dyDescent="0.3">
      <c r="A14" s="36">
        <v>11</v>
      </c>
      <c r="B14" s="37" t="s">
        <v>22</v>
      </c>
      <c r="C14" s="194">
        <f>[1]STA_SP1_NO!$G$124</f>
        <v>0</v>
      </c>
      <c r="D14" s="163">
        <f>'[2]СП-1 (н.о.)'!$G$126</f>
        <v>2944.5659999999998</v>
      </c>
      <c r="E14" s="195">
        <f>'[3]СП-1 (н.о.)'!$G$126</f>
        <v>0</v>
      </c>
      <c r="F14" s="163">
        <f>[4]STA_SP1_NO!$G$124</f>
        <v>0</v>
      </c>
      <c r="G14" s="194">
        <f>[5]STA_SP1_NO!$G$124</f>
        <v>0</v>
      </c>
      <c r="H14" s="163">
        <f>'[6]СП-1 (н.о.)'!$G$126</f>
        <v>0</v>
      </c>
      <c r="I14" s="194">
        <f>[7]STA_SP1_NO!$G$124</f>
        <v>0</v>
      </c>
      <c r="J14" s="163">
        <f>'[8]СП-1 (н.о.)'!$G$126</f>
        <v>0</v>
      </c>
      <c r="K14" s="194">
        <f>'[9]СП-1 (н.о.)'!$G$126</f>
        <v>0</v>
      </c>
      <c r="L14" s="173">
        <f>'[10]СП-1 (н.о.)'!$G$126</f>
        <v>0</v>
      </c>
      <c r="M14" s="79">
        <f>'[11]СП-1 (н.о.)'!$G$126</f>
        <v>0</v>
      </c>
      <c r="N14" s="67">
        <f t="shared" si="0"/>
        <v>2944.5659999999998</v>
      </c>
    </row>
    <row r="15" spans="1:14" ht="15.75" thickBot="1" x14ac:dyDescent="0.3">
      <c r="A15" s="36">
        <v>12</v>
      </c>
      <c r="B15" s="37" t="s">
        <v>23</v>
      </c>
      <c r="C15" s="194">
        <f>[1]STA_SP1_NO!$G$128</f>
        <v>0</v>
      </c>
      <c r="D15" s="163">
        <f>'[2]СП-1 (н.о.)'!$G$130</f>
        <v>3.8</v>
      </c>
      <c r="E15" s="56">
        <v>0</v>
      </c>
      <c r="F15" s="163">
        <f>[4]STA_SP1_NO!$G$128</f>
        <v>421.76</v>
      </c>
      <c r="G15" s="194">
        <f>[5]STA_SP1_NO!$G$128</f>
        <v>0</v>
      </c>
      <c r="H15" s="163">
        <f>'[6]СП-1 (н.о.)'!$G$130</f>
        <v>0</v>
      </c>
      <c r="I15" s="194">
        <f>[7]STA_SP1_NO!$G$128</f>
        <v>0</v>
      </c>
      <c r="J15" s="163">
        <f>'[8]СП-1 (н.о.)'!$G$130</f>
        <v>0</v>
      </c>
      <c r="K15" s="194">
        <f>'[9]СП-1 (н.о.)'!$G$130</f>
        <v>35</v>
      </c>
      <c r="L15" s="173">
        <f>'[10]СП-1 (н.о.)'!$G$130</f>
        <v>0</v>
      </c>
      <c r="M15" s="79">
        <f>'[11]СП-1 (н.о.)'!$G$130</f>
        <v>0</v>
      </c>
      <c r="N15" s="37">
        <f t="shared" si="0"/>
        <v>460.56</v>
      </c>
    </row>
    <row r="16" spans="1:14" ht="15.75" thickBot="1" x14ac:dyDescent="0.3">
      <c r="A16" s="36">
        <v>13</v>
      </c>
      <c r="B16" s="37" t="s">
        <v>24</v>
      </c>
      <c r="C16" s="194">
        <f>[1]STA_SP1_NO!$G$132</f>
        <v>1997.26</v>
      </c>
      <c r="D16" s="163">
        <f>'[2]СП-1 (н.о.)'!$G$134</f>
        <v>377.46500000000003</v>
      </c>
      <c r="E16" s="195">
        <f>'[3]СП-1 (н.о.)'!$G$134</f>
        <v>322</v>
      </c>
      <c r="F16" s="163">
        <f>[4]STA_SP1_NO!$G$132</f>
        <v>965.87</v>
      </c>
      <c r="G16" s="194">
        <f>[5]STA_SP1_NO!$G$132</f>
        <v>749</v>
      </c>
      <c r="H16" s="163">
        <f>'[6]СП-1 (н.о.)'!$G$134</f>
        <v>512</v>
      </c>
      <c r="I16" s="194">
        <f>[7]STA_SP1_NO!$G$132</f>
        <v>0</v>
      </c>
      <c r="J16" s="163">
        <f>'[8]СП-1 (н.о.)'!$G$134</f>
        <v>1313</v>
      </c>
      <c r="K16" s="194">
        <f>'[9]СП-1 (н.о.)'!$G$134</f>
        <v>1360</v>
      </c>
      <c r="L16" s="173">
        <f>'[10]СП-1 (н.о.)'!$G$134</f>
        <v>47</v>
      </c>
      <c r="M16" s="79">
        <f>'[11]СП-1 (н.о.)'!$G$134</f>
        <v>268</v>
      </c>
      <c r="N16" s="67">
        <f t="shared" si="0"/>
        <v>7911.5949999999993</v>
      </c>
    </row>
    <row r="17" spans="1:14" ht="15.75" thickBot="1" x14ac:dyDescent="0.3">
      <c r="A17" s="36">
        <v>14</v>
      </c>
      <c r="B17" s="37" t="s">
        <v>25</v>
      </c>
      <c r="C17" s="194">
        <f>[1]STA_SP1_NO!$G$153</f>
        <v>0</v>
      </c>
      <c r="D17" s="163">
        <f>'[2]СП-1 (н.о.)'!$G$155</f>
        <v>0</v>
      </c>
      <c r="E17" s="195">
        <f>'[3]СП-1 (н.о.)'!$G$155</f>
        <v>0</v>
      </c>
      <c r="F17" s="163">
        <f>[4]STA_SP1_NO!$G$153</f>
        <v>0</v>
      </c>
      <c r="G17" s="194">
        <f>[5]STA_SP1_NO!$G$153</f>
        <v>0</v>
      </c>
      <c r="H17" s="163">
        <f>'[6]СП-1 (н.о.)'!$G$155</f>
        <v>0</v>
      </c>
      <c r="I17" s="194">
        <f>[7]STA_SP1_NO!$G$153</f>
        <v>0</v>
      </c>
      <c r="J17" s="163">
        <f>'[8]СП-1 (н.о.)'!$G$155</f>
        <v>0</v>
      </c>
      <c r="K17" s="194">
        <f>'[9]СП-1 (н.о.)'!$G$155</f>
        <v>0</v>
      </c>
      <c r="L17" s="173">
        <f>'[10]СП-1 (н.о.)'!$G$155</f>
        <v>1500</v>
      </c>
      <c r="M17" s="79">
        <f>'[11]СП-1 (н.о.)'!$G$155</f>
        <v>0</v>
      </c>
      <c r="N17" s="67">
        <f t="shared" si="0"/>
        <v>1500</v>
      </c>
    </row>
    <row r="18" spans="1:14" ht="15.75" thickBot="1" x14ac:dyDescent="0.3">
      <c r="A18" s="36">
        <v>15</v>
      </c>
      <c r="B18" s="37" t="s">
        <v>26</v>
      </c>
      <c r="C18" s="194">
        <f>[1]STA_SP1_NO!$G$158</f>
        <v>0</v>
      </c>
      <c r="D18" s="163">
        <f>'[2]СП-1 (н.о.)'!$G$160</f>
        <v>0</v>
      </c>
      <c r="E18" s="195">
        <f>'[3]СП-1 (н.о.)'!$G$160</f>
        <v>0</v>
      </c>
      <c r="F18" s="163">
        <f>[4]STA_SP1_NO!$G$158</f>
        <v>0</v>
      </c>
      <c r="G18" s="194">
        <f>[5]STA_SP1_NO!$G$158</f>
        <v>0</v>
      </c>
      <c r="H18" s="163">
        <f>'[6]СП-1 (н.о.)'!$G$160</f>
        <v>0</v>
      </c>
      <c r="I18" s="194">
        <f>[7]STA_SP1_NO!$G$158</f>
        <v>0</v>
      </c>
      <c r="J18" s="163">
        <f>'[8]СП-1 (н.о.)'!$G$160</f>
        <v>0</v>
      </c>
      <c r="K18" s="194">
        <f>'[9]СП-1 (н.о.)'!$G$160</f>
        <v>0</v>
      </c>
      <c r="L18" s="173">
        <f>'[10]СП-1 (н.о.)'!$G$160</f>
        <v>0</v>
      </c>
      <c r="M18" s="79">
        <f>'[11]СП-1 (н.о.)'!$G$160</f>
        <v>0</v>
      </c>
      <c r="N18" s="37">
        <f t="shared" si="0"/>
        <v>0</v>
      </c>
    </row>
    <row r="19" spans="1:14" ht="15.75" thickBot="1" x14ac:dyDescent="0.3">
      <c r="A19" s="36">
        <v>16</v>
      </c>
      <c r="B19" s="37" t="s">
        <v>27</v>
      </c>
      <c r="C19" s="194">
        <f>[1]STA_SP1_NO!$G$161</f>
        <v>625.24</v>
      </c>
      <c r="D19" s="163">
        <f>'[2]СП-1 (н.о.)'!$G$163</f>
        <v>0</v>
      </c>
      <c r="E19" s="195">
        <f>'[3]СП-1 (н.о.)'!$G$163</f>
        <v>0</v>
      </c>
      <c r="F19" s="163">
        <f>[4]STA_SP1_NO!$G$161</f>
        <v>421.19</v>
      </c>
      <c r="G19" s="194">
        <f>[5]STA_SP1_NO!$G$161</f>
        <v>0</v>
      </c>
      <c r="H19" s="163">
        <f>'[6]СП-1 (н.о.)'!$G$163</f>
        <v>0</v>
      </c>
      <c r="I19" s="194">
        <f>[7]STA_SP1_NO!$G$161</f>
        <v>0</v>
      </c>
      <c r="J19" s="163">
        <f>'[8]СП-1 (н.о.)'!$G$163</f>
        <v>0</v>
      </c>
      <c r="K19" s="194">
        <f>'[9]СП-1 (н.о.)'!$G$163</f>
        <v>0</v>
      </c>
      <c r="L19" s="173">
        <f>'[10]СП-1 (н.о.)'!$G$163</f>
        <v>0</v>
      </c>
      <c r="M19" s="79">
        <f>'[11]СП-1 (н.о.)'!$G$163</f>
        <v>0</v>
      </c>
      <c r="N19" s="67">
        <f t="shared" si="0"/>
        <v>1046.43</v>
      </c>
    </row>
    <row r="20" spans="1:14" ht="15.75" thickBot="1" x14ac:dyDescent="0.3">
      <c r="A20" s="36">
        <v>17</v>
      </c>
      <c r="B20" s="37" t="s">
        <v>28</v>
      </c>
      <c r="C20" s="194">
        <f>[1]STA_SP1_NO!$G$167</f>
        <v>0</v>
      </c>
      <c r="D20" s="163">
        <f>'[2]СП-1 (н.о.)'!$G$169</f>
        <v>0</v>
      </c>
      <c r="E20" s="195">
        <f>'[3]СП-1 (н.о.)'!$G$169</f>
        <v>0</v>
      </c>
      <c r="F20" s="163">
        <f>[4]STA_SP1_NO!$G$167</f>
        <v>0</v>
      </c>
      <c r="G20" s="194">
        <f>[5]STA_SP1_NO!$G$167</f>
        <v>0</v>
      </c>
      <c r="H20" s="163">
        <f>'[6]СП-1 (н.о.)'!$G$169</f>
        <v>0</v>
      </c>
      <c r="I20" s="194">
        <f>[7]STA_SP1_NO!$G$167</f>
        <v>0</v>
      </c>
      <c r="J20" s="163">
        <f>'[8]СП-1 (н.о.)'!$G$169</f>
        <v>0</v>
      </c>
      <c r="K20" s="194">
        <f>'[9]СП-1 (н.о.)'!$G$169</f>
        <v>0</v>
      </c>
      <c r="L20" s="173">
        <f>'[10]СП-1 (н.о.)'!$G$169</f>
        <v>0</v>
      </c>
      <c r="M20" s="79">
        <f>'[11]СП-1 (н.о.)'!$G$169</f>
        <v>0</v>
      </c>
      <c r="N20" s="37">
        <f t="shared" si="0"/>
        <v>0</v>
      </c>
    </row>
    <row r="21" spans="1:14" ht="15.75" thickBot="1" x14ac:dyDescent="0.3">
      <c r="A21" s="38">
        <v>18</v>
      </c>
      <c r="B21" s="39" t="s">
        <v>29</v>
      </c>
      <c r="C21" s="194">
        <f>[1]STA_SP1_NO!$G$170</f>
        <v>2097.5700000000002</v>
      </c>
      <c r="D21" s="163">
        <f>'[2]СП-1 (н.о.)'!$G$172</f>
        <v>16068.065550000036</v>
      </c>
      <c r="E21" s="207">
        <f>'[3]СП-1 (н.о.)'!$G$172</f>
        <v>1134</v>
      </c>
      <c r="F21" s="163">
        <f>[4]STA_SP1_NO!$G$170</f>
        <v>7286.69</v>
      </c>
      <c r="G21" s="194">
        <f>[5]STA_SP1_NO!$G$170</f>
        <v>2147</v>
      </c>
      <c r="H21" s="163">
        <f>'[6]СП-1 (н.о.)'!$G$172</f>
        <v>6433</v>
      </c>
      <c r="I21" s="194">
        <f>[7]STA_SP1_NO!$G$170</f>
        <v>636</v>
      </c>
      <c r="J21" s="163">
        <f>'[8]СП-1 (н.о.)'!$G$172</f>
        <v>2074</v>
      </c>
      <c r="K21" s="194">
        <f>'[9]СП-1 (н.о.)'!$G$172</f>
        <v>2229</v>
      </c>
      <c r="L21" s="173">
        <f>'[10]СП-1 (н.о.)'!$G$172</f>
        <v>1029</v>
      </c>
      <c r="M21" s="79">
        <f>'[11]СП-1 (н.о.)'!$G$172</f>
        <v>2010</v>
      </c>
      <c r="N21" s="164">
        <f t="shared" si="0"/>
        <v>43144.325550000038</v>
      </c>
    </row>
    <row r="22" spans="1:14" ht="15.75" thickBot="1" x14ac:dyDescent="0.3">
      <c r="A22" s="40"/>
      <c r="B22" s="41" t="s">
        <v>37</v>
      </c>
      <c r="C22" s="138">
        <f>SUM(C4:C21)</f>
        <v>257169.46999999997</v>
      </c>
      <c r="D22" s="43">
        <f>SUM(D4:D21)</f>
        <v>387824.77719000005</v>
      </c>
      <c r="E22" s="44">
        <f>SUM(E4:E21)</f>
        <v>322673</v>
      </c>
      <c r="F22" s="43">
        <f>SUM(F4:F21)</f>
        <v>318786.11</v>
      </c>
      <c r="G22" s="44">
        <f t="shared" ref="G22:N22" si="1">SUM(G4:G21)</f>
        <v>278569</v>
      </c>
      <c r="H22" s="43">
        <f t="shared" si="1"/>
        <v>268373</v>
      </c>
      <c r="I22" s="44">
        <f>SUM(I4:I21)</f>
        <v>80589.760000000009</v>
      </c>
      <c r="J22" s="43">
        <f t="shared" si="1"/>
        <v>298490</v>
      </c>
      <c r="K22" s="138">
        <f t="shared" si="1"/>
        <v>180498</v>
      </c>
      <c r="L22" s="43">
        <f t="shared" si="1"/>
        <v>333215</v>
      </c>
      <c r="M22" s="45">
        <f t="shared" si="1"/>
        <v>256315</v>
      </c>
      <c r="N22" s="43">
        <f t="shared" si="1"/>
        <v>2982503.1171900006</v>
      </c>
    </row>
    <row r="23" spans="1:14" ht="15.75" thickBot="1" x14ac:dyDescent="0.3">
      <c r="A23" s="47"/>
      <c r="B23" s="48"/>
      <c r="C23" s="49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</row>
    <row r="24" spans="1:14" ht="15.75" thickBot="1" x14ac:dyDescent="0.3">
      <c r="A24" s="335" t="s">
        <v>31</v>
      </c>
      <c r="B24" s="336"/>
      <c r="C24" s="52">
        <f>C22/N22</f>
        <v>8.622605237787484E-2</v>
      </c>
      <c r="D24" s="51">
        <f>D22/N22</f>
        <v>0.13003331830727258</v>
      </c>
      <c r="E24" s="52">
        <f>E22/N22</f>
        <v>0.10818865473777277</v>
      </c>
      <c r="F24" s="51">
        <f>F22/N22</f>
        <v>0.10688542391209568</v>
      </c>
      <c r="G24" s="228">
        <f>G22/N22</f>
        <v>9.3401075893076335E-2</v>
      </c>
      <c r="H24" s="51">
        <f>H22/N22</f>
        <v>8.998247091619159E-2</v>
      </c>
      <c r="I24" s="53">
        <f>I22/N22</f>
        <v>2.7020846863666844E-2</v>
      </c>
      <c r="J24" s="51">
        <f>J22/N22</f>
        <v>0.10008036480485753</v>
      </c>
      <c r="K24" s="52">
        <f>K22/N22</f>
        <v>6.0518964409350978E-2</v>
      </c>
      <c r="L24" s="229">
        <f>L22/N22</f>
        <v>0.11172326965208416</v>
      </c>
      <c r="M24" s="52">
        <f>M22/N22</f>
        <v>8.5939558125756502E-2</v>
      </c>
      <c r="N24" s="51">
        <f>N22/N22</f>
        <v>1</v>
      </c>
    </row>
    <row r="25" spans="1:14" ht="15.75" thickBot="1" x14ac:dyDescent="0.3">
      <c r="A25" s="54"/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</row>
    <row r="26" spans="1:14" ht="15.75" thickBot="1" x14ac:dyDescent="0.3">
      <c r="A26" s="341" t="s">
        <v>0</v>
      </c>
      <c r="B26" s="343" t="s">
        <v>1</v>
      </c>
      <c r="C26" s="322" t="s">
        <v>90</v>
      </c>
      <c r="D26" s="322"/>
      <c r="E26" s="322"/>
      <c r="F26" s="322"/>
      <c r="G26" s="323"/>
      <c r="H26" s="314" t="s">
        <v>3</v>
      </c>
      <c r="I26" s="1"/>
      <c r="J26" s="231"/>
      <c r="K26" s="1"/>
      <c r="L26" s="1"/>
      <c r="M26" s="1"/>
      <c r="N26" s="1"/>
    </row>
    <row r="27" spans="1:14" ht="15.75" thickBot="1" x14ac:dyDescent="0.3">
      <c r="A27" s="342"/>
      <c r="B27" s="344"/>
      <c r="C27" s="266" t="s">
        <v>11</v>
      </c>
      <c r="D27" s="267" t="s">
        <v>32</v>
      </c>
      <c r="E27" s="266" t="s">
        <v>7</v>
      </c>
      <c r="F27" s="267" t="s">
        <v>9</v>
      </c>
      <c r="G27" s="268" t="s">
        <v>4</v>
      </c>
      <c r="H27" s="315"/>
      <c r="I27" s="1"/>
      <c r="J27" s="104"/>
      <c r="K27" s="345" t="s">
        <v>33</v>
      </c>
      <c r="L27" s="346"/>
      <c r="M27" s="155">
        <f>N22</f>
        <v>2982503.1171900006</v>
      </c>
      <c r="N27" s="156">
        <f>M27/M29</f>
        <v>0.86017653901820612</v>
      </c>
    </row>
    <row r="28" spans="1:14" ht="15.75" thickBot="1" x14ac:dyDescent="0.3">
      <c r="A28" s="272">
        <v>19</v>
      </c>
      <c r="B28" s="273" t="s">
        <v>34</v>
      </c>
      <c r="C28" s="270">
        <f>[12]STA_SP2_ZO!$N$51+[12]STA_SP2_ZO!$O$51</f>
        <v>213752</v>
      </c>
      <c r="D28" s="271">
        <f>[13]STA_SP2_ZO!$O$51+[13]STA_SP2_ZO!$N$51</f>
        <v>118425</v>
      </c>
      <c r="E28" s="270">
        <f>'[14]СП-2 (ж.о.)'!$N$53+'[14]СП-2 (ж.о.)'!$O$53</f>
        <v>68658</v>
      </c>
      <c r="F28" s="274">
        <f>'[15]СП-2 (ж.о.)'!$N$53+'[15]СП-2 (ж.о.)'!$O$53</f>
        <v>36709</v>
      </c>
      <c r="G28" s="275">
        <f>[16]STA_SP2_ZO!$N$51+[16]STA_SP2_ZO!$O$51</f>
        <v>47268</v>
      </c>
      <c r="H28" s="276">
        <f>SUM(C28:G28)</f>
        <v>484812</v>
      </c>
      <c r="I28" s="1"/>
      <c r="J28" s="104"/>
      <c r="K28" s="337" t="s">
        <v>34</v>
      </c>
      <c r="L28" s="338"/>
      <c r="M28" s="154">
        <f>H28</f>
        <v>484812</v>
      </c>
      <c r="N28" s="157">
        <f>M28/M29</f>
        <v>0.13982346098179385</v>
      </c>
    </row>
    <row r="29" spans="1:14" ht="15.75" thickBot="1" x14ac:dyDescent="0.3">
      <c r="A29" s="12"/>
      <c r="B29" s="20"/>
      <c r="C29" s="1"/>
      <c r="D29" s="1"/>
      <c r="E29" s="1"/>
      <c r="F29" s="1"/>
      <c r="G29" s="1"/>
      <c r="H29" s="1"/>
      <c r="I29" s="1"/>
      <c r="J29" s="104"/>
      <c r="K29" s="339" t="s">
        <v>3</v>
      </c>
      <c r="L29" s="340"/>
      <c r="M29" s="158">
        <f>M27+M28</f>
        <v>3467315.1171900006</v>
      </c>
      <c r="N29" s="159">
        <f>M29/M29</f>
        <v>1</v>
      </c>
    </row>
    <row r="30" spans="1:14" ht="15.75" thickBot="1" x14ac:dyDescent="0.3">
      <c r="A30" s="298" t="s">
        <v>35</v>
      </c>
      <c r="B30" s="299"/>
      <c r="C30" s="25">
        <f>C28/H28</f>
        <v>0.44089667747498001</v>
      </c>
      <c r="D30" s="105">
        <f>D28/H28</f>
        <v>0.24426994381327194</v>
      </c>
      <c r="E30" s="25">
        <f>E28/H28</f>
        <v>0.14161778173807579</v>
      </c>
      <c r="F30" s="105">
        <f>F28/H28</f>
        <v>7.5718010280273584E-2</v>
      </c>
      <c r="G30" s="25">
        <f>G28/H28</f>
        <v>9.7497586693398683E-2</v>
      </c>
      <c r="H30" s="105">
        <f>H28/H28</f>
        <v>1</v>
      </c>
      <c r="I30" s="1"/>
      <c r="J30" s="1"/>
      <c r="K30" s="1"/>
      <c r="L30" s="1"/>
      <c r="M30" s="1"/>
      <c r="N30" s="1"/>
    </row>
    <row r="35" spans="4:4" x14ac:dyDescent="0.25">
      <c r="D35" s="232"/>
    </row>
  </sheetData>
  <mergeCells count="14">
    <mergeCell ref="A24:B24"/>
    <mergeCell ref="K28:L28"/>
    <mergeCell ref="K29:L29"/>
    <mergeCell ref="A30:B30"/>
    <mergeCell ref="A26:A27"/>
    <mergeCell ref="B26:B27"/>
    <mergeCell ref="K27:L27"/>
    <mergeCell ref="H26:H27"/>
    <mergeCell ref="C26:G26"/>
    <mergeCell ref="C1:K1"/>
    <mergeCell ref="A2:A3"/>
    <mergeCell ref="B2:B3"/>
    <mergeCell ref="C2:M2"/>
    <mergeCell ref="N2:N3"/>
  </mergeCells>
  <pageMargins left="0.25" right="0.25" top="0.75" bottom="0.75" header="0.3" footer="0.3"/>
  <pageSetup paperSize="9" scale="9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"/>
  <sheetViews>
    <sheetView workbookViewId="0">
      <selection activeCell="P20" sqref="P20"/>
    </sheetView>
  </sheetViews>
  <sheetFormatPr defaultRowHeight="15" x14ac:dyDescent="0.25"/>
  <cols>
    <col min="1" max="1" width="4.42578125" customWidth="1"/>
    <col min="2" max="2" width="28.42578125" customWidth="1"/>
  </cols>
  <sheetData>
    <row r="1" spans="1:14" ht="33" customHeight="1" thickBot="1" x14ac:dyDescent="0.3">
      <c r="A1" s="166"/>
      <c r="B1" s="166"/>
      <c r="C1" s="324" t="s">
        <v>98</v>
      </c>
      <c r="D1" s="325"/>
      <c r="E1" s="325"/>
      <c r="F1" s="325"/>
      <c r="G1" s="325"/>
      <c r="H1" s="325"/>
      <c r="I1" s="325"/>
      <c r="J1" s="326"/>
      <c r="K1" s="326"/>
      <c r="L1" s="29"/>
      <c r="M1" s="29"/>
      <c r="N1" s="29"/>
    </row>
    <row r="2" spans="1:14" ht="15.75" thickBot="1" x14ac:dyDescent="0.3">
      <c r="A2" s="327" t="s">
        <v>0</v>
      </c>
      <c r="B2" s="329" t="s">
        <v>1</v>
      </c>
      <c r="C2" s="347" t="s">
        <v>2</v>
      </c>
      <c r="D2" s="348"/>
      <c r="E2" s="348"/>
      <c r="F2" s="348"/>
      <c r="G2" s="348"/>
      <c r="H2" s="348"/>
      <c r="I2" s="348"/>
      <c r="J2" s="348"/>
      <c r="K2" s="348"/>
      <c r="L2" s="348"/>
      <c r="M2" s="348"/>
      <c r="N2" s="333" t="s">
        <v>3</v>
      </c>
    </row>
    <row r="3" spans="1:14" ht="15.75" thickBot="1" x14ac:dyDescent="0.3">
      <c r="A3" s="328"/>
      <c r="B3" s="330"/>
      <c r="C3" s="85" t="s">
        <v>69</v>
      </c>
      <c r="D3" s="30" t="s">
        <v>4</v>
      </c>
      <c r="E3" s="31" t="s">
        <v>5</v>
      </c>
      <c r="F3" s="30" t="s">
        <v>6</v>
      </c>
      <c r="G3" s="31" t="s">
        <v>7</v>
      </c>
      <c r="H3" s="30" t="s">
        <v>8</v>
      </c>
      <c r="I3" s="21" t="s">
        <v>94</v>
      </c>
      <c r="J3" s="30" t="s">
        <v>9</v>
      </c>
      <c r="K3" s="84" t="s">
        <v>10</v>
      </c>
      <c r="L3" s="239" t="s">
        <v>93</v>
      </c>
      <c r="M3" s="31" t="s">
        <v>11</v>
      </c>
      <c r="N3" s="334"/>
    </row>
    <row r="4" spans="1:14" x14ac:dyDescent="0.25">
      <c r="A4" s="34">
        <v>1</v>
      </c>
      <c r="B4" s="35" t="s">
        <v>12</v>
      </c>
      <c r="C4" s="194">
        <f>[1]STA_SP1_NO!$F$10</f>
        <v>501</v>
      </c>
      <c r="D4" s="163">
        <f>'[2]СП-1 (н.о.)'!$F$12</f>
        <v>954</v>
      </c>
      <c r="E4" s="194">
        <f>'[3]СП-1 (н.о.)'!$F$12</f>
        <v>120</v>
      </c>
      <c r="F4" s="163">
        <f>[4]STA_SP1_NO!$F$10</f>
        <v>691</v>
      </c>
      <c r="G4" s="194">
        <f>[5]STA_SP1_NO!$F$10</f>
        <v>446</v>
      </c>
      <c r="H4" s="163">
        <f>'[6]СП-1 (н.о.)'!$F$12</f>
        <v>884</v>
      </c>
      <c r="I4" s="194">
        <f>[7]STA_SP1_NO!$F$10</f>
        <v>173</v>
      </c>
      <c r="J4" s="163">
        <f>'[8]СП-1 (н.о.)'!$F$12</f>
        <v>509</v>
      </c>
      <c r="K4" s="194">
        <f>'[9]СП-1 (н.о.)'!$F$12</f>
        <v>213</v>
      </c>
      <c r="L4" s="208">
        <f>'[10]СП-1 (н.о.)'!$F$12</f>
        <v>453</v>
      </c>
      <c r="M4" s="194">
        <f>'[11]СП-1 (н.о.)'!$F$12</f>
        <v>533</v>
      </c>
      <c r="N4" s="163">
        <f t="shared" ref="N4:N21" si="0">SUM(C4:M4)</f>
        <v>5477</v>
      </c>
    </row>
    <row r="5" spans="1:14" x14ac:dyDescent="0.25">
      <c r="A5" s="36">
        <v>2</v>
      </c>
      <c r="B5" s="37" t="s">
        <v>13</v>
      </c>
      <c r="C5" s="194">
        <f>[1]STA_SP1_NO!$F$20</f>
        <v>635</v>
      </c>
      <c r="D5" s="163">
        <f>'[2]СП-1 (н.о.)'!$F$22</f>
        <v>4810</v>
      </c>
      <c r="E5" s="195">
        <f>'[3]СП-1 (н.о.)'!$F$22</f>
        <v>984</v>
      </c>
      <c r="F5" s="163">
        <f>[4]STA_SP1_NO!$F$20</f>
        <v>1662</v>
      </c>
      <c r="G5" s="194">
        <f>[5]STA_SP1_NO!$F$20</f>
        <v>99</v>
      </c>
      <c r="H5" s="163">
        <f>'[6]СП-1 (н.о.)'!$F$22</f>
        <v>5276</v>
      </c>
      <c r="I5" s="194">
        <f>[7]STA_SP1_NO!$F$20</f>
        <v>0</v>
      </c>
      <c r="J5" s="163">
        <f>'[8]СП-1 (н.о.)'!$F$22</f>
        <v>605</v>
      </c>
      <c r="K5" s="194">
        <f>'[9]СП-1 (н.о.)'!$F$22</f>
        <v>0</v>
      </c>
      <c r="L5" s="208">
        <f>'[10]СП-1 (н.о.)'!$F$22</f>
        <v>5801</v>
      </c>
      <c r="M5" s="194">
        <f>'[11]СП-1 (н.о.)'!$F$22</f>
        <v>10211</v>
      </c>
      <c r="N5" s="67">
        <f t="shared" si="0"/>
        <v>30083</v>
      </c>
    </row>
    <row r="6" spans="1:14" x14ac:dyDescent="0.25">
      <c r="A6" s="36">
        <v>3</v>
      </c>
      <c r="B6" s="37" t="s">
        <v>14</v>
      </c>
      <c r="C6" s="194">
        <f>[1]STA_SP1_NO!$F$24</f>
        <v>332</v>
      </c>
      <c r="D6" s="163">
        <f>'[2]СП-1 (н.о.)'!$F$26</f>
        <v>1001</v>
      </c>
      <c r="E6" s="195">
        <f>'[3]СП-1 (н.о.)'!$F$26</f>
        <v>452</v>
      </c>
      <c r="F6" s="163">
        <f>[4]STA_SP1_NO!$F$24</f>
        <v>894</v>
      </c>
      <c r="G6" s="194">
        <f>[5]STA_SP1_NO!$F$24</f>
        <v>536</v>
      </c>
      <c r="H6" s="163">
        <f>'[6]СП-1 (н.о.)'!$F$26</f>
        <v>398</v>
      </c>
      <c r="I6" s="194">
        <f>[7]STA_SP1_NO!$F$24</f>
        <v>35</v>
      </c>
      <c r="J6" s="163">
        <f>'[8]СП-1 (н.о.)'!$F$26</f>
        <v>465</v>
      </c>
      <c r="K6" s="194">
        <f>'[9]СП-1 (н.о.)'!$F$26</f>
        <v>508</v>
      </c>
      <c r="L6" s="208">
        <f>'[10]СП-1 (н.о.)'!$F$26</f>
        <v>628</v>
      </c>
      <c r="M6" s="194">
        <f>'[11]СП-1 (н.о.)'!$F$26</f>
        <v>359</v>
      </c>
      <c r="N6" s="67">
        <f t="shared" si="0"/>
        <v>5608</v>
      </c>
    </row>
    <row r="7" spans="1:14" x14ac:dyDescent="0.25">
      <c r="A7" s="36">
        <v>4</v>
      </c>
      <c r="B7" s="37" t="s">
        <v>15</v>
      </c>
      <c r="C7" s="194">
        <f>[1]STA_SP1_NO!$F$27</f>
        <v>0</v>
      </c>
      <c r="D7" s="163">
        <f>'[2]СП-1 (н.о.)'!$F$29</f>
        <v>0</v>
      </c>
      <c r="E7" s="195">
        <f>'[3]СП-1 (н.о.)'!$F$29</f>
        <v>0</v>
      </c>
      <c r="F7" s="163">
        <f>[4]STA_SP1_NO!$F$27</f>
        <v>0</v>
      </c>
      <c r="G7" s="194">
        <f>[5]STA_SP1_NO!$F$27</f>
        <v>0</v>
      </c>
      <c r="H7" s="163">
        <f>'[6]СП-1 (н.о.)'!$F$29</f>
        <v>0</v>
      </c>
      <c r="I7" s="194">
        <f>[7]STA_SP1_NO!$F$27</f>
        <v>0</v>
      </c>
      <c r="J7" s="163">
        <f>'[8]СП-1 (н.о.)'!$F$29</f>
        <v>0</v>
      </c>
      <c r="K7" s="194">
        <f>'[9]СП-1 (н.о.)'!$F$29</f>
        <v>0</v>
      </c>
      <c r="L7" s="208">
        <f>'[10]СП-1 (н.о.)'!$F$29</f>
        <v>0</v>
      </c>
      <c r="M7" s="194">
        <f>'[11]СП-1 (н.о.)'!$F$29</f>
        <v>0</v>
      </c>
      <c r="N7" s="37">
        <f t="shared" si="0"/>
        <v>0</v>
      </c>
    </row>
    <row r="8" spans="1:14" x14ac:dyDescent="0.25">
      <c r="A8" s="36">
        <v>5</v>
      </c>
      <c r="B8" s="37" t="s">
        <v>16</v>
      </c>
      <c r="C8" s="194">
        <f>[1]STA_SP1_NO!$F$30</f>
        <v>0</v>
      </c>
      <c r="D8" s="163">
        <f>'[2]СП-1 (н.о.)'!$F$32</f>
        <v>0</v>
      </c>
      <c r="E8" s="195">
        <f>'[3]СП-1 (н.о.)'!$F$32</f>
        <v>0</v>
      </c>
      <c r="F8" s="163">
        <f>[4]STA_SP1_NO!$F$30</f>
        <v>0</v>
      </c>
      <c r="G8" s="194">
        <f>[5]STA_SP1_NO!$F$30</f>
        <v>0</v>
      </c>
      <c r="H8" s="163">
        <f>'[6]СП-1 (н.о.)'!$F$32</f>
        <v>0</v>
      </c>
      <c r="I8" s="194">
        <f>[7]STA_SP1_NO!$F$30</f>
        <v>0</v>
      </c>
      <c r="J8" s="163">
        <f>'[8]СП-1 (н.о.)'!$F$32</f>
        <v>0</v>
      </c>
      <c r="K8" s="194">
        <f>'[9]СП-1 (н.о.)'!$F$32</f>
        <v>0</v>
      </c>
      <c r="L8" s="208">
        <f>'[10]СП-1 (н.о.)'!$F$32</f>
        <v>0</v>
      </c>
      <c r="M8" s="194">
        <f>'[11]СП-1 (н.о.)'!$F$32</f>
        <v>0</v>
      </c>
      <c r="N8" s="37">
        <f t="shared" si="0"/>
        <v>0</v>
      </c>
    </row>
    <row r="9" spans="1:14" x14ac:dyDescent="0.25">
      <c r="A9" s="36">
        <v>6</v>
      </c>
      <c r="B9" s="37" t="s">
        <v>17</v>
      </c>
      <c r="C9" s="194">
        <f>[1]STA_SP1_NO!$F$33</f>
        <v>0</v>
      </c>
      <c r="D9" s="163">
        <f>'[2]СП-1 (н.о.)'!$F$35</f>
        <v>1</v>
      </c>
      <c r="E9" s="195">
        <f>'[3]СП-1 (н.о.)'!$F$35</f>
        <v>0</v>
      </c>
      <c r="F9" s="163">
        <f>[4]STA_SP1_NO!$F$33</f>
        <v>0</v>
      </c>
      <c r="G9" s="194">
        <f>[5]STA_SP1_NO!$F$33</f>
        <v>0</v>
      </c>
      <c r="H9" s="163">
        <f>'[6]СП-1 (н.о.)'!$F$35</f>
        <v>0</v>
      </c>
      <c r="I9" s="194">
        <f>[7]STA_SP1_NO!$F$33</f>
        <v>0</v>
      </c>
      <c r="J9" s="163">
        <f>'[8]СП-1 (н.о.)'!$F$35</f>
        <v>0</v>
      </c>
      <c r="K9" s="194">
        <f>'[9]СП-1 (н.о.)'!$F$35</f>
        <v>0</v>
      </c>
      <c r="L9" s="208">
        <f>'[10]СП-1 (н.о.)'!$F$35</f>
        <v>0</v>
      </c>
      <c r="M9" s="194">
        <f>'[11]СП-1 (н.о.)'!$F$35</f>
        <v>0</v>
      </c>
      <c r="N9" s="37">
        <f t="shared" si="0"/>
        <v>1</v>
      </c>
    </row>
    <row r="10" spans="1:14" x14ac:dyDescent="0.25">
      <c r="A10" s="36">
        <v>7</v>
      </c>
      <c r="B10" s="37" t="s">
        <v>18</v>
      </c>
      <c r="C10" s="194">
        <f>[1]STA_SP1_NO!$F$36</f>
        <v>3</v>
      </c>
      <c r="D10" s="163">
        <f>'[2]СП-1 (н.о.)'!$F$38</f>
        <v>1</v>
      </c>
      <c r="E10" s="195">
        <f>'[3]СП-1 (н.о.)'!$F$38</f>
        <v>0</v>
      </c>
      <c r="F10" s="163">
        <f>[4]STA_SP1_NO!$F$36</f>
        <v>4</v>
      </c>
      <c r="G10" s="194">
        <f>[5]STA_SP1_NO!$F$36</f>
        <v>1</v>
      </c>
      <c r="H10" s="163">
        <f>'[6]СП-1 (н.о.)'!$F$38</f>
        <v>2</v>
      </c>
      <c r="I10" s="194">
        <f>[7]STA_SP1_NO!$F$36</f>
        <v>0</v>
      </c>
      <c r="J10" s="163">
        <f>'[8]СП-1 (н.о.)'!$F$38</f>
        <v>7</v>
      </c>
      <c r="K10" s="194">
        <f>'[9]СП-1 (н.о.)'!$F$38</f>
        <v>0</v>
      </c>
      <c r="L10" s="208">
        <f>'[10]СП-1 (н.о.)'!$F$38</f>
        <v>1</v>
      </c>
      <c r="M10" s="194">
        <f>'[11]СП-1 (н.о.)'!$F$38</f>
        <v>1</v>
      </c>
      <c r="N10" s="37">
        <f t="shared" si="0"/>
        <v>20</v>
      </c>
    </row>
    <row r="11" spans="1:14" x14ac:dyDescent="0.25">
      <c r="A11" s="36">
        <v>8</v>
      </c>
      <c r="B11" s="37" t="s">
        <v>19</v>
      </c>
      <c r="C11" s="194">
        <f>[1]STA_SP1_NO!$F$40</f>
        <v>85</v>
      </c>
      <c r="D11" s="163">
        <f>'[2]СП-1 (н.о.)'!$F$42</f>
        <v>51</v>
      </c>
      <c r="E11" s="195">
        <f>'[3]СП-1 (н.о.)'!$F$42</f>
        <v>17</v>
      </c>
      <c r="F11" s="163">
        <f>[4]STA_SP1_NO!$F$40</f>
        <v>129</v>
      </c>
      <c r="G11" s="194">
        <f>[5]STA_SP1_NO!$F$40</f>
        <v>18</v>
      </c>
      <c r="H11" s="163">
        <f>'[6]СП-1 (н.о.)'!$F$42</f>
        <v>343</v>
      </c>
      <c r="I11" s="194">
        <f>[7]STA_SP1_NO!$F$40</f>
        <v>5</v>
      </c>
      <c r="J11" s="163">
        <f>'[8]СП-1 (н.о.)'!$F$42</f>
        <v>13</v>
      </c>
      <c r="K11" s="194">
        <f>'[9]СП-1 (н.о.)'!$F$42</f>
        <v>53</v>
      </c>
      <c r="L11" s="208">
        <f>'[10]СП-1 (н.о.)'!$F$42</f>
        <v>31</v>
      </c>
      <c r="M11" s="194">
        <f>'[11]СП-1 (н.о.)'!$F$42</f>
        <v>41</v>
      </c>
      <c r="N11" s="67">
        <f t="shared" si="0"/>
        <v>786</v>
      </c>
    </row>
    <row r="12" spans="1:14" x14ac:dyDescent="0.25">
      <c r="A12" s="36">
        <v>9</v>
      </c>
      <c r="B12" s="37" t="s">
        <v>20</v>
      </c>
      <c r="C12" s="194">
        <f>[1]STA_SP1_NO!$F$56</f>
        <v>674</v>
      </c>
      <c r="D12" s="163">
        <f>'[2]СП-1 (н.о.)'!$F$58</f>
        <v>744</v>
      </c>
      <c r="E12" s="195">
        <f>'[3]СП-1 (н.о.)'!$F$58</f>
        <v>1509</v>
      </c>
      <c r="F12" s="163">
        <f>[4]STA_SP1_NO!$F$56</f>
        <v>793</v>
      </c>
      <c r="G12" s="194">
        <f>[5]STA_SP1_NO!$F$56</f>
        <v>317</v>
      </c>
      <c r="H12" s="163">
        <f>'[6]СП-1 (н.о.)'!$F$58</f>
        <v>388</v>
      </c>
      <c r="I12" s="194">
        <f>[7]STA_SP1_NO!$F$56</f>
        <v>2</v>
      </c>
      <c r="J12" s="163">
        <f>'[8]СП-1 (н.о.)'!$F$58</f>
        <v>154</v>
      </c>
      <c r="K12" s="194">
        <f>'[9]СП-1 (н.о.)'!$F$58</f>
        <v>100</v>
      </c>
      <c r="L12" s="208">
        <f>'[10]СП-1 (н.о.)'!$F$58</f>
        <v>333</v>
      </c>
      <c r="M12" s="194">
        <f>'[11]СП-1 (н.о.)'!$F$58</f>
        <v>157</v>
      </c>
      <c r="N12" s="67">
        <f t="shared" si="0"/>
        <v>5171</v>
      </c>
    </row>
    <row r="13" spans="1:14" x14ac:dyDescent="0.25">
      <c r="A13" s="36">
        <v>10</v>
      </c>
      <c r="B13" s="37" t="s">
        <v>21</v>
      </c>
      <c r="C13" s="194">
        <f>[1]STA_SP1_NO!$F$88</f>
        <v>1067</v>
      </c>
      <c r="D13" s="163">
        <f>'[2]СП-1 (н.о.)'!$F$90</f>
        <v>2236</v>
      </c>
      <c r="E13" s="195">
        <f>'[3]СП-1 (н.о.)'!$F$90</f>
        <v>1581</v>
      </c>
      <c r="F13" s="163">
        <f>[4]STA_SP1_NO!$F$88</f>
        <v>1872</v>
      </c>
      <c r="G13" s="194">
        <f>[5]STA_SP1_NO!$F$88</f>
        <v>2842</v>
      </c>
      <c r="H13" s="163">
        <f>'[6]СП-1 (н.о.)'!$F$90</f>
        <v>1561</v>
      </c>
      <c r="I13" s="194">
        <f>[7]STA_SP1_NO!$F$88</f>
        <v>1264</v>
      </c>
      <c r="J13" s="163">
        <f>'[8]СП-1 (н.о.)'!$F$90</f>
        <v>3129</v>
      </c>
      <c r="K13" s="194">
        <f>'[9]СП-1 (н.о.)'!$F$90</f>
        <v>1745</v>
      </c>
      <c r="L13" s="208">
        <f>'[10]СП-1 (н.о.)'!$F$90</f>
        <v>1897</v>
      </c>
      <c r="M13" s="194">
        <f>'[11]СП-1 (н.о.)'!$F$90</f>
        <v>1854</v>
      </c>
      <c r="N13" s="67">
        <f t="shared" si="0"/>
        <v>21048</v>
      </c>
    </row>
    <row r="14" spans="1:14" x14ac:dyDescent="0.25">
      <c r="A14" s="36">
        <v>11</v>
      </c>
      <c r="B14" s="37" t="s">
        <v>22</v>
      </c>
      <c r="C14" s="194">
        <f>[1]STA_SP1_NO!$F$124</f>
        <v>0</v>
      </c>
      <c r="D14" s="163">
        <f>'[2]СП-1 (н.о.)'!$F$126</f>
        <v>4</v>
      </c>
      <c r="E14" s="195">
        <f>'[3]СП-1 (н.о.)'!$F$126</f>
        <v>0</v>
      </c>
      <c r="F14" s="163">
        <f>[4]STA_SP1_NO!$F$124</f>
        <v>0</v>
      </c>
      <c r="G14" s="194">
        <f>[5]STA_SP1_NO!$F$124</f>
        <v>0</v>
      </c>
      <c r="H14" s="163">
        <f>'[6]СП-1 (н.о.)'!$F$126</f>
        <v>0</v>
      </c>
      <c r="I14" s="194">
        <f>[7]STA_SP1_NO!$F$124</f>
        <v>0</v>
      </c>
      <c r="J14" s="163">
        <f>'[8]СП-1 (н.о.)'!$F$126</f>
        <v>0</v>
      </c>
      <c r="K14" s="194">
        <f>'[9]СП-1 (н.о.)'!$F$126</f>
        <v>0</v>
      </c>
      <c r="L14" s="208">
        <f>'[10]СП-1 (н.о.)'!$F$126</f>
        <v>0</v>
      </c>
      <c r="M14" s="194">
        <f>'[11]СП-1 (н.о.)'!$F$126</f>
        <v>0</v>
      </c>
      <c r="N14" s="67">
        <f t="shared" si="0"/>
        <v>4</v>
      </c>
    </row>
    <row r="15" spans="1:14" x14ac:dyDescent="0.25">
      <c r="A15" s="36">
        <v>12</v>
      </c>
      <c r="B15" s="37" t="s">
        <v>23</v>
      </c>
      <c r="C15" s="194">
        <f>[1]STA_SP1_NO!$F$128</f>
        <v>0</v>
      </c>
      <c r="D15" s="163">
        <f>'[2]СП-1 (н.о.)'!$F$130</f>
        <v>0</v>
      </c>
      <c r="E15" s="195">
        <f>'[3]СП-1 (н.о.)'!$F$130</f>
        <v>0</v>
      </c>
      <c r="F15" s="163">
        <f>[4]STA_SP1_NO!$F$128</f>
        <v>1</v>
      </c>
      <c r="G15" s="194">
        <f>[5]STA_SP1_NO!$F$128</f>
        <v>0</v>
      </c>
      <c r="H15" s="163">
        <f>'[6]СП-1 (н.о.)'!$F$130</f>
        <v>0</v>
      </c>
      <c r="I15" s="194">
        <f>[7]STA_SP1_NO!$F$128</f>
        <v>0</v>
      </c>
      <c r="J15" s="163">
        <f>'[8]СП-1 (н.о.)'!$F$130</f>
        <v>0</v>
      </c>
      <c r="K15" s="194">
        <f>'[9]СП-1 (н.о.)'!$F$130</f>
        <v>1</v>
      </c>
      <c r="L15" s="208">
        <f>'[10]СП-1 (н.о.)'!$F$130</f>
        <v>0</v>
      </c>
      <c r="M15" s="194">
        <f>'[11]СП-1 (н.о.)'!$F$130</f>
        <v>0</v>
      </c>
      <c r="N15" s="37">
        <f t="shared" si="0"/>
        <v>2</v>
      </c>
    </row>
    <row r="16" spans="1:14" x14ac:dyDescent="0.25">
      <c r="A16" s="36">
        <v>13</v>
      </c>
      <c r="B16" s="37" t="s">
        <v>24</v>
      </c>
      <c r="C16" s="194">
        <f>[1]STA_SP1_NO!$F$132</f>
        <v>57</v>
      </c>
      <c r="D16" s="163">
        <f>'[2]СП-1 (н.о.)'!$F$134</f>
        <v>3</v>
      </c>
      <c r="E16" s="195">
        <f>'[3]СП-1 (н.о.)'!$F$134</f>
        <v>17</v>
      </c>
      <c r="F16" s="163">
        <f>[4]STA_SP1_NO!$F$132</f>
        <v>53</v>
      </c>
      <c r="G16" s="194">
        <f>[5]STA_SP1_NO!$F$132</f>
        <v>20</v>
      </c>
      <c r="H16" s="163">
        <f>'[6]СП-1 (н.о.)'!$F$134</f>
        <v>26</v>
      </c>
      <c r="I16" s="194">
        <f>[7]STA_SP1_NO!$F$132</f>
        <v>0</v>
      </c>
      <c r="J16" s="163">
        <f>'[8]СП-1 (н.о.)'!$F$134</f>
        <v>9</v>
      </c>
      <c r="K16" s="194">
        <f>'[9]СП-1 (н.о.)'!$F$134</f>
        <v>52</v>
      </c>
      <c r="L16" s="208">
        <f>'[10]СП-1 (н.о.)'!$F$134</f>
        <v>3</v>
      </c>
      <c r="M16" s="194">
        <f>'[11]СП-1 (н.о.)'!$F$134</f>
        <v>15</v>
      </c>
      <c r="N16" s="37">
        <f t="shared" si="0"/>
        <v>255</v>
      </c>
    </row>
    <row r="17" spans="1:14" x14ac:dyDescent="0.25">
      <c r="A17" s="36">
        <v>14</v>
      </c>
      <c r="B17" s="37" t="s">
        <v>25</v>
      </c>
      <c r="C17" s="194">
        <f>[1]STA_SP1_NO!$F$153</f>
        <v>0</v>
      </c>
      <c r="D17" s="163">
        <f>'[2]СП-1 (н.о.)'!$F$155</f>
        <v>0</v>
      </c>
      <c r="E17" s="195">
        <f>'[3]СП-1 (н.о.)'!$F$155</f>
        <v>0</v>
      </c>
      <c r="F17" s="163">
        <f>[4]STA_SP1_NO!$F$153</f>
        <v>0</v>
      </c>
      <c r="G17" s="194">
        <f>[5]STA_SP1_NO!$F$153</f>
        <v>0</v>
      </c>
      <c r="H17" s="163">
        <f>'[6]СП-1 (н.о.)'!$F$155</f>
        <v>0</v>
      </c>
      <c r="I17" s="194">
        <f>[7]STA_SP1_NO!$F$153</f>
        <v>0</v>
      </c>
      <c r="J17" s="163">
        <f>'[8]СП-1 (н.о.)'!$F$155</f>
        <v>0</v>
      </c>
      <c r="K17" s="194">
        <f>'[9]СП-1 (н.о.)'!$F$155</f>
        <v>0</v>
      </c>
      <c r="L17" s="208">
        <f>'[10]СП-1 (н.о.)'!$F$155</f>
        <v>2</v>
      </c>
      <c r="M17" s="194">
        <f>'[11]СП-1 (н.о.)'!$F$155</f>
        <v>0</v>
      </c>
      <c r="N17" s="37">
        <f t="shared" si="0"/>
        <v>2</v>
      </c>
    </row>
    <row r="18" spans="1:14" x14ac:dyDescent="0.25">
      <c r="A18" s="36">
        <v>15</v>
      </c>
      <c r="B18" s="37" t="s">
        <v>26</v>
      </c>
      <c r="C18" s="194">
        <f>[1]STA_SP1_NO!$F$158</f>
        <v>0</v>
      </c>
      <c r="D18" s="163">
        <f>'[2]СП-1 (н.о.)'!$F$160</f>
        <v>0</v>
      </c>
      <c r="E18" s="195">
        <f>'[3]СП-1 (н.о.)'!$F$160</f>
        <v>0</v>
      </c>
      <c r="F18" s="163">
        <f>[4]STA_SP1_NO!$F$158</f>
        <v>0</v>
      </c>
      <c r="G18" s="194">
        <f>[5]STA_SP1_NO!$F$158</f>
        <v>0</v>
      </c>
      <c r="H18" s="163">
        <f>'[6]СП-1 (н.о.)'!$F$160</f>
        <v>0</v>
      </c>
      <c r="I18" s="194">
        <f>[7]STA_SP1_NO!$F$158</f>
        <v>0</v>
      </c>
      <c r="J18" s="163">
        <f>'[8]СП-1 (н.о.)'!$F$160</f>
        <v>0</v>
      </c>
      <c r="K18" s="194">
        <f>'[9]СП-1 (н.о.)'!$F$160</f>
        <v>0</v>
      </c>
      <c r="L18" s="208">
        <f>'[10]СП-1 (н.о.)'!$F$160</f>
        <v>0</v>
      </c>
      <c r="M18" s="194">
        <f>'[11]СП-1 (н.о.)'!$F$160</f>
        <v>0</v>
      </c>
      <c r="N18" s="37">
        <f t="shared" si="0"/>
        <v>0</v>
      </c>
    </row>
    <row r="19" spans="1:14" x14ac:dyDescent="0.25">
      <c r="A19" s="36">
        <v>16</v>
      </c>
      <c r="B19" s="37" t="s">
        <v>27</v>
      </c>
      <c r="C19" s="194">
        <f>[1]STA_SP1_NO!$F$161</f>
        <v>21</v>
      </c>
      <c r="D19" s="163">
        <f>'[2]СП-1 (н.о.)'!$F$163</f>
        <v>0</v>
      </c>
      <c r="E19" s="195">
        <f>'[3]СП-1 (н.о.)'!$F$163</f>
        <v>0</v>
      </c>
      <c r="F19" s="163">
        <f>[4]STA_SP1_NO!$F$161</f>
        <v>5</v>
      </c>
      <c r="G19" s="194">
        <f>[5]STA_SP1_NO!$F$161</f>
        <v>0</v>
      </c>
      <c r="H19" s="163">
        <f>'[6]СП-1 (н.о.)'!$F$163</f>
        <v>0</v>
      </c>
      <c r="I19" s="194">
        <f>[7]STA_SP1_NO!$F$161</f>
        <v>0</v>
      </c>
      <c r="J19" s="163">
        <f>'[8]СП-1 (н.о.)'!$F$163</f>
        <v>0</v>
      </c>
      <c r="K19" s="194">
        <f>'[9]СП-1 (н.о.)'!$F$163</f>
        <v>0</v>
      </c>
      <c r="L19" s="208">
        <f>'[10]СП-1 (н.о.)'!$F$163</f>
        <v>0</v>
      </c>
      <c r="M19" s="194">
        <f>'[11]СП-1 (н.о.)'!$F$163</f>
        <v>0</v>
      </c>
      <c r="N19" s="37">
        <f t="shared" si="0"/>
        <v>26</v>
      </c>
    </row>
    <row r="20" spans="1:14" x14ac:dyDescent="0.25">
      <c r="A20" s="36">
        <v>17</v>
      </c>
      <c r="B20" s="37" t="s">
        <v>28</v>
      </c>
      <c r="C20" s="194">
        <f>[1]STA_SP1_NO!$F$167</f>
        <v>0</v>
      </c>
      <c r="D20" s="163">
        <f>'[2]СП-1 (н.о.)'!$F$169</f>
        <v>0</v>
      </c>
      <c r="E20" s="195">
        <f>'[3]СП-1 (н.о.)'!$F$169</f>
        <v>0</v>
      </c>
      <c r="F20" s="163">
        <f>[4]STA_SP1_NO!$F$167</f>
        <v>0</v>
      </c>
      <c r="G20" s="194">
        <f>[5]STA_SP1_NO!$F$167</f>
        <v>0</v>
      </c>
      <c r="H20" s="163">
        <f>'[6]СП-1 (н.о.)'!$F$169</f>
        <v>0</v>
      </c>
      <c r="I20" s="194">
        <f>[7]STA_SP1_NO!$F$167</f>
        <v>0</v>
      </c>
      <c r="J20" s="163">
        <f>'[8]СП-1 (н.о.)'!$F$169</f>
        <v>0</v>
      </c>
      <c r="K20" s="194">
        <f>'[9]СП-1 (н.о.)'!$F$169</f>
        <v>0</v>
      </c>
      <c r="L20" s="208">
        <f>'[10]СП-1 (н.о.)'!$F$169</f>
        <v>0</v>
      </c>
      <c r="M20" s="194">
        <f>'[11]СП-1 (н.о.)'!$F$169</f>
        <v>0</v>
      </c>
      <c r="N20" s="37">
        <f t="shared" si="0"/>
        <v>0</v>
      </c>
    </row>
    <row r="21" spans="1:14" ht="15.75" thickBot="1" x14ac:dyDescent="0.3">
      <c r="A21" s="38">
        <v>18</v>
      </c>
      <c r="B21" s="39" t="s">
        <v>29</v>
      </c>
      <c r="C21" s="194">
        <f>[1]STA_SP1_NO!$F$170</f>
        <v>78</v>
      </c>
      <c r="D21" s="163">
        <f>'[2]СП-1 (н.о.)'!$F$172</f>
        <v>661</v>
      </c>
      <c r="E21" s="207">
        <f>'[3]СП-1 (н.о.)'!$F$172</f>
        <v>67</v>
      </c>
      <c r="F21" s="163">
        <f>[4]STA_SP1_NO!$F$170</f>
        <v>460</v>
      </c>
      <c r="G21" s="194">
        <f>[5]STA_SP1_NO!$F$170</f>
        <v>93</v>
      </c>
      <c r="H21" s="163">
        <f>'[6]СП-1 (н.о.)'!$F$172</f>
        <v>411</v>
      </c>
      <c r="I21" s="194">
        <f>[7]STA_SP1_NO!$F$170</f>
        <v>37</v>
      </c>
      <c r="J21" s="163">
        <f>'[8]СП-1 (н.о.)'!$F$172</f>
        <v>91</v>
      </c>
      <c r="K21" s="194">
        <f>'[9]СП-1 (н.о.)'!$F$172</f>
        <v>163</v>
      </c>
      <c r="L21" s="208">
        <f>'[10]СП-1 (н.о.)'!$F$172</f>
        <v>56</v>
      </c>
      <c r="M21" s="194">
        <f>'[11]СП-1 (н.о.)'!$F$172</f>
        <v>162</v>
      </c>
      <c r="N21" s="164">
        <f t="shared" si="0"/>
        <v>2279</v>
      </c>
    </row>
    <row r="22" spans="1:14" ht="15.75" thickBot="1" x14ac:dyDescent="0.3">
      <c r="A22" s="40"/>
      <c r="B22" s="41" t="s">
        <v>3</v>
      </c>
      <c r="C22" s="42">
        <f>SUM(C4:C21)</f>
        <v>3453</v>
      </c>
      <c r="D22" s="57">
        <f>SUM(D4:D21)</f>
        <v>10466</v>
      </c>
      <c r="E22" s="90">
        <f t="shared" ref="E22:N22" si="1">SUM(E4:E21)</f>
        <v>4747</v>
      </c>
      <c r="F22" s="43">
        <f t="shared" si="1"/>
        <v>6564</v>
      </c>
      <c r="G22" s="44">
        <f t="shared" si="1"/>
        <v>4372</v>
      </c>
      <c r="H22" s="43">
        <f t="shared" si="1"/>
        <v>9289</v>
      </c>
      <c r="I22" s="44">
        <f t="shared" si="1"/>
        <v>1516</v>
      </c>
      <c r="J22" s="43">
        <f t="shared" si="1"/>
        <v>4982</v>
      </c>
      <c r="K22" s="44">
        <f t="shared" si="1"/>
        <v>2835</v>
      </c>
      <c r="L22" s="43">
        <f t="shared" si="1"/>
        <v>9205</v>
      </c>
      <c r="M22" s="44">
        <f t="shared" si="1"/>
        <v>13333</v>
      </c>
      <c r="N22" s="43">
        <f t="shared" si="1"/>
        <v>70762</v>
      </c>
    </row>
    <row r="23" spans="1:14" ht="15.75" thickBot="1" x14ac:dyDescent="0.3">
      <c r="A23" s="47"/>
      <c r="B23" s="48"/>
      <c r="C23" s="50"/>
      <c r="D23" s="73"/>
      <c r="E23" s="73"/>
      <c r="F23" s="50"/>
      <c r="G23" s="50"/>
      <c r="H23" s="50"/>
      <c r="I23" s="50"/>
      <c r="J23" s="50"/>
      <c r="K23" s="50"/>
      <c r="L23" s="50"/>
      <c r="M23" s="50"/>
      <c r="N23" s="50"/>
    </row>
    <row r="24" spans="1:14" ht="15.75" thickBot="1" x14ac:dyDescent="0.3">
      <c r="A24" s="335" t="s">
        <v>31</v>
      </c>
      <c r="B24" s="336"/>
      <c r="C24" s="52">
        <f>C22/N22</f>
        <v>4.8797377123314771E-2</v>
      </c>
      <c r="D24" s="51">
        <f>D22/N22</f>
        <v>0.14790424238998331</v>
      </c>
      <c r="E24" s="52">
        <f>E22/N22</f>
        <v>6.7084028150702357E-2</v>
      </c>
      <c r="F24" s="51">
        <f>F22/N22</f>
        <v>9.2761651733981515E-2</v>
      </c>
      <c r="G24" s="52">
        <f>G22/N22</f>
        <v>6.1784573641219864E-2</v>
      </c>
      <c r="H24" s="51">
        <f>H22/N22</f>
        <v>0.13127102116955428</v>
      </c>
      <c r="I24" s="52">
        <f>I22/N22</f>
        <v>2.1423928097001214E-2</v>
      </c>
      <c r="J24" s="51">
        <f>J22/N22</f>
        <v>7.0405019643311376E-2</v>
      </c>
      <c r="K24" s="52">
        <f>K22/N22</f>
        <v>4.0063876091687628E-2</v>
      </c>
      <c r="L24" s="51">
        <f>L22/N22</f>
        <v>0.13008394335943022</v>
      </c>
      <c r="M24" s="53">
        <f>M22/N22</f>
        <v>0.18842033859981347</v>
      </c>
      <c r="N24" s="51">
        <f>N22/N22</f>
        <v>1</v>
      </c>
    </row>
    <row r="25" spans="1:14" ht="15.75" thickBot="1" x14ac:dyDescent="0.3">
      <c r="A25" s="54"/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</row>
    <row r="26" spans="1:14" ht="15.75" thickBot="1" x14ac:dyDescent="0.3">
      <c r="A26" s="304" t="s">
        <v>0</v>
      </c>
      <c r="B26" s="310" t="s">
        <v>1</v>
      </c>
      <c r="C26" s="351" t="s">
        <v>90</v>
      </c>
      <c r="D26" s="352"/>
      <c r="E26" s="353"/>
      <c r="F26" s="353"/>
      <c r="G26" s="354"/>
      <c r="H26" s="349" t="s">
        <v>3</v>
      </c>
      <c r="I26" s="1"/>
      <c r="J26" s="1"/>
      <c r="K26" s="1"/>
      <c r="L26" s="1"/>
      <c r="M26" s="1"/>
      <c r="N26" s="1"/>
    </row>
    <row r="27" spans="1:14" ht="15.75" thickBot="1" x14ac:dyDescent="0.3">
      <c r="A27" s="305"/>
      <c r="B27" s="311"/>
      <c r="C27" s="279" t="s">
        <v>11</v>
      </c>
      <c r="D27" s="282" t="s">
        <v>32</v>
      </c>
      <c r="E27" s="281" t="s">
        <v>7</v>
      </c>
      <c r="F27" s="174" t="s">
        <v>9</v>
      </c>
      <c r="G27" s="238" t="s">
        <v>4</v>
      </c>
      <c r="H27" s="350"/>
      <c r="I27" s="1"/>
      <c r="J27" s="104"/>
      <c r="K27" s="345" t="s">
        <v>33</v>
      </c>
      <c r="L27" s="346"/>
      <c r="M27" s="155">
        <f>N22</f>
        <v>70762</v>
      </c>
      <c r="N27" s="156">
        <f>M27/M29</f>
        <v>0.95714865413228734</v>
      </c>
    </row>
    <row r="28" spans="1:14" ht="15.75" thickBot="1" x14ac:dyDescent="0.3">
      <c r="A28" s="24">
        <v>19</v>
      </c>
      <c r="B28" s="103" t="s">
        <v>34</v>
      </c>
      <c r="C28" s="280">
        <f>[12]STA_SP2_ZO!$L$51</f>
        <v>1685</v>
      </c>
      <c r="D28" s="283">
        <f>[13]STA_SP2_ZO!$L$51</f>
        <v>644</v>
      </c>
      <c r="E28" s="288">
        <f>'[14]СП-2 (ж.о.)'!$L$53</f>
        <v>439</v>
      </c>
      <c r="F28" s="55">
        <f>'[15]СП-2 (ж.о.)'!$L$53</f>
        <v>241</v>
      </c>
      <c r="G28" s="154">
        <f>[16]STA_SP2_ZO!$L$51</f>
        <v>159</v>
      </c>
      <c r="H28" s="55">
        <f>SUM(C28:G28)</f>
        <v>3168</v>
      </c>
      <c r="I28" s="1"/>
      <c r="J28" s="104"/>
      <c r="K28" s="337" t="s">
        <v>34</v>
      </c>
      <c r="L28" s="338"/>
      <c r="M28" s="154">
        <f>H28</f>
        <v>3168</v>
      </c>
      <c r="N28" s="157">
        <f>M28/M29</f>
        <v>4.2851345867712699E-2</v>
      </c>
    </row>
    <row r="29" spans="1:14" ht="15.75" thickBot="1" x14ac:dyDescent="0.3">
      <c r="A29" s="12"/>
      <c r="B29" s="20"/>
      <c r="C29" s="1"/>
      <c r="D29" s="1"/>
      <c r="E29" s="1"/>
      <c r="F29" s="1"/>
      <c r="G29" s="1"/>
      <c r="H29" s="1"/>
      <c r="I29" s="1"/>
      <c r="J29" s="104"/>
      <c r="K29" s="339" t="s">
        <v>3</v>
      </c>
      <c r="L29" s="340"/>
      <c r="M29" s="158">
        <f>M27+M28</f>
        <v>73930</v>
      </c>
      <c r="N29" s="159">
        <f>M29/M29</f>
        <v>1</v>
      </c>
    </row>
    <row r="30" spans="1:14" ht="15.75" thickBot="1" x14ac:dyDescent="0.3">
      <c r="A30" s="298" t="s">
        <v>35</v>
      </c>
      <c r="B30" s="299"/>
      <c r="C30" s="25">
        <f>C28/H28</f>
        <v>0.53188131313131315</v>
      </c>
      <c r="D30" s="105">
        <f>D28/H28</f>
        <v>0.20328282828282829</v>
      </c>
      <c r="E30" s="25">
        <f>E28/H28</f>
        <v>0.13857323232323232</v>
      </c>
      <c r="F30" s="105">
        <f>F28/H28</f>
        <v>7.607323232323232E-2</v>
      </c>
      <c r="G30" s="25">
        <f>G28/H28</f>
        <v>5.0189393939393936E-2</v>
      </c>
      <c r="H30" s="105">
        <f>H28/H28</f>
        <v>1</v>
      </c>
      <c r="I30" s="1"/>
      <c r="J30" s="1"/>
      <c r="K30" s="1"/>
      <c r="L30" s="1"/>
      <c r="M30" s="1"/>
      <c r="N30" s="1"/>
    </row>
    <row r="31" spans="1:14" x14ac:dyDescent="0.25">
      <c r="H31" s="1"/>
    </row>
    <row r="32" spans="1:14" x14ac:dyDescent="0.25">
      <c r="D32" s="232"/>
    </row>
  </sheetData>
  <mergeCells count="14">
    <mergeCell ref="N2:N3"/>
    <mergeCell ref="A30:B30"/>
    <mergeCell ref="K28:L28"/>
    <mergeCell ref="C1:K1"/>
    <mergeCell ref="A2:A3"/>
    <mergeCell ref="B2:B3"/>
    <mergeCell ref="C2:M2"/>
    <mergeCell ref="A24:B24"/>
    <mergeCell ref="A26:A27"/>
    <mergeCell ref="B26:B27"/>
    <mergeCell ref="K27:L27"/>
    <mergeCell ref="K29:L29"/>
    <mergeCell ref="H26:H27"/>
    <mergeCell ref="C26:G26"/>
  </mergeCells>
  <pageMargins left="0.25" right="0.25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0"/>
  <sheetViews>
    <sheetView workbookViewId="0">
      <selection activeCell="K38" sqref="K38"/>
    </sheetView>
  </sheetViews>
  <sheetFormatPr defaultRowHeight="15" x14ac:dyDescent="0.25"/>
  <cols>
    <col min="1" max="1" width="4.5703125" customWidth="1"/>
    <col min="2" max="2" width="27.85546875" customWidth="1"/>
  </cols>
  <sheetData>
    <row r="1" spans="1:14" ht="28.5" customHeight="1" thickBot="1" x14ac:dyDescent="0.3">
      <c r="A1" s="166"/>
      <c r="B1" s="166"/>
      <c r="C1" s="355" t="s">
        <v>99</v>
      </c>
      <c r="D1" s="356"/>
      <c r="E1" s="356"/>
      <c r="F1" s="356"/>
      <c r="G1" s="356"/>
      <c r="H1" s="356"/>
      <c r="I1" s="356"/>
      <c r="J1" s="29"/>
      <c r="K1" s="29"/>
      <c r="L1" s="29"/>
      <c r="M1" s="29"/>
      <c r="N1" s="29"/>
    </row>
    <row r="2" spans="1:14" ht="15.75" thickBot="1" x14ac:dyDescent="0.3">
      <c r="A2" s="327" t="s">
        <v>0</v>
      </c>
      <c r="B2" s="329" t="s">
        <v>1</v>
      </c>
      <c r="C2" s="357" t="s">
        <v>2</v>
      </c>
      <c r="D2" s="358"/>
      <c r="E2" s="358"/>
      <c r="F2" s="358"/>
      <c r="G2" s="358"/>
      <c r="H2" s="358"/>
      <c r="I2" s="358"/>
      <c r="J2" s="358"/>
      <c r="K2" s="358"/>
      <c r="L2" s="358"/>
      <c r="M2" s="358"/>
      <c r="N2" s="333" t="s">
        <v>3</v>
      </c>
    </row>
    <row r="3" spans="1:14" ht="15.75" thickBot="1" x14ac:dyDescent="0.3">
      <c r="A3" s="328"/>
      <c r="B3" s="330"/>
      <c r="C3" s="85" t="s">
        <v>69</v>
      </c>
      <c r="D3" s="33" t="s">
        <v>4</v>
      </c>
      <c r="E3" s="58" t="s">
        <v>5</v>
      </c>
      <c r="F3" s="30" t="s">
        <v>6</v>
      </c>
      <c r="G3" s="59" t="s">
        <v>7</v>
      </c>
      <c r="H3" s="30" t="s">
        <v>8</v>
      </c>
      <c r="I3" s="21" t="s">
        <v>94</v>
      </c>
      <c r="J3" s="30" t="s">
        <v>9</v>
      </c>
      <c r="K3" s="82" t="s">
        <v>10</v>
      </c>
      <c r="L3" s="239" t="s">
        <v>93</v>
      </c>
      <c r="M3" s="59" t="s">
        <v>11</v>
      </c>
      <c r="N3" s="334"/>
    </row>
    <row r="4" spans="1:14" ht="15.75" thickBot="1" x14ac:dyDescent="0.3">
      <c r="A4" s="34">
        <v>1</v>
      </c>
      <c r="B4" s="35" t="s">
        <v>12</v>
      </c>
      <c r="C4" s="193">
        <f>[1]STA_SP1_NO!$H$10</f>
        <v>76</v>
      </c>
      <c r="D4" s="87">
        <f>'[2]СП-1 (н.о.)'!$H$12</f>
        <v>422</v>
      </c>
      <c r="E4" s="193">
        <f>'[3]СП-1 (н.о.)'!$H$12</f>
        <v>39</v>
      </c>
      <c r="F4" s="87">
        <f>[4]STA_SP1_NO!$H$10</f>
        <v>422</v>
      </c>
      <c r="G4" s="193">
        <f>[5]STA_SP1_NO!$H$10</f>
        <v>17</v>
      </c>
      <c r="H4" s="87">
        <f>'[6]СП-1 (н.о.)'!$H$12</f>
        <v>229</v>
      </c>
      <c r="I4" s="193">
        <f>[7]STA_SP1_NO!$H$10</f>
        <v>71</v>
      </c>
      <c r="J4" s="173">
        <f>'[8]СП-1 (н.о.)'!$H$12</f>
        <v>45</v>
      </c>
      <c r="K4" s="193">
        <f>'[9]СП-1 (н.о.)'!$H$12</f>
        <v>40</v>
      </c>
      <c r="L4" s="192">
        <f>'[10]СП-1 (н.о.)'!$H$12</f>
        <v>175</v>
      </c>
      <c r="M4" s="193">
        <f>'[11]СП-1 (н.о.)'!$H$12</f>
        <v>215</v>
      </c>
      <c r="N4" s="163">
        <f t="shared" ref="N4:N20" si="0">SUM(C4:M4)</f>
        <v>1751</v>
      </c>
    </row>
    <row r="5" spans="1:14" ht="15.75" thickBot="1" x14ac:dyDescent="0.3">
      <c r="A5" s="36">
        <v>2</v>
      </c>
      <c r="B5" s="37" t="s">
        <v>13</v>
      </c>
      <c r="C5" s="193">
        <f>[1]STA_SP1_NO!$H$20</f>
        <v>63</v>
      </c>
      <c r="D5" s="87">
        <f>'[2]СП-1 (н.о.)'!$H$22</f>
        <v>361</v>
      </c>
      <c r="E5" s="161">
        <f>'[3]СП-1 (н.о.)'!$H$22</f>
        <v>130</v>
      </c>
      <c r="F5" s="87">
        <f>[4]STA_SP1_NO!$H$20</f>
        <v>431</v>
      </c>
      <c r="G5" s="193">
        <f>[5]STA_SP1_NO!$H$20</f>
        <v>0</v>
      </c>
      <c r="H5" s="87">
        <f>'[6]СП-1 (н.о.)'!$H$22</f>
        <v>1158</v>
      </c>
      <c r="I5" s="193">
        <f>[7]STA_SP1_NO!$H$20</f>
        <v>0</v>
      </c>
      <c r="J5" s="173">
        <f>'[8]СП-1 (н.о.)'!$H$22</f>
        <v>32</v>
      </c>
      <c r="K5" s="193">
        <f>'[9]СП-1 (н.о.)'!$H$22</f>
        <v>0</v>
      </c>
      <c r="L5" s="192">
        <f>'[10]СП-1 (н.о.)'!$H$22</f>
        <v>1671</v>
      </c>
      <c r="M5" s="193">
        <f>'[11]СП-1 (н.о.)'!$H$22</f>
        <v>1633</v>
      </c>
      <c r="N5" s="67">
        <f t="shared" si="0"/>
        <v>5479</v>
      </c>
    </row>
    <row r="6" spans="1:14" ht="15.75" thickBot="1" x14ac:dyDescent="0.3">
      <c r="A6" s="36">
        <v>3</v>
      </c>
      <c r="B6" s="37" t="s">
        <v>14</v>
      </c>
      <c r="C6" s="193">
        <f>[1]STA_SP1_NO!$H$24</f>
        <v>115</v>
      </c>
      <c r="D6" s="87">
        <f>'[2]СП-1 (н.о.)'!$H$26</f>
        <v>316</v>
      </c>
      <c r="E6" s="161">
        <f>'[3]СП-1 (н.о.)'!$H$26</f>
        <v>219</v>
      </c>
      <c r="F6" s="87">
        <f>[4]STA_SP1_NO!$H$24</f>
        <v>314</v>
      </c>
      <c r="G6" s="193">
        <f>[5]STA_SP1_NO!$H$24</f>
        <v>70</v>
      </c>
      <c r="H6" s="87">
        <f>'[6]СП-1 (н.о.)'!$H$26</f>
        <v>313</v>
      </c>
      <c r="I6" s="193">
        <f>[7]STA_SP1_NO!$H$24</f>
        <v>58</v>
      </c>
      <c r="J6" s="173">
        <f>'[8]СП-1 (н.о.)'!$H$26</f>
        <v>146</v>
      </c>
      <c r="K6" s="193">
        <f>'[9]СП-1 (н.о.)'!$H$26</f>
        <v>195</v>
      </c>
      <c r="L6" s="192">
        <f>'[10]СП-1 (н.о.)'!$H$26</f>
        <v>322</v>
      </c>
      <c r="M6" s="193">
        <f>'[11]СП-1 (н.о.)'!$H$26</f>
        <v>336</v>
      </c>
      <c r="N6" s="67">
        <f>SUM(C6:M6)</f>
        <v>2404</v>
      </c>
    </row>
    <row r="7" spans="1:14" ht="15.75" thickBot="1" x14ac:dyDescent="0.3">
      <c r="A7" s="36">
        <v>4</v>
      </c>
      <c r="B7" s="37" t="s">
        <v>15</v>
      </c>
      <c r="C7" s="193">
        <f>[1]STA_SP1_NO!$H$27</f>
        <v>0</v>
      </c>
      <c r="D7" s="87">
        <f>'[2]СП-1 (н.о.)'!$H$29</f>
        <v>0</v>
      </c>
      <c r="E7" s="161">
        <f>'[3]СП-1 (н.о.)'!$H$29</f>
        <v>0</v>
      </c>
      <c r="F7" s="87">
        <f>[4]STA_SP1_NO!$H$27</f>
        <v>0</v>
      </c>
      <c r="G7" s="193">
        <f>[5]STA_SP1_NO!$H$27</f>
        <v>0</v>
      </c>
      <c r="H7" s="87">
        <f>'[6]СП-1 (н.о.)'!$H$29</f>
        <v>0</v>
      </c>
      <c r="I7" s="193">
        <f>[7]STA_SP1_NO!$H$27</f>
        <v>0</v>
      </c>
      <c r="J7" s="173">
        <f>'[8]СП-1 (н.о.)'!$H$29</f>
        <v>0</v>
      </c>
      <c r="K7" s="193">
        <f>'[9]СП-1 (н.о.)'!$H$29</f>
        <v>0</v>
      </c>
      <c r="L7" s="192">
        <f>'[10]СП-1 (н.о.)'!$H$29</f>
        <v>0</v>
      </c>
      <c r="M7" s="193">
        <f>'[11]СП-1 (н.о.)'!$H$29</f>
        <v>0</v>
      </c>
      <c r="N7" s="37">
        <f t="shared" si="0"/>
        <v>0</v>
      </c>
    </row>
    <row r="8" spans="1:14" ht="15.75" thickBot="1" x14ac:dyDescent="0.3">
      <c r="A8" s="36">
        <v>5</v>
      </c>
      <c r="B8" s="37" t="s">
        <v>16</v>
      </c>
      <c r="C8" s="193">
        <f>[1]STA_SP1_NO!$H$30</f>
        <v>0</v>
      </c>
      <c r="D8" s="87">
        <f>'[2]СП-1 (н.о.)'!$H$32</f>
        <v>1</v>
      </c>
      <c r="E8" s="161">
        <f>'[3]СП-1 (н.о.)'!$H$32</f>
        <v>0</v>
      </c>
      <c r="F8" s="87">
        <f>[4]STA_SP1_NO!$H$30</f>
        <v>0</v>
      </c>
      <c r="G8" s="193">
        <f>[5]STA_SP1_NO!$H$30</f>
        <v>0</v>
      </c>
      <c r="H8" s="87">
        <f>'[6]СП-1 (н.о.)'!$H$32</f>
        <v>0</v>
      </c>
      <c r="I8" s="193">
        <f>[7]STA_SP1_NO!$H$30</f>
        <v>0</v>
      </c>
      <c r="J8" s="173">
        <f>'[8]СП-1 (н.о.)'!$H$32</f>
        <v>0</v>
      </c>
      <c r="K8" s="193">
        <f>'[9]СП-1 (н.о.)'!$H$32</f>
        <v>0</v>
      </c>
      <c r="L8" s="192">
        <f>'[10]СП-1 (н.о.)'!$H$32</f>
        <v>0</v>
      </c>
      <c r="M8" s="193">
        <f>'[11]СП-1 (н.о.)'!$H$32</f>
        <v>0</v>
      </c>
      <c r="N8" s="37">
        <f t="shared" si="0"/>
        <v>1</v>
      </c>
    </row>
    <row r="9" spans="1:14" ht="15.75" thickBot="1" x14ac:dyDescent="0.3">
      <c r="A9" s="36">
        <v>6</v>
      </c>
      <c r="B9" s="37" t="s">
        <v>17</v>
      </c>
      <c r="C9" s="193">
        <f>[1]STA_SP1_NO!$H$33</f>
        <v>0</v>
      </c>
      <c r="D9" s="87">
        <f>'[2]СП-1 (н.о.)'!$H$35</f>
        <v>1</v>
      </c>
      <c r="E9" s="60">
        <v>0</v>
      </c>
      <c r="F9" s="87">
        <f>[4]STA_SP1_NO!$H$33</f>
        <v>0</v>
      </c>
      <c r="G9" s="193">
        <f>[5]STA_SP1_NO!$H$33</f>
        <v>2</v>
      </c>
      <c r="H9" s="87">
        <f>'[6]СП-1 (н.о.)'!$H$35</f>
        <v>0</v>
      </c>
      <c r="I9" s="193">
        <f>[7]STA_SP1_NO!$H$33</f>
        <v>0</v>
      </c>
      <c r="J9" s="173">
        <f>'[8]СП-1 (н.о.)'!$H$35</f>
        <v>0</v>
      </c>
      <c r="K9" s="193">
        <f>'[9]СП-1 (н.о.)'!$H$35</f>
        <v>0</v>
      </c>
      <c r="L9" s="192">
        <f>'[10]СП-1 (н.о.)'!$H$35</f>
        <v>0</v>
      </c>
      <c r="M9" s="193">
        <f>'[11]СП-1 (н.о.)'!$H$35</f>
        <v>0</v>
      </c>
      <c r="N9" s="37">
        <f t="shared" si="0"/>
        <v>3</v>
      </c>
    </row>
    <row r="10" spans="1:14" ht="15.75" thickBot="1" x14ac:dyDescent="0.3">
      <c r="A10" s="36">
        <v>7</v>
      </c>
      <c r="B10" s="37" t="s">
        <v>18</v>
      </c>
      <c r="C10" s="193">
        <f>[1]STA_SP1_NO!$H$36</f>
        <v>2</v>
      </c>
      <c r="D10" s="87">
        <f>'[2]СП-1 (н.о.)'!$H$38</f>
        <v>2</v>
      </c>
      <c r="E10" s="161">
        <f>'[3]СП-1 (н.о.)'!$H$38</f>
        <v>4</v>
      </c>
      <c r="F10" s="87">
        <f>[4]STA_SP1_NO!$H$36</f>
        <v>1</v>
      </c>
      <c r="G10" s="193">
        <f>[5]STA_SP1_NO!$H$36</f>
        <v>0</v>
      </c>
      <c r="H10" s="87">
        <f>'[6]СП-1 (н.о.)'!$H$38</f>
        <v>1</v>
      </c>
      <c r="I10" s="193">
        <f>[7]STA_SP1_NO!$H$36</f>
        <v>0</v>
      </c>
      <c r="J10" s="173">
        <f>'[8]СП-1 (н.о.)'!$H$38</f>
        <v>1</v>
      </c>
      <c r="K10" s="193">
        <f>'[9]СП-1 (н.о.)'!$H$38</f>
        <v>0</v>
      </c>
      <c r="L10" s="192">
        <f>'[10]СП-1 (н.о.)'!$H$38</f>
        <v>1</v>
      </c>
      <c r="M10" s="193">
        <f>'[11]СП-1 (н.о.)'!$H$38</f>
        <v>1</v>
      </c>
      <c r="N10" s="37">
        <f t="shared" si="0"/>
        <v>13</v>
      </c>
    </row>
    <row r="11" spans="1:14" ht="15.75" thickBot="1" x14ac:dyDescent="0.3">
      <c r="A11" s="36">
        <v>8</v>
      </c>
      <c r="B11" s="37" t="s">
        <v>19</v>
      </c>
      <c r="C11" s="193">
        <f>[1]STA_SP1_NO!$H$40</f>
        <v>84</v>
      </c>
      <c r="D11" s="87">
        <f>'[2]СП-1 (н.о.)'!$H$42</f>
        <v>62</v>
      </c>
      <c r="E11" s="161">
        <f>'[3]СП-1 (н.о.)'!$H$42</f>
        <v>23</v>
      </c>
      <c r="F11" s="87">
        <f>[4]STA_SP1_NO!$H$40</f>
        <v>81</v>
      </c>
      <c r="G11" s="193">
        <f>[5]STA_SP1_NO!$H$40</f>
        <v>21</v>
      </c>
      <c r="H11" s="87">
        <f>'[6]СП-1 (н.о.)'!$H$42</f>
        <v>102</v>
      </c>
      <c r="I11" s="193">
        <f>[7]STA_SP1_NO!$H$40</f>
        <v>16</v>
      </c>
      <c r="J11" s="173">
        <f>'[8]СП-1 (н.о.)'!$H$42</f>
        <v>25</v>
      </c>
      <c r="K11" s="193">
        <f>'[9]СП-1 (н.о.)'!$H$42</f>
        <v>56</v>
      </c>
      <c r="L11" s="192">
        <f>'[10]СП-1 (н.о.)'!$H$42</f>
        <v>31</v>
      </c>
      <c r="M11" s="193">
        <f>'[11]СП-1 (н.о.)'!$H$42</f>
        <v>37</v>
      </c>
      <c r="N11" s="37">
        <f t="shared" si="0"/>
        <v>538</v>
      </c>
    </row>
    <row r="12" spans="1:14" ht="15.75" thickBot="1" x14ac:dyDescent="0.3">
      <c r="A12" s="36">
        <v>9</v>
      </c>
      <c r="B12" s="37" t="s">
        <v>20</v>
      </c>
      <c r="C12" s="193">
        <f>[1]STA_SP1_NO!$H$56</f>
        <v>157</v>
      </c>
      <c r="D12" s="87">
        <f>'[2]СП-1 (н.о.)'!$H$58</f>
        <v>1093</v>
      </c>
      <c r="E12" s="161">
        <f>'[3]СП-1 (н.о.)'!$H$58</f>
        <v>109</v>
      </c>
      <c r="F12" s="87">
        <f>[4]STA_SP1_NO!$H$56</f>
        <v>386</v>
      </c>
      <c r="G12" s="193">
        <f>[5]STA_SP1_NO!$H$56</f>
        <v>70</v>
      </c>
      <c r="H12" s="87">
        <f>'[6]СП-1 (н.о.)'!$H$58</f>
        <v>213</v>
      </c>
      <c r="I12" s="193">
        <f>[7]STA_SP1_NO!$H$56</f>
        <v>1</v>
      </c>
      <c r="J12" s="173">
        <f>'[8]СП-1 (н.о.)'!$H$58</f>
        <v>74</v>
      </c>
      <c r="K12" s="193">
        <f>'[9]СП-1 (н.о.)'!$H$58</f>
        <v>69</v>
      </c>
      <c r="L12" s="192">
        <f>'[10]СП-1 (н.о.)'!$H$58</f>
        <v>148</v>
      </c>
      <c r="M12" s="193">
        <f>'[11]СП-1 (н.о.)'!$H$58</f>
        <v>93</v>
      </c>
      <c r="N12" s="67">
        <f t="shared" si="0"/>
        <v>2413</v>
      </c>
    </row>
    <row r="13" spans="1:14" ht="15.75" thickBot="1" x14ac:dyDescent="0.3">
      <c r="A13" s="36">
        <v>10</v>
      </c>
      <c r="B13" s="37" t="s">
        <v>21</v>
      </c>
      <c r="C13" s="193">
        <f>[1]STA_SP1_NO!$H$88</f>
        <v>508</v>
      </c>
      <c r="D13" s="87">
        <f>'[2]СП-1 (н.о.)'!$H$90</f>
        <v>968</v>
      </c>
      <c r="E13" s="161">
        <f>'[3]СП-1 (н.о.)'!$H$90</f>
        <v>899</v>
      </c>
      <c r="F13" s="87">
        <f>[4]STA_SP1_NO!$H$88</f>
        <v>912</v>
      </c>
      <c r="G13" s="193">
        <f>[5]STA_SP1_NO!$H$88</f>
        <v>536</v>
      </c>
      <c r="H13" s="87">
        <f>'[6]СП-1 (н.о.)'!$H$90</f>
        <v>1457</v>
      </c>
      <c r="I13" s="193">
        <f>[7]STA_SP1_NO!$H$88</f>
        <v>2120</v>
      </c>
      <c r="J13" s="173">
        <f>'[8]СП-1 (н.о.)'!$H$90</f>
        <v>765</v>
      </c>
      <c r="K13" s="193">
        <f>'[9]СП-1 (н.о.)'!$H$90</f>
        <v>870</v>
      </c>
      <c r="L13" s="192">
        <f>'[10]СП-1 (н.о.)'!$H$90</f>
        <v>904</v>
      </c>
      <c r="M13" s="193">
        <f>'[11]СП-1 (н.о.)'!$H$90</f>
        <v>850</v>
      </c>
      <c r="N13" s="67">
        <f t="shared" si="0"/>
        <v>10789</v>
      </c>
    </row>
    <row r="14" spans="1:14" ht="15.75" thickBot="1" x14ac:dyDescent="0.3">
      <c r="A14" s="36">
        <v>11</v>
      </c>
      <c r="B14" s="37" t="s">
        <v>22</v>
      </c>
      <c r="C14" s="193">
        <f>[1]STA_SP1_NO!$H$124</f>
        <v>0</v>
      </c>
      <c r="D14" s="87">
        <f>'[2]СП-1 (н.о.)'!$H$126</f>
        <v>0</v>
      </c>
      <c r="E14" s="161">
        <f>'[3]СП-1 (н.о.)'!$H$126</f>
        <v>0</v>
      </c>
      <c r="F14" s="87">
        <f>[4]STA_SP1_NO!$H$124</f>
        <v>0</v>
      </c>
      <c r="G14" s="193">
        <f>[5]STA_SP1_NO!$H$124</f>
        <v>0</v>
      </c>
      <c r="H14" s="87">
        <f>'[6]СП-1 (н.о.)'!$H$126</f>
        <v>0</v>
      </c>
      <c r="I14" s="193">
        <f>[7]STA_SP1_NO!$H$124</f>
        <v>0</v>
      </c>
      <c r="J14" s="173">
        <f>'[8]СП-1 (н.о.)'!$H$126</f>
        <v>0</v>
      </c>
      <c r="K14" s="193">
        <f>'[9]СП-1 (н.о.)'!$H$126</f>
        <v>0</v>
      </c>
      <c r="L14" s="192">
        <f>'[10]СП-1 (н.о.)'!$H$126</f>
        <v>0</v>
      </c>
      <c r="M14" s="193">
        <f>'[11]СП-1 (н.о.)'!$H$126</f>
        <v>0</v>
      </c>
      <c r="N14" s="37">
        <f t="shared" si="0"/>
        <v>0</v>
      </c>
    </row>
    <row r="15" spans="1:14" ht="15.75" thickBot="1" x14ac:dyDescent="0.3">
      <c r="A15" s="36">
        <v>12</v>
      </c>
      <c r="B15" s="37" t="s">
        <v>23</v>
      </c>
      <c r="C15" s="193">
        <f>[1]STA_SP1_NO!$H$128</f>
        <v>1</v>
      </c>
      <c r="D15" s="87">
        <f>'[2]СП-1 (н.о.)'!$H$130</f>
        <v>6</v>
      </c>
      <c r="E15" s="161">
        <f>'[3]СП-1 (н.о.)'!$H$130</f>
        <v>0</v>
      </c>
      <c r="F15" s="87">
        <f>[4]STA_SP1_NO!$H$128</f>
        <v>0</v>
      </c>
      <c r="G15" s="193">
        <f>[5]STA_SP1_NO!$H$128</f>
        <v>0</v>
      </c>
      <c r="H15" s="87">
        <f>'[6]СП-1 (н.о.)'!$H$130</f>
        <v>0</v>
      </c>
      <c r="I15" s="193">
        <f>[7]STA_SP1_NO!$H$128</f>
        <v>0</v>
      </c>
      <c r="J15" s="173">
        <f>'[8]СП-1 (н.о.)'!$H$130</f>
        <v>0</v>
      </c>
      <c r="K15" s="193">
        <f>'[9]СП-1 (н.о.)'!$H$130</f>
        <v>0</v>
      </c>
      <c r="L15" s="192">
        <f>'[10]СП-1 (н.о.)'!$H$130</f>
        <v>0</v>
      </c>
      <c r="M15" s="193">
        <f>'[11]СП-1 (н.о.)'!$H$130</f>
        <v>0</v>
      </c>
      <c r="N15" s="37">
        <f t="shared" si="0"/>
        <v>7</v>
      </c>
    </row>
    <row r="16" spans="1:14" ht="15.75" thickBot="1" x14ac:dyDescent="0.3">
      <c r="A16" s="36">
        <v>13</v>
      </c>
      <c r="B16" s="37" t="s">
        <v>24</v>
      </c>
      <c r="C16" s="193">
        <f>[1]STA_SP1_NO!$H$132</f>
        <v>84</v>
      </c>
      <c r="D16" s="87">
        <f>'[2]СП-1 (н.о.)'!$H$134</f>
        <v>9</v>
      </c>
      <c r="E16" s="161">
        <f>'[3]СП-1 (н.о.)'!$H$134</f>
        <v>12</v>
      </c>
      <c r="F16" s="87">
        <f>[4]STA_SP1_NO!$H$132</f>
        <v>10</v>
      </c>
      <c r="G16" s="193">
        <f>[5]STA_SP1_NO!$H$132</f>
        <v>35</v>
      </c>
      <c r="H16" s="87">
        <f>'[6]СП-1 (н.о.)'!$H$134</f>
        <v>17</v>
      </c>
      <c r="I16" s="193">
        <f>[7]STA_SP1_NO!$H$132</f>
        <v>1</v>
      </c>
      <c r="J16" s="173">
        <f>'[8]СП-1 (н.о.)'!$H$134</f>
        <v>18</v>
      </c>
      <c r="K16" s="193">
        <f>'[9]СП-1 (н.о.)'!$H$134</f>
        <v>26</v>
      </c>
      <c r="L16" s="192">
        <f>'[10]СП-1 (н.о.)'!$H$134</f>
        <v>4</v>
      </c>
      <c r="M16" s="193">
        <f>'[11]СП-1 (н.о.)'!$H$134</f>
        <v>19</v>
      </c>
      <c r="N16" s="37">
        <f t="shared" si="0"/>
        <v>235</v>
      </c>
    </row>
    <row r="17" spans="1:14" ht="15.75" thickBot="1" x14ac:dyDescent="0.3">
      <c r="A17" s="36">
        <v>14</v>
      </c>
      <c r="B17" s="37" t="s">
        <v>25</v>
      </c>
      <c r="C17" s="193">
        <f>[1]STA_SP1_NO!$H$153</f>
        <v>0</v>
      </c>
      <c r="D17" s="87">
        <f>'[2]СП-1 (н.о.)'!$H$155</f>
        <v>1</v>
      </c>
      <c r="E17" s="161">
        <f>'[3]СП-1 (н.о.)'!$H$155</f>
        <v>0</v>
      </c>
      <c r="F17" s="87">
        <f>[4]STA_SP1_NO!$H$153</f>
        <v>0</v>
      </c>
      <c r="G17" s="193">
        <f>[5]STA_SP1_NO!$H$153</f>
        <v>0</v>
      </c>
      <c r="H17" s="87">
        <f>'[6]СП-1 (н.о.)'!$H$155</f>
        <v>0</v>
      </c>
      <c r="I17" s="193">
        <f>[7]STA_SP1_NO!$H$153</f>
        <v>0</v>
      </c>
      <c r="J17" s="173">
        <f>'[8]СП-1 (н.о.)'!$H$155</f>
        <v>0</v>
      </c>
      <c r="K17" s="193">
        <f>'[9]СП-1 (н.о.)'!$H$155</f>
        <v>0</v>
      </c>
      <c r="L17" s="192">
        <f>'[10]СП-1 (н.о.)'!$H$155</f>
        <v>0</v>
      </c>
      <c r="M17" s="193">
        <f>'[11]СП-1 (н.о.)'!$H$155</f>
        <v>1</v>
      </c>
      <c r="N17" s="37">
        <f t="shared" si="0"/>
        <v>2</v>
      </c>
    </row>
    <row r="18" spans="1:14" ht="15.75" thickBot="1" x14ac:dyDescent="0.3">
      <c r="A18" s="36">
        <v>15</v>
      </c>
      <c r="B18" s="37" t="s">
        <v>26</v>
      </c>
      <c r="C18" s="193">
        <f>[1]STA_SP1_NO!$H$158</f>
        <v>0</v>
      </c>
      <c r="D18" s="87">
        <f>'[2]СП-1 (н.о.)'!$H$160</f>
        <v>0</v>
      </c>
      <c r="E18" s="161">
        <f>'[3]СП-1 (н.о.)'!$H$160</f>
        <v>0</v>
      </c>
      <c r="F18" s="87">
        <f>[4]STA_SP1_NO!$H$158</f>
        <v>0</v>
      </c>
      <c r="G18" s="193">
        <f>[5]STA_SP1_NO!$H$158</f>
        <v>0</v>
      </c>
      <c r="H18" s="87">
        <f>'[6]СП-1 (н.о.)'!$H$160</f>
        <v>0</v>
      </c>
      <c r="I18" s="193">
        <f>[7]STA_SP1_NO!$H$158</f>
        <v>0</v>
      </c>
      <c r="J18" s="173">
        <f>'[8]СП-1 (н.о.)'!$H$160</f>
        <v>0</v>
      </c>
      <c r="K18" s="193">
        <f>'[9]СП-1 (н.о.)'!$H$160</f>
        <v>0</v>
      </c>
      <c r="L18" s="192">
        <f>'[10]СП-1 (н.о.)'!$H$160</f>
        <v>0</v>
      </c>
      <c r="M18" s="193">
        <f>'[11]СП-1 (н.о.)'!$H$160</f>
        <v>0</v>
      </c>
      <c r="N18" s="37">
        <f t="shared" si="0"/>
        <v>0</v>
      </c>
    </row>
    <row r="19" spans="1:14" ht="15.75" thickBot="1" x14ac:dyDescent="0.3">
      <c r="A19" s="36">
        <v>16</v>
      </c>
      <c r="B19" s="37" t="s">
        <v>27</v>
      </c>
      <c r="C19" s="193">
        <f>[1]STA_SP1_NO!$H$161</f>
        <v>0</v>
      </c>
      <c r="D19" s="87">
        <f>'[2]СП-1 (н.о.)'!$H$163</f>
        <v>1</v>
      </c>
      <c r="E19" s="161">
        <f>'[3]СП-1 (н.о.)'!$H$163</f>
        <v>0</v>
      </c>
      <c r="F19" s="87">
        <f>[4]STA_SP1_NO!$H$161</f>
        <v>0</v>
      </c>
      <c r="G19" s="193">
        <f>[5]STA_SP1_NO!$H$161</f>
        <v>0</v>
      </c>
      <c r="H19" s="87">
        <f>'[6]СП-1 (н.о.)'!$H$163</f>
        <v>1</v>
      </c>
      <c r="I19" s="193">
        <f>[7]STA_SP1_NO!$H$161</f>
        <v>0</v>
      </c>
      <c r="J19" s="173">
        <f>'[8]СП-1 (н.о.)'!$H$163</f>
        <v>0</v>
      </c>
      <c r="K19" s="193">
        <f>'[9]СП-1 (н.о.)'!$H$163</f>
        <v>0</v>
      </c>
      <c r="L19" s="192">
        <f>'[10]СП-1 (н.о.)'!$H$163</f>
        <v>0</v>
      </c>
      <c r="M19" s="193">
        <f>'[11]СП-1 (н.о.)'!$H$163</f>
        <v>0</v>
      </c>
      <c r="N19" s="37">
        <f t="shared" si="0"/>
        <v>2</v>
      </c>
    </row>
    <row r="20" spans="1:14" ht="15.75" thickBot="1" x14ac:dyDescent="0.3">
      <c r="A20" s="36">
        <v>17</v>
      </c>
      <c r="B20" s="37" t="s">
        <v>28</v>
      </c>
      <c r="C20" s="193">
        <f>[1]STA_SP1_NO!$H$167</f>
        <v>0</v>
      </c>
      <c r="D20" s="87">
        <f>'[2]СП-1 (н.о.)'!$H$169</f>
        <v>0</v>
      </c>
      <c r="E20" s="161">
        <f>'[3]СП-1 (н.о.)'!$H$169</f>
        <v>0</v>
      </c>
      <c r="F20" s="87">
        <f>[4]STA_SP1_NO!$H$167</f>
        <v>0</v>
      </c>
      <c r="G20" s="193">
        <f>[5]STA_SP1_NO!$H$167</f>
        <v>0</v>
      </c>
      <c r="H20" s="87">
        <f>'[6]СП-1 (н.о.)'!$H$169</f>
        <v>0</v>
      </c>
      <c r="I20" s="193">
        <f>[7]STA_SP1_NO!$H$167</f>
        <v>0</v>
      </c>
      <c r="J20" s="173">
        <f>'[8]СП-1 (н.о.)'!$H$169</f>
        <v>0</v>
      </c>
      <c r="K20" s="193">
        <f>'[9]СП-1 (н.о.)'!$H$169</f>
        <v>0</v>
      </c>
      <c r="L20" s="192">
        <f>'[10]СП-1 (н.о.)'!$H$169</f>
        <v>0</v>
      </c>
      <c r="M20" s="193">
        <f>'[11]СП-1 (н.о.)'!$H$169</f>
        <v>0</v>
      </c>
      <c r="N20" s="37">
        <f t="shared" si="0"/>
        <v>0</v>
      </c>
    </row>
    <row r="21" spans="1:14" ht="15.75" thickBot="1" x14ac:dyDescent="0.3">
      <c r="A21" s="38">
        <v>18</v>
      </c>
      <c r="B21" s="39" t="s">
        <v>29</v>
      </c>
      <c r="C21" s="193">
        <f>[1]STA_SP1_NO!$H$170</f>
        <v>25</v>
      </c>
      <c r="D21" s="87">
        <f>'[2]СП-1 (н.о.)'!$H$172</f>
        <v>736</v>
      </c>
      <c r="E21" s="162">
        <f>'[3]СП-1 (н.о.)'!$H$172</f>
        <v>112</v>
      </c>
      <c r="F21" s="87">
        <f>[4]STA_SP1_NO!$H$170</f>
        <v>361</v>
      </c>
      <c r="G21" s="193">
        <f>[5]STA_SP1_NO!$H$170</f>
        <v>3</v>
      </c>
      <c r="H21" s="87">
        <f>'[6]СП-1 (н.о.)'!$H$172</f>
        <v>295</v>
      </c>
      <c r="I21" s="193">
        <f>[7]STA_SP1_NO!$H$170</f>
        <v>35</v>
      </c>
      <c r="J21" s="173">
        <f>'[8]СП-1 (н.о.)'!$H$172</f>
        <v>19</v>
      </c>
      <c r="K21" s="193">
        <f>'[9]СП-1 (н.о.)'!$H$172</f>
        <v>130</v>
      </c>
      <c r="L21" s="192">
        <f>'[10]СП-1 (н.о.)'!$H$172</f>
        <v>49</v>
      </c>
      <c r="M21" s="193">
        <f>'[11]СП-1 (н.о.)'!$H$172</f>
        <v>292</v>
      </c>
      <c r="N21" s="164">
        <f>SUM(C21:M21)</f>
        <v>2057</v>
      </c>
    </row>
    <row r="22" spans="1:14" ht="15.75" thickBot="1" x14ac:dyDescent="0.3">
      <c r="A22" s="40"/>
      <c r="B22" s="41" t="s">
        <v>37</v>
      </c>
      <c r="C22" s="61">
        <f t="shared" ref="C22:M22" si="1">SUM(C4:C21)</f>
        <v>1115</v>
      </c>
      <c r="D22" s="46">
        <f t="shared" si="1"/>
        <v>3979</v>
      </c>
      <c r="E22" s="91">
        <f t="shared" si="1"/>
        <v>1547</v>
      </c>
      <c r="F22" s="46">
        <f t="shared" si="1"/>
        <v>2918</v>
      </c>
      <c r="G22" s="62">
        <f t="shared" si="1"/>
        <v>754</v>
      </c>
      <c r="H22" s="46">
        <f t="shared" si="1"/>
        <v>3786</v>
      </c>
      <c r="I22" s="61">
        <f t="shared" si="1"/>
        <v>2302</v>
      </c>
      <c r="J22" s="46">
        <f t="shared" si="1"/>
        <v>1125</v>
      </c>
      <c r="K22" s="91">
        <f>SUM(K4:K21)</f>
        <v>1386</v>
      </c>
      <c r="L22" s="46">
        <f t="shared" si="1"/>
        <v>3305</v>
      </c>
      <c r="M22" s="61">
        <f t="shared" si="1"/>
        <v>3477</v>
      </c>
      <c r="N22" s="43">
        <f>SUM(C22:M22)</f>
        <v>25694</v>
      </c>
    </row>
    <row r="23" spans="1:14" ht="15.75" thickBot="1" x14ac:dyDescent="0.3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ht="15.75" thickBot="1" x14ac:dyDescent="0.3">
      <c r="A24" s="335" t="s">
        <v>31</v>
      </c>
      <c r="B24" s="336"/>
      <c r="C24" s="52">
        <f>C22/N22</f>
        <v>4.3395345216782129E-2</v>
      </c>
      <c r="D24" s="51">
        <f>D22/N22</f>
        <v>0.15486105705612205</v>
      </c>
      <c r="E24" s="52">
        <f>E22/N22</f>
        <v>6.0208609013777538E-2</v>
      </c>
      <c r="F24" s="51">
        <f>F22/N22</f>
        <v>0.11356736981396436</v>
      </c>
      <c r="G24" s="52">
        <f>G22/N22</f>
        <v>2.9345372460496615E-2</v>
      </c>
      <c r="H24" s="51">
        <f>H22/N22</f>
        <v>0.14734957577644586</v>
      </c>
      <c r="I24" s="52">
        <f>I22/N22</f>
        <v>8.9592901066396821E-2</v>
      </c>
      <c r="J24" s="51">
        <f>J22/N22</f>
        <v>4.3784541138008871E-2</v>
      </c>
      <c r="K24" s="52">
        <f>K22/N22</f>
        <v>5.3942554682026932E-2</v>
      </c>
      <c r="L24" s="51">
        <f>L22/N22</f>
        <v>0.1286292519654394</v>
      </c>
      <c r="M24" s="52">
        <f>M22/N22</f>
        <v>0.13532342181053941</v>
      </c>
      <c r="N24" s="51">
        <f>N22/N22</f>
        <v>1</v>
      </c>
    </row>
    <row r="25" spans="1:14" ht="15.75" thickBot="1" x14ac:dyDescent="0.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ht="15.75" thickBot="1" x14ac:dyDescent="0.3">
      <c r="A26" s="304" t="s">
        <v>0</v>
      </c>
      <c r="B26" s="310" t="s">
        <v>1</v>
      </c>
      <c r="C26" s="351" t="s">
        <v>90</v>
      </c>
      <c r="D26" s="353"/>
      <c r="E26" s="353"/>
      <c r="F26" s="353"/>
      <c r="G26" s="354"/>
      <c r="H26" s="349" t="s">
        <v>3</v>
      </c>
      <c r="I26" s="1"/>
      <c r="J26" s="1"/>
      <c r="K26" s="1"/>
      <c r="L26" s="1"/>
      <c r="M26" s="1"/>
      <c r="N26" s="1"/>
    </row>
    <row r="27" spans="1:14" ht="15.75" thickBot="1" x14ac:dyDescent="0.3">
      <c r="A27" s="305"/>
      <c r="B27" s="311"/>
      <c r="C27" s="240" t="s">
        <v>11</v>
      </c>
      <c r="D27" s="174" t="s">
        <v>32</v>
      </c>
      <c r="E27" s="240" t="s">
        <v>7</v>
      </c>
      <c r="F27" s="174" t="s">
        <v>9</v>
      </c>
      <c r="G27" s="238" t="s">
        <v>4</v>
      </c>
      <c r="H27" s="350"/>
      <c r="I27" s="1"/>
      <c r="J27" s="104"/>
      <c r="K27" s="345" t="s">
        <v>33</v>
      </c>
      <c r="L27" s="346"/>
      <c r="M27" s="155">
        <f>N22</f>
        <v>25694</v>
      </c>
      <c r="N27" s="156">
        <f>M27/M29</f>
        <v>0.97684674751929434</v>
      </c>
    </row>
    <row r="28" spans="1:14" ht="15.75" thickBot="1" x14ac:dyDescent="0.3">
      <c r="A28" s="24">
        <v>19</v>
      </c>
      <c r="B28" s="175" t="s">
        <v>34</v>
      </c>
      <c r="C28" s="234">
        <f>[12]STA_SP2_ZO!$G$51+[12]STA_SP2_ZO!$H$51</f>
        <v>254</v>
      </c>
      <c r="D28" s="55">
        <f>[13]STA_SP2_ZO!$G$51+[13]STA_SP2_ZO!$H$51</f>
        <v>272</v>
      </c>
      <c r="E28" s="234">
        <f>'[14]СП-2 (ж.о.)'!$G$53+'[14]СП-2 (ж.о.)'!$H$53</f>
        <v>33</v>
      </c>
      <c r="F28" s="55">
        <f>'[15]СП-2 (ж.о.)'!$G$53+'[15]СП-2 (ж.о.)'!$H$53</f>
        <v>41</v>
      </c>
      <c r="G28" s="154">
        <f>[16]STA_SP2_ZO!$G$51+[16]STA_SP2_ZO!$H$51</f>
        <v>9</v>
      </c>
      <c r="H28" s="55">
        <f>SUM(C28:G28)</f>
        <v>609</v>
      </c>
      <c r="I28" s="1"/>
      <c r="J28" s="104"/>
      <c r="K28" s="337" t="s">
        <v>34</v>
      </c>
      <c r="L28" s="338"/>
      <c r="M28" s="154">
        <f>H28</f>
        <v>609</v>
      </c>
      <c r="N28" s="157">
        <f>M28/M29</f>
        <v>2.3153252480705624E-2</v>
      </c>
    </row>
    <row r="29" spans="1:14" ht="15.75" thickBot="1" x14ac:dyDescent="0.3">
      <c r="A29" s="12"/>
      <c r="B29" s="20"/>
      <c r="C29" s="1"/>
      <c r="D29" s="1"/>
      <c r="E29" s="1"/>
      <c r="F29" s="1"/>
      <c r="G29" s="1"/>
      <c r="H29" s="1"/>
      <c r="I29" s="1"/>
      <c r="J29" s="104"/>
      <c r="K29" s="339" t="s">
        <v>3</v>
      </c>
      <c r="L29" s="340"/>
      <c r="M29" s="158">
        <f>M27+M28</f>
        <v>26303</v>
      </c>
      <c r="N29" s="159">
        <f>M29/M29</f>
        <v>1</v>
      </c>
    </row>
    <row r="30" spans="1:14" ht="15.75" thickBot="1" x14ac:dyDescent="0.3">
      <c r="A30" s="298" t="s">
        <v>35</v>
      </c>
      <c r="B30" s="299"/>
      <c r="C30" s="25">
        <f>C28/H28</f>
        <v>0.41707717569786534</v>
      </c>
      <c r="D30" s="105">
        <f>D28/H28</f>
        <v>0.44663382594417078</v>
      </c>
      <c r="E30" s="25">
        <f>E28/H28</f>
        <v>5.4187192118226604E-2</v>
      </c>
      <c r="F30" s="105">
        <f>F28/H28</f>
        <v>6.7323481116584566E-2</v>
      </c>
      <c r="G30" s="25">
        <f>G28/H28</f>
        <v>1.4778325123152709E-2</v>
      </c>
      <c r="H30" s="105">
        <f>H28/H28</f>
        <v>1</v>
      </c>
      <c r="I30" s="1"/>
      <c r="J30" s="1"/>
      <c r="K30" s="1"/>
      <c r="L30" s="1"/>
      <c r="M30" s="1"/>
      <c r="N30" s="1"/>
    </row>
  </sheetData>
  <mergeCells count="14">
    <mergeCell ref="N2:N3"/>
    <mergeCell ref="A24:B24"/>
    <mergeCell ref="C1:I1"/>
    <mergeCell ref="A2:A3"/>
    <mergeCell ref="B2:B3"/>
    <mergeCell ref="C2:M2"/>
    <mergeCell ref="K28:L28"/>
    <mergeCell ref="A30:B30"/>
    <mergeCell ref="A26:A27"/>
    <mergeCell ref="B26:B27"/>
    <mergeCell ref="K27:L27"/>
    <mergeCell ref="K29:L29"/>
    <mergeCell ref="H26:H27"/>
    <mergeCell ref="C26:G26"/>
  </mergeCells>
  <pageMargins left="0.25" right="0.25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1"/>
  <sheetViews>
    <sheetView tabSelected="1" workbookViewId="0">
      <selection activeCell="L35" sqref="L35"/>
    </sheetView>
  </sheetViews>
  <sheetFormatPr defaultRowHeight="15" x14ac:dyDescent="0.25"/>
  <cols>
    <col min="1" max="1" width="4.7109375" customWidth="1"/>
    <col min="2" max="2" width="27.85546875" customWidth="1"/>
    <col min="11" max="11" width="9.140625" customWidth="1"/>
  </cols>
  <sheetData>
    <row r="1" spans="1:14" ht="27.75" customHeight="1" thickBot="1" x14ac:dyDescent="0.3">
      <c r="A1" s="29"/>
      <c r="B1" s="29"/>
      <c r="C1" s="324" t="s">
        <v>100</v>
      </c>
      <c r="D1" s="325"/>
      <c r="E1" s="325"/>
      <c r="F1" s="325"/>
      <c r="G1" s="325"/>
      <c r="H1" s="325"/>
      <c r="I1" s="325"/>
      <c r="J1" s="326"/>
      <c r="K1" s="326"/>
      <c r="L1" s="29"/>
      <c r="M1" s="29"/>
      <c r="N1" s="218" t="s">
        <v>36</v>
      </c>
    </row>
    <row r="2" spans="1:14" ht="15.75" thickBot="1" x14ac:dyDescent="0.3">
      <c r="A2" s="327" t="s">
        <v>0</v>
      </c>
      <c r="B2" s="329" t="s">
        <v>1</v>
      </c>
      <c r="C2" s="359" t="s">
        <v>2</v>
      </c>
      <c r="D2" s="360"/>
      <c r="E2" s="360"/>
      <c r="F2" s="360"/>
      <c r="G2" s="360"/>
      <c r="H2" s="360"/>
      <c r="I2" s="360"/>
      <c r="J2" s="360"/>
      <c r="K2" s="360"/>
      <c r="L2" s="360"/>
      <c r="M2" s="360"/>
      <c r="N2" s="333" t="s">
        <v>3</v>
      </c>
    </row>
    <row r="3" spans="1:14" ht="15.75" thickBot="1" x14ac:dyDescent="0.3">
      <c r="A3" s="328"/>
      <c r="B3" s="330"/>
      <c r="C3" s="85" t="s">
        <v>69</v>
      </c>
      <c r="D3" s="33" t="s">
        <v>4</v>
      </c>
      <c r="E3" s="32" t="s">
        <v>5</v>
      </c>
      <c r="F3" s="33" t="s">
        <v>6</v>
      </c>
      <c r="G3" s="32" t="s">
        <v>7</v>
      </c>
      <c r="H3" s="33" t="s">
        <v>8</v>
      </c>
      <c r="I3" s="21" t="s">
        <v>94</v>
      </c>
      <c r="J3" s="33" t="s">
        <v>9</v>
      </c>
      <c r="K3" s="83" t="s">
        <v>38</v>
      </c>
      <c r="L3" s="239" t="s">
        <v>93</v>
      </c>
      <c r="M3" s="58" t="s">
        <v>11</v>
      </c>
      <c r="N3" s="334"/>
    </row>
    <row r="4" spans="1:14" ht="15.75" thickBot="1" x14ac:dyDescent="0.3">
      <c r="A4" s="34">
        <v>1</v>
      </c>
      <c r="B4" s="35" t="s">
        <v>12</v>
      </c>
      <c r="C4" s="160">
        <f>[1]STA_SP1_NO!$I$10</f>
        <v>3384.27</v>
      </c>
      <c r="D4" s="87">
        <f>'[2]СП-1 (н.о.)'!$I$12</f>
        <v>22197.098999999998</v>
      </c>
      <c r="E4" s="160">
        <f>'[3]СП-1 (н.о.)'!$I$12</f>
        <v>2935</v>
      </c>
      <c r="F4" s="87">
        <f>[4]STA_SP1_NO!$I$10</f>
        <v>10920.14</v>
      </c>
      <c r="G4" s="160">
        <f>[5]STA_SP1_NO!$I$10</f>
        <v>2832</v>
      </c>
      <c r="H4" s="87">
        <f>'[6]СП-1 (н.о.)'!$I$12</f>
        <v>6377</v>
      </c>
      <c r="I4" s="160">
        <f>[7]STA_SP1_NO!$I$10</f>
        <v>2606</v>
      </c>
      <c r="J4" s="87">
        <f>'[8]СП-1 (н.о.)'!$I$12</f>
        <v>3606</v>
      </c>
      <c r="K4" s="160">
        <f>'[9]СП-1 (н.о.)'!$I$12</f>
        <v>1049</v>
      </c>
      <c r="L4" s="87">
        <f>'[10]СП-1 (н.о.)'!$I$12</f>
        <v>19286</v>
      </c>
      <c r="M4" s="193">
        <f>'[11]СП-1 (н.о.)'!$I$12</f>
        <v>6246</v>
      </c>
      <c r="N4" s="163">
        <f t="shared" ref="N4:N21" si="0">SUM(C4:M4)</f>
        <v>81438.508999999991</v>
      </c>
    </row>
    <row r="5" spans="1:14" ht="15.75" thickBot="1" x14ac:dyDescent="0.3">
      <c r="A5" s="36">
        <v>2</v>
      </c>
      <c r="B5" s="37" t="s">
        <v>13</v>
      </c>
      <c r="C5" s="160">
        <f>[1]STA_SP1_NO!$I$20</f>
        <v>902.34</v>
      </c>
      <c r="D5" s="87">
        <f>'[2]СП-1 (н.о.)'!$I$22</f>
        <v>4809.0529999999999</v>
      </c>
      <c r="E5" s="80">
        <f>'[3]СП-1 (н.о.)'!$I$22</f>
        <v>1380</v>
      </c>
      <c r="F5" s="87">
        <f>[4]STA_SP1_NO!$I$20</f>
        <v>5762.62</v>
      </c>
      <c r="G5" s="160">
        <f>[5]STA_SP1_NO!$I$20</f>
        <v>0</v>
      </c>
      <c r="H5" s="87">
        <f>'[6]СП-1 (н.о.)'!$I$22</f>
        <v>13939</v>
      </c>
      <c r="I5" s="160">
        <f>[7]STA_SP1_NO!$I$20</f>
        <v>0</v>
      </c>
      <c r="J5" s="87">
        <f>'[8]СП-1 (н.о.)'!$I$22</f>
        <v>97</v>
      </c>
      <c r="K5" s="160">
        <f>'[9]СП-1 (н.о.)'!$I$22</f>
        <v>0</v>
      </c>
      <c r="L5" s="87">
        <f>'[10]СП-1 (н.о.)'!$I$22</f>
        <v>12752</v>
      </c>
      <c r="M5" s="193">
        <f>'[11]СП-1 (н.о.)'!$I$22</f>
        <v>12063</v>
      </c>
      <c r="N5" s="67">
        <f t="shared" si="0"/>
        <v>51705.012999999999</v>
      </c>
    </row>
    <row r="6" spans="1:14" ht="15.75" thickBot="1" x14ac:dyDescent="0.3">
      <c r="A6" s="36">
        <v>3</v>
      </c>
      <c r="B6" s="37" t="s">
        <v>14</v>
      </c>
      <c r="C6" s="160">
        <f>[1]STA_SP1_NO!$I$24</f>
        <v>8745.39</v>
      </c>
      <c r="D6" s="87">
        <f>'[2]СП-1 (н.о.)'!$I$26</f>
        <v>39578.131999999998</v>
      </c>
      <c r="E6" s="80">
        <f>'[3]СП-1 (н.о.)'!$I$26</f>
        <v>12076</v>
      </c>
      <c r="F6" s="87">
        <f>[4]STA_SP1_NO!$I$24</f>
        <v>36605.279999999999</v>
      </c>
      <c r="G6" s="160">
        <f>[5]STA_SP1_NO!$I$24</f>
        <v>14352</v>
      </c>
      <c r="H6" s="87">
        <f>'[6]СП-1 (н.о.)'!$I$26</f>
        <v>22818</v>
      </c>
      <c r="I6" s="160">
        <f>[7]STA_SP1_NO!$I$24</f>
        <v>3779</v>
      </c>
      <c r="J6" s="87">
        <f>'[8]СП-1 (н.о.)'!$I$26</f>
        <v>8900</v>
      </c>
      <c r="K6" s="160">
        <f>'[9]СП-1 (н.о.)'!$I$26</f>
        <v>17096</v>
      </c>
      <c r="L6" s="87">
        <f>'[10]СП-1 (н.о.)'!$I$26</f>
        <v>27139</v>
      </c>
      <c r="M6" s="193">
        <f>'[11]СП-1 (н.о.)'!$I$26</f>
        <v>27303</v>
      </c>
      <c r="N6" s="67">
        <f t="shared" si="0"/>
        <v>218391.802</v>
      </c>
    </row>
    <row r="7" spans="1:14" ht="15.75" thickBot="1" x14ac:dyDescent="0.3">
      <c r="A7" s="36">
        <v>4</v>
      </c>
      <c r="B7" s="37" t="s">
        <v>15</v>
      </c>
      <c r="C7" s="160">
        <f>[1]STA_SP1_NO!$I$27</f>
        <v>0</v>
      </c>
      <c r="D7" s="87">
        <f>'[2]СП-1 (н.о.)'!$I$29</f>
        <v>0</v>
      </c>
      <c r="E7" s="80">
        <f>'[3]СП-1 (н.о.)'!$I$29</f>
        <v>0</v>
      </c>
      <c r="F7" s="87">
        <f>[4]STA_SP1_NO!$I$27</f>
        <v>0</v>
      </c>
      <c r="G7" s="160">
        <f>[5]STA_SP1_NO!$I$27</f>
        <v>0</v>
      </c>
      <c r="H7" s="87">
        <f>'[6]СП-1 (н.о.)'!$I$29</f>
        <v>0</v>
      </c>
      <c r="I7" s="160">
        <f>[7]STA_SP1_NO!$I$27</f>
        <v>0</v>
      </c>
      <c r="J7" s="87">
        <f>'[8]СП-1 (н.о.)'!$I$29</f>
        <v>0</v>
      </c>
      <c r="K7" s="160">
        <f>'[9]СП-1 (н.о.)'!$I$29</f>
        <v>0</v>
      </c>
      <c r="L7" s="87">
        <f>'[10]СП-1 (н.о.)'!$I$29</f>
        <v>0</v>
      </c>
      <c r="M7" s="193">
        <f>'[11]СП-1 (н.о.)'!$I$29</f>
        <v>0</v>
      </c>
      <c r="N7" s="37">
        <f t="shared" si="0"/>
        <v>0</v>
      </c>
    </row>
    <row r="8" spans="1:14" ht="15.75" thickBot="1" x14ac:dyDescent="0.3">
      <c r="A8" s="36">
        <v>5</v>
      </c>
      <c r="B8" s="37" t="s">
        <v>16</v>
      </c>
      <c r="C8" s="160">
        <f>[1]STA_SP1_NO!$I$30</f>
        <v>0</v>
      </c>
      <c r="D8" s="87">
        <f>'[2]СП-1 (н.о.)'!$I$32</f>
        <v>492040.8</v>
      </c>
      <c r="E8" s="80">
        <f>'[3]СП-1 (н.о.)'!$I$32</f>
        <v>0</v>
      </c>
      <c r="F8" s="87">
        <f>[4]STA_SP1_NO!$I$30</f>
        <v>0</v>
      </c>
      <c r="G8" s="160">
        <f>[5]STA_SP1_NO!$I$30</f>
        <v>0</v>
      </c>
      <c r="H8" s="87">
        <f>'[6]СП-1 (н.о.)'!$I$32</f>
        <v>0</v>
      </c>
      <c r="I8" s="160">
        <f>[7]STA_SP1_NO!$I$30</f>
        <v>0</v>
      </c>
      <c r="J8" s="87">
        <f>'[8]СП-1 (н.о.)'!$I$32</f>
        <v>0</v>
      </c>
      <c r="K8" s="160">
        <f>'[9]СП-1 (н.о.)'!$I$32</f>
        <v>0</v>
      </c>
      <c r="L8" s="87">
        <f>'[10]СП-1 (н.о.)'!$I$32</f>
        <v>0</v>
      </c>
      <c r="M8" s="193">
        <f>'[11]СП-1 (н.о.)'!$I$32</f>
        <v>0</v>
      </c>
      <c r="N8" s="67">
        <f t="shared" si="0"/>
        <v>492040.8</v>
      </c>
    </row>
    <row r="9" spans="1:14" ht="15.75" thickBot="1" x14ac:dyDescent="0.3">
      <c r="A9" s="36">
        <v>6</v>
      </c>
      <c r="B9" s="37" t="s">
        <v>17</v>
      </c>
      <c r="C9" s="160">
        <f>[1]STA_SP1_NO!$I$33</f>
        <v>0</v>
      </c>
      <c r="D9" s="87">
        <f>'[2]СП-1 (н.о.)'!$I$35</f>
        <v>950</v>
      </c>
      <c r="E9" s="80">
        <f>'[3]СП-1 (н.о.)'!$I$35</f>
        <v>0</v>
      </c>
      <c r="F9" s="87">
        <f>[4]STA_SP1_NO!$I$33</f>
        <v>0</v>
      </c>
      <c r="G9" s="160">
        <f>[5]STA_SP1_NO!$I$33</f>
        <v>18</v>
      </c>
      <c r="H9" s="87">
        <f>'[6]СП-1 (н.о.)'!$I$35</f>
        <v>0</v>
      </c>
      <c r="I9" s="160">
        <f>[7]STA_SP1_NO!$I$33</f>
        <v>0</v>
      </c>
      <c r="J9" s="87">
        <f>'[8]СП-1 (н.о.)'!$I$35</f>
        <v>0</v>
      </c>
      <c r="K9" s="160">
        <f>'[9]СП-1 (н.о.)'!$I$35</f>
        <v>0</v>
      </c>
      <c r="L9" s="87">
        <f>'[10]СП-1 (н.о.)'!$I$35</f>
        <v>0</v>
      </c>
      <c r="M9" s="193">
        <f>'[11]СП-1 (н.о.)'!$I$35</f>
        <v>0</v>
      </c>
      <c r="N9" s="67">
        <f t="shared" si="0"/>
        <v>968</v>
      </c>
    </row>
    <row r="10" spans="1:14" ht="15.75" thickBot="1" x14ac:dyDescent="0.3">
      <c r="A10" s="36">
        <v>7</v>
      </c>
      <c r="B10" s="37" t="s">
        <v>18</v>
      </c>
      <c r="C10" s="160">
        <f>[1]STA_SP1_NO!$I$36</f>
        <v>914</v>
      </c>
      <c r="D10" s="87">
        <f>'[2]СП-1 (н.о.)'!$I$38</f>
        <v>137</v>
      </c>
      <c r="E10" s="80">
        <f>'[3]СП-1 (н.о.)'!$I$38</f>
        <v>100</v>
      </c>
      <c r="F10" s="87">
        <f>[4]STA_SP1_NO!$I$36</f>
        <v>10</v>
      </c>
      <c r="G10" s="160">
        <f>[5]STA_SP1_NO!$I$36</f>
        <v>0</v>
      </c>
      <c r="H10" s="87">
        <f>'[6]СП-1 (н.о.)'!$I$38</f>
        <v>43</v>
      </c>
      <c r="I10" s="160">
        <f>[7]STA_SP1_NO!$I$36</f>
        <v>0</v>
      </c>
      <c r="J10" s="87">
        <f>'[8]СП-1 (н.о.)'!$I$38</f>
        <v>5</v>
      </c>
      <c r="K10" s="160">
        <f>'[9]СП-1 (н.о.)'!$I$38</f>
        <v>0</v>
      </c>
      <c r="L10" s="87">
        <f>'[10]СП-1 (н.о.)'!$I$38</f>
        <v>5</v>
      </c>
      <c r="M10" s="193">
        <f>'[11]СП-1 (н.о.)'!$I$38</f>
        <v>150</v>
      </c>
      <c r="N10" s="67">
        <f t="shared" si="0"/>
        <v>1364</v>
      </c>
    </row>
    <row r="11" spans="1:14" ht="15.75" thickBot="1" x14ac:dyDescent="0.3">
      <c r="A11" s="36">
        <v>8</v>
      </c>
      <c r="B11" s="37" t="s">
        <v>19</v>
      </c>
      <c r="C11" s="160">
        <f>[1]STA_SP1_NO!$I$40</f>
        <v>90290.7</v>
      </c>
      <c r="D11" s="87">
        <f>'[2]СП-1 (н.о.)'!$I$42</f>
        <v>11646.681</v>
      </c>
      <c r="E11" s="80">
        <f>'[3]СП-1 (н.о.)'!$I$42</f>
        <v>1559</v>
      </c>
      <c r="F11" s="87">
        <f>[4]STA_SP1_NO!$I$40</f>
        <v>12415.08</v>
      </c>
      <c r="G11" s="160">
        <f>[5]STA_SP1_NO!$I$40</f>
        <v>20240</v>
      </c>
      <c r="H11" s="87">
        <f>'[6]СП-1 (н.о.)'!$I$42</f>
        <v>30862</v>
      </c>
      <c r="I11" s="160">
        <f>[7]STA_SP1_NO!$I$40</f>
        <v>869.8</v>
      </c>
      <c r="J11" s="87">
        <f>'[8]СП-1 (н.о.)'!$I$42</f>
        <v>3111</v>
      </c>
      <c r="K11" s="160">
        <f>'[9]СП-1 (н.о.)'!$I$42</f>
        <v>2619</v>
      </c>
      <c r="L11" s="87">
        <f>'[10]СП-1 (н.о.)'!$I$42</f>
        <v>6076</v>
      </c>
      <c r="M11" s="193">
        <f>'[11]СП-1 (н.о.)'!$I$42</f>
        <v>207039</v>
      </c>
      <c r="N11" s="67">
        <f t="shared" si="0"/>
        <v>386728.261</v>
      </c>
    </row>
    <row r="12" spans="1:14" ht="15.75" thickBot="1" x14ac:dyDescent="0.3">
      <c r="A12" s="36">
        <v>9</v>
      </c>
      <c r="B12" s="37" t="s">
        <v>20</v>
      </c>
      <c r="C12" s="160">
        <f>[1]STA_SP1_NO!$I$56</f>
        <v>42620.05</v>
      </c>
      <c r="D12" s="87">
        <f>'[2]СП-1 (н.о.)'!$I$58</f>
        <v>61922.946000000004</v>
      </c>
      <c r="E12" s="80">
        <f>'[3]СП-1 (н.о.)'!$I$58</f>
        <v>12645</v>
      </c>
      <c r="F12" s="87">
        <f>[4]STA_SP1_NO!$I$56</f>
        <v>18614.28</v>
      </c>
      <c r="G12" s="160">
        <f>[5]STA_SP1_NO!$I$56</f>
        <v>15467</v>
      </c>
      <c r="H12" s="87">
        <f>'[6]СП-1 (н.о.)'!$I$58</f>
        <v>5987</v>
      </c>
      <c r="I12" s="160">
        <f>[7]STA_SP1_NO!$I$56</f>
        <v>12</v>
      </c>
      <c r="J12" s="87">
        <f>'[8]СП-1 (н.о.)'!$I$58</f>
        <v>5632</v>
      </c>
      <c r="K12" s="160">
        <f>'[9]СП-1 (н.о.)'!$I$58</f>
        <v>2852</v>
      </c>
      <c r="L12" s="87">
        <f>'[10]СП-1 (н.о.)'!$I$58</f>
        <v>6305</v>
      </c>
      <c r="M12" s="193">
        <f>'[11]СП-1 (н.о.)'!$I$58</f>
        <v>2152</v>
      </c>
      <c r="N12" s="67">
        <f t="shared" si="0"/>
        <v>174209.27600000001</v>
      </c>
    </row>
    <row r="13" spans="1:14" ht="15.75" thickBot="1" x14ac:dyDescent="0.3">
      <c r="A13" s="36">
        <v>10</v>
      </c>
      <c r="B13" s="37" t="s">
        <v>21</v>
      </c>
      <c r="C13" s="160">
        <f>[1]STA_SP1_NO!$I$88</f>
        <v>63768.11</v>
      </c>
      <c r="D13" s="87">
        <f>'[2]СП-1 (н.о.)'!$I$90</f>
        <v>295982.76312999998</v>
      </c>
      <c r="E13" s="80">
        <f>'[3]СП-1 (н.о.)'!$I$90</f>
        <v>120598</v>
      </c>
      <c r="F13" s="87">
        <f>[4]STA_SP1_NO!$I$88</f>
        <v>212535.81</v>
      </c>
      <c r="G13" s="160">
        <f>[5]STA_SP1_NO!$I$88</f>
        <v>196799</v>
      </c>
      <c r="H13" s="87">
        <f>'[6]СП-1 (н.о.)'!$I$90</f>
        <v>234097</v>
      </c>
      <c r="I13" s="160">
        <f>[7]STA_SP1_NO!$I$88</f>
        <v>250888.8</v>
      </c>
      <c r="J13" s="87">
        <f>'[8]СП-1 (н.о.)'!$I$90</f>
        <v>115387</v>
      </c>
      <c r="K13" s="160">
        <f>'[9]СП-1 (н.о.)'!$I$90</f>
        <v>209161</v>
      </c>
      <c r="L13" s="87">
        <f>'[10]СП-1 (н.о.)'!$I$90</f>
        <v>236625</v>
      </c>
      <c r="M13" s="193">
        <f>'[11]СП-1 (н.о.)'!$I$90</f>
        <v>211331</v>
      </c>
      <c r="N13" s="67">
        <f t="shared" si="0"/>
        <v>2147173.4831300001</v>
      </c>
    </row>
    <row r="14" spans="1:14" ht="15.75" thickBot="1" x14ac:dyDescent="0.3">
      <c r="A14" s="36">
        <v>11</v>
      </c>
      <c r="B14" s="37" t="s">
        <v>22</v>
      </c>
      <c r="C14" s="160">
        <f>[1]STA_SP1_NO!$I$124</f>
        <v>0</v>
      </c>
      <c r="D14" s="87">
        <f>'[2]СП-1 (н.о.)'!$I$126</f>
        <v>0</v>
      </c>
      <c r="E14" s="80">
        <f>'[3]СП-1 (н.о.)'!$I$126</f>
        <v>0</v>
      </c>
      <c r="F14" s="87">
        <f>[4]STA_SP1_NO!$I$124</f>
        <v>0</v>
      </c>
      <c r="G14" s="160">
        <f>[5]STA_SP1_NO!$I$124</f>
        <v>0</v>
      </c>
      <c r="H14" s="87">
        <f>'[6]СП-1 (н.о.)'!$I$126</f>
        <v>0</v>
      </c>
      <c r="I14" s="160">
        <f>[7]STA_SP1_NO!$I$124</f>
        <v>0</v>
      </c>
      <c r="J14" s="87">
        <f>'[8]СП-1 (н.о.)'!$I$126</f>
        <v>0</v>
      </c>
      <c r="K14" s="160">
        <f>'[9]СП-1 (н.о.)'!$I$126</f>
        <v>0</v>
      </c>
      <c r="L14" s="87">
        <f>'[10]СП-1 (н.о.)'!$I$126</f>
        <v>0</v>
      </c>
      <c r="M14" s="193">
        <f>'[11]СП-1 (н.о.)'!$I$126</f>
        <v>0</v>
      </c>
      <c r="N14" s="67">
        <f t="shared" si="0"/>
        <v>0</v>
      </c>
    </row>
    <row r="15" spans="1:14" ht="15.75" thickBot="1" x14ac:dyDescent="0.3">
      <c r="A15" s="36">
        <v>12</v>
      </c>
      <c r="B15" s="37" t="s">
        <v>23</v>
      </c>
      <c r="C15" s="160">
        <f>[1]STA_SP1_NO!$I$128</f>
        <v>70</v>
      </c>
      <c r="D15" s="87">
        <f>'[2]СП-1 (н.о.)'!$I$130</f>
        <v>6255</v>
      </c>
      <c r="E15" s="80">
        <f>'[3]СП-1 (н.о.)'!$I$130</f>
        <v>0</v>
      </c>
      <c r="F15" s="87">
        <f>[4]STA_SP1_NO!$I$128</f>
        <v>0</v>
      </c>
      <c r="G15" s="160">
        <f>[5]STA_SP1_NO!$I$128</f>
        <v>0</v>
      </c>
      <c r="H15" s="87">
        <f>'[6]СП-1 (н.о.)'!$I$130</f>
        <v>0</v>
      </c>
      <c r="I15" s="160">
        <f>[7]STA_SP1_NO!$I$128</f>
        <v>0</v>
      </c>
      <c r="J15" s="87">
        <f>'[8]СП-1 (н.о.)'!$I$130</f>
        <v>0</v>
      </c>
      <c r="K15" s="160">
        <f>'[9]СП-1 (н.о.)'!$I$130</f>
        <v>0</v>
      </c>
      <c r="L15" s="87">
        <f>'[10]СП-1 (н.о.)'!$I$130</f>
        <v>0</v>
      </c>
      <c r="M15" s="193">
        <f>'[11]СП-1 (н.о.)'!$I$130</f>
        <v>0</v>
      </c>
      <c r="N15" s="37">
        <f t="shared" si="0"/>
        <v>6325</v>
      </c>
    </row>
    <row r="16" spans="1:14" ht="15.75" thickBot="1" x14ac:dyDescent="0.3">
      <c r="A16" s="36">
        <v>13</v>
      </c>
      <c r="B16" s="37" t="s">
        <v>24</v>
      </c>
      <c r="C16" s="160">
        <f>[1]STA_SP1_NO!$I$132</f>
        <v>2358.1999999999998</v>
      </c>
      <c r="D16" s="87">
        <f>'[2]СП-1 (н.о.)'!$I$134</f>
        <v>3913.04</v>
      </c>
      <c r="E16" s="80">
        <f>'[3]СП-1 (н.о.)'!$I$134</f>
        <v>363</v>
      </c>
      <c r="F16" s="87">
        <f>[4]STA_SP1_NO!$I$132</f>
        <v>3910</v>
      </c>
      <c r="G16" s="160">
        <f>[5]STA_SP1_NO!$I$132</f>
        <v>10684</v>
      </c>
      <c r="H16" s="87">
        <f>'[6]СП-1 (н.о.)'!$I$134</f>
        <v>2480</v>
      </c>
      <c r="I16" s="160">
        <f>[7]STA_SP1_NO!$I$132</f>
        <v>130</v>
      </c>
      <c r="J16" s="87">
        <f>'[8]СП-1 (н.о.)'!$I$134</f>
        <v>8719</v>
      </c>
      <c r="K16" s="160">
        <f>'[9]СП-1 (н.о.)'!$I$134</f>
        <v>8298</v>
      </c>
      <c r="L16" s="87">
        <f>'[10]СП-1 (н.о.)'!$I$134</f>
        <v>678</v>
      </c>
      <c r="M16" s="193">
        <f>'[11]СП-1 (н.о.)'!$I$134</f>
        <v>620</v>
      </c>
      <c r="N16" s="67">
        <f t="shared" si="0"/>
        <v>42153.24</v>
      </c>
    </row>
    <row r="17" spans="1:14" ht="15.75" thickBot="1" x14ac:dyDescent="0.3">
      <c r="A17" s="36">
        <v>14</v>
      </c>
      <c r="B17" s="37" t="s">
        <v>25</v>
      </c>
      <c r="C17" s="160">
        <f>[1]STA_SP1_NO!$I$153</f>
        <v>0</v>
      </c>
      <c r="D17" s="87">
        <f>'[2]СП-1 (н.о.)'!$I$155</f>
        <v>98</v>
      </c>
      <c r="E17" s="80">
        <f>'[3]СП-1 (н.о.)'!$I$155</f>
        <v>0</v>
      </c>
      <c r="F17" s="87">
        <f>[4]STA_SP1_NO!$I$153</f>
        <v>0</v>
      </c>
      <c r="G17" s="160">
        <f>[5]STA_SP1_NO!$I$153</f>
        <v>0</v>
      </c>
      <c r="H17" s="87">
        <f>'[6]СП-1 (н.о.)'!$I$155</f>
        <v>0</v>
      </c>
      <c r="I17" s="160">
        <f>[7]STA_SP1_NO!$I$153</f>
        <v>0</v>
      </c>
      <c r="J17" s="87">
        <f>'[8]СП-1 (н.о.)'!$I$155</f>
        <v>0</v>
      </c>
      <c r="K17" s="160">
        <f>'[9]СП-1 (н.о.)'!$I$155</f>
        <v>0</v>
      </c>
      <c r="L17" s="87">
        <f>'[10]СП-1 (н.о.)'!$I$155</f>
        <v>0</v>
      </c>
      <c r="M17" s="193">
        <f>'[11]СП-1 (н.о.)'!$I$155</f>
        <v>20</v>
      </c>
      <c r="N17" s="67">
        <f t="shared" si="0"/>
        <v>118</v>
      </c>
    </row>
    <row r="18" spans="1:14" ht="15.75" thickBot="1" x14ac:dyDescent="0.3">
      <c r="A18" s="36">
        <v>15</v>
      </c>
      <c r="B18" s="37" t="s">
        <v>26</v>
      </c>
      <c r="C18" s="160">
        <f>[1]STA_SP1_NO!$I$158</f>
        <v>0</v>
      </c>
      <c r="D18" s="87">
        <f>'[2]СП-1 (н.о.)'!$I$160</f>
        <v>0</v>
      </c>
      <c r="E18" s="80">
        <f>'[3]СП-1 (н.о.)'!$I$160</f>
        <v>0</v>
      </c>
      <c r="F18" s="87">
        <f>[4]STA_SP1_NO!$I$158</f>
        <v>0</v>
      </c>
      <c r="G18" s="160">
        <f>[5]STA_SP1_NO!$I$158</f>
        <v>0</v>
      </c>
      <c r="H18" s="87">
        <f>'[6]СП-1 (н.о.)'!$I$160</f>
        <v>0</v>
      </c>
      <c r="I18" s="160">
        <f>[7]STA_SP1_NO!$I$158</f>
        <v>0</v>
      </c>
      <c r="J18" s="87">
        <f>'[8]СП-1 (н.о.)'!$I$160</f>
        <v>0</v>
      </c>
      <c r="K18" s="160">
        <f>'[9]СП-1 (н.о.)'!$I$160</f>
        <v>0</v>
      </c>
      <c r="L18" s="87">
        <f>'[10]СП-1 (н.о.)'!$I$160</f>
        <v>0</v>
      </c>
      <c r="M18" s="193">
        <f>'[11]СП-1 (н.о.)'!$I$160</f>
        <v>0</v>
      </c>
      <c r="N18" s="67">
        <f t="shared" si="0"/>
        <v>0</v>
      </c>
    </row>
    <row r="19" spans="1:14" ht="15.75" thickBot="1" x14ac:dyDescent="0.3">
      <c r="A19" s="36">
        <v>16</v>
      </c>
      <c r="B19" s="37" t="s">
        <v>27</v>
      </c>
      <c r="C19" s="160">
        <f>[1]STA_SP1_NO!$I$161</f>
        <v>0</v>
      </c>
      <c r="D19" s="87">
        <f>'[2]СП-1 (н.о.)'!$I$163</f>
        <v>250</v>
      </c>
      <c r="E19" s="80">
        <f>'[3]СП-1 (н.о.)'!$I$163</f>
        <v>0</v>
      </c>
      <c r="F19" s="87">
        <f>[4]STA_SP1_NO!$I$161</f>
        <v>0</v>
      </c>
      <c r="G19" s="160">
        <f>[5]STA_SP1_NO!$I$161</f>
        <v>0</v>
      </c>
      <c r="H19" s="87">
        <f>'[6]СП-1 (н.о.)'!$I$163</f>
        <v>100</v>
      </c>
      <c r="I19" s="160">
        <f>[7]STA_SP1_NO!$I$161</f>
        <v>0</v>
      </c>
      <c r="J19" s="87">
        <f>'[8]СП-1 (н.о.)'!$I$163</f>
        <v>0</v>
      </c>
      <c r="K19" s="160">
        <f>'[9]СП-1 (н.о.)'!$I$163</f>
        <v>0</v>
      </c>
      <c r="L19" s="87">
        <f>'[10]СП-1 (н.о.)'!$I$163</f>
        <v>0</v>
      </c>
      <c r="M19" s="193">
        <f>'[11]СП-1 (н.о.)'!$I$163</f>
        <v>0</v>
      </c>
      <c r="N19" s="67">
        <f t="shared" si="0"/>
        <v>350</v>
      </c>
    </row>
    <row r="20" spans="1:14" ht="15.75" thickBot="1" x14ac:dyDescent="0.3">
      <c r="A20" s="36">
        <v>17</v>
      </c>
      <c r="B20" s="37" t="s">
        <v>28</v>
      </c>
      <c r="C20" s="160">
        <f>[1]STA_SP1_NO!$I$167</f>
        <v>0</v>
      </c>
      <c r="D20" s="87">
        <f>'[2]СП-1 (н.о.)'!$I$169</f>
        <v>0</v>
      </c>
      <c r="E20" s="80">
        <f>'[3]СП-1 (н.о.)'!$I$169</f>
        <v>0</v>
      </c>
      <c r="F20" s="87">
        <f>[4]STA_SP1_NO!$I$167</f>
        <v>0</v>
      </c>
      <c r="G20" s="160">
        <f>[5]STA_SP1_NO!$I$167</f>
        <v>0</v>
      </c>
      <c r="H20" s="87">
        <f>'[6]СП-1 (н.о.)'!$I$169</f>
        <v>0</v>
      </c>
      <c r="I20" s="160">
        <f>[7]STA_SP1_NO!$I$167</f>
        <v>0</v>
      </c>
      <c r="J20" s="87">
        <f>'[8]СП-1 (н.о.)'!$I$169</f>
        <v>0</v>
      </c>
      <c r="K20" s="160">
        <f>'[9]СП-1 (н.о.)'!$I$169</f>
        <v>0</v>
      </c>
      <c r="L20" s="87">
        <f>'[10]СП-1 (н.о.)'!$I$169</f>
        <v>0</v>
      </c>
      <c r="M20" s="193">
        <f>'[11]СП-1 (н.о.)'!$I$169</f>
        <v>0</v>
      </c>
      <c r="N20" s="37">
        <f t="shared" si="0"/>
        <v>0</v>
      </c>
    </row>
    <row r="21" spans="1:14" ht="15.75" thickBot="1" x14ac:dyDescent="0.3">
      <c r="A21" s="38">
        <v>18</v>
      </c>
      <c r="B21" s="39" t="s">
        <v>29</v>
      </c>
      <c r="C21" s="160">
        <f>[1]STA_SP1_NO!$I$170</f>
        <v>327.11</v>
      </c>
      <c r="D21" s="87">
        <f>'[2]СП-1 (н.о.)'!$I$172</f>
        <v>15096.330830000001</v>
      </c>
      <c r="E21" s="89">
        <f>'[3]СП-1 (н.о.)'!$I$172</f>
        <v>2483</v>
      </c>
      <c r="F21" s="87">
        <f>[4]STA_SP1_NO!$I$170</f>
        <v>9603.3799999999992</v>
      </c>
      <c r="G21" s="160">
        <f>[5]STA_SP1_NO!$I$170</f>
        <v>756</v>
      </c>
      <c r="H21" s="87">
        <f>'[6]СП-1 (н.о.)'!$I$172</f>
        <v>6211</v>
      </c>
      <c r="I21" s="160">
        <f>[7]STA_SP1_NO!$I$170</f>
        <v>2081</v>
      </c>
      <c r="J21" s="87">
        <f>'[8]СП-1 (н.о.)'!$I$172</f>
        <v>521</v>
      </c>
      <c r="K21" s="160">
        <f>'[9]СП-1 (н.о.)'!$I$172</f>
        <v>2824</v>
      </c>
      <c r="L21" s="87">
        <f>'[10]СП-1 (н.о.)'!$I$172</f>
        <v>963</v>
      </c>
      <c r="M21" s="193">
        <f>'[11]СП-1 (н.о.)'!$I$172</f>
        <v>3677</v>
      </c>
      <c r="N21" s="164">
        <f t="shared" si="0"/>
        <v>44542.820829999997</v>
      </c>
    </row>
    <row r="22" spans="1:14" ht="15.75" thickBot="1" x14ac:dyDescent="0.3">
      <c r="A22" s="40"/>
      <c r="B22" s="41" t="s">
        <v>30</v>
      </c>
      <c r="C22" s="45">
        <f t="shared" ref="C22:M22" si="1">SUM(C4:C21)</f>
        <v>213380.16999999998</v>
      </c>
      <c r="D22" s="46">
        <f>SUM(D4:D21)</f>
        <v>954876.84496000002</v>
      </c>
      <c r="E22" s="45">
        <f t="shared" si="1"/>
        <v>154139</v>
      </c>
      <c r="F22" s="46">
        <f t="shared" si="1"/>
        <v>310376.58999999997</v>
      </c>
      <c r="G22" s="95">
        <f t="shared" si="1"/>
        <v>261148</v>
      </c>
      <c r="H22" s="46">
        <f t="shared" si="1"/>
        <v>322914</v>
      </c>
      <c r="I22" s="45">
        <f>SUM(I4:I21)</f>
        <v>260366.59999999998</v>
      </c>
      <c r="J22" s="46">
        <f t="shared" si="1"/>
        <v>145978</v>
      </c>
      <c r="K22" s="95">
        <f t="shared" si="1"/>
        <v>243899</v>
      </c>
      <c r="L22" s="46">
        <f t="shared" si="1"/>
        <v>309829</v>
      </c>
      <c r="M22" s="61">
        <f t="shared" si="1"/>
        <v>470601</v>
      </c>
      <c r="N22" s="43">
        <f>SUM(N4:N21)</f>
        <v>3647508.2049600002</v>
      </c>
    </row>
    <row r="23" spans="1:14" ht="15.75" thickBot="1" x14ac:dyDescent="0.3">
      <c r="A23" s="1"/>
      <c r="B23" s="1"/>
      <c r="C23" s="1"/>
      <c r="D23" s="1"/>
      <c r="E23" s="1"/>
      <c r="F23" s="1"/>
      <c r="G23" s="1"/>
      <c r="H23" s="1"/>
      <c r="I23" s="165"/>
      <c r="J23" s="1"/>
      <c r="K23" s="1"/>
      <c r="L23" s="1"/>
      <c r="M23" s="1"/>
      <c r="N23" s="1"/>
    </row>
    <row r="24" spans="1:14" ht="15.75" thickBot="1" x14ac:dyDescent="0.3">
      <c r="A24" s="335" t="s">
        <v>31</v>
      </c>
      <c r="B24" s="336"/>
      <c r="C24" s="52">
        <f>C22/N22</f>
        <v>5.8500257712878805E-2</v>
      </c>
      <c r="D24" s="51">
        <f>D22/N22</f>
        <v>0.26178881343201021</v>
      </c>
      <c r="E24" s="52">
        <f>E22/N22</f>
        <v>4.2258712342414136E-2</v>
      </c>
      <c r="F24" s="51">
        <f>F22/N22</f>
        <v>8.5092773630485549E-2</v>
      </c>
      <c r="G24" s="52">
        <f>G22/N22</f>
        <v>7.1596274860981107E-2</v>
      </c>
      <c r="H24" s="51">
        <f>H22/N22</f>
        <v>8.8530027036235595E-2</v>
      </c>
      <c r="I24" s="52">
        <f>I22/N22</f>
        <v>7.1382046418962133E-2</v>
      </c>
      <c r="J24" s="51">
        <f>J22/N22</f>
        <v>4.0021294483037588E-2</v>
      </c>
      <c r="K24" s="52">
        <f>K22/N22</f>
        <v>6.6867293038117975E-2</v>
      </c>
      <c r="L24" s="51">
        <f>L22/N22</f>
        <v>8.494264648361434E-2</v>
      </c>
      <c r="M24" s="52">
        <f>M22/N22</f>
        <v>0.12901986056126247</v>
      </c>
      <c r="N24" s="51">
        <f>N22/N22</f>
        <v>1</v>
      </c>
    </row>
    <row r="25" spans="1:14" ht="15.75" thickBot="1" x14ac:dyDescent="0.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ht="15.75" thickBot="1" x14ac:dyDescent="0.3">
      <c r="A26" s="304" t="s">
        <v>0</v>
      </c>
      <c r="B26" s="310" t="s">
        <v>1</v>
      </c>
      <c r="C26" s="351" t="s">
        <v>90</v>
      </c>
      <c r="D26" s="352"/>
      <c r="E26" s="353"/>
      <c r="F26" s="353"/>
      <c r="G26" s="354"/>
      <c r="H26" s="349" t="s">
        <v>3</v>
      </c>
      <c r="I26" s="1"/>
      <c r="J26" s="1"/>
      <c r="K26" s="1"/>
      <c r="L26" s="1"/>
      <c r="M26" s="1"/>
      <c r="N26" s="1"/>
    </row>
    <row r="27" spans="1:14" ht="15.75" thickBot="1" x14ac:dyDescent="0.3">
      <c r="A27" s="305"/>
      <c r="B27" s="311"/>
      <c r="C27" s="279" t="s">
        <v>11</v>
      </c>
      <c r="D27" s="282" t="s">
        <v>32</v>
      </c>
      <c r="E27" s="281" t="s">
        <v>7</v>
      </c>
      <c r="F27" s="174" t="s">
        <v>9</v>
      </c>
      <c r="G27" s="238" t="s">
        <v>4</v>
      </c>
      <c r="H27" s="350"/>
      <c r="I27" s="1"/>
      <c r="J27" s="104"/>
      <c r="K27" s="294" t="s">
        <v>33</v>
      </c>
      <c r="L27" s="295"/>
      <c r="M27" s="155">
        <f>N22</f>
        <v>3647508.2049600002</v>
      </c>
      <c r="N27" s="156">
        <f>M27/M29</f>
        <v>0.98019802887475982</v>
      </c>
    </row>
    <row r="28" spans="1:14" ht="15.75" thickBot="1" x14ac:dyDescent="0.3">
      <c r="A28" s="24">
        <v>19</v>
      </c>
      <c r="B28" s="175" t="s">
        <v>34</v>
      </c>
      <c r="C28" s="284">
        <f>[12]STA_SP4_ZO!$G$51</f>
        <v>14895</v>
      </c>
      <c r="D28" s="283">
        <f>[13]STA_SP4_ZO!$G$51</f>
        <v>41883</v>
      </c>
      <c r="E28" s="285">
        <f>'[14]СП-4 (ж.о.)'!$G$53</f>
        <v>9301</v>
      </c>
      <c r="F28" s="55">
        <f>'[15]СП-4 (ж.о.)'!$G$53</f>
        <v>5845</v>
      </c>
      <c r="G28" s="154">
        <f>[16]STA_SP4_ZO!$G$51</f>
        <v>1763</v>
      </c>
      <c r="H28" s="55">
        <f>SUM(C28:G28)</f>
        <v>73687</v>
      </c>
      <c r="I28" s="1"/>
      <c r="J28" s="104"/>
      <c r="K28" s="294" t="s">
        <v>34</v>
      </c>
      <c r="L28" s="295"/>
      <c r="M28" s="219">
        <f>H28</f>
        <v>73687</v>
      </c>
      <c r="N28" s="157">
        <f>M28/M29</f>
        <v>1.9801971125240143E-2</v>
      </c>
    </row>
    <row r="29" spans="1:14" ht="15.75" thickBot="1" x14ac:dyDescent="0.3">
      <c r="A29" s="12"/>
      <c r="B29" s="20"/>
      <c r="C29" s="1"/>
      <c r="D29" s="1"/>
      <c r="E29" s="1"/>
      <c r="F29" s="1"/>
      <c r="G29" s="1"/>
      <c r="H29" s="1"/>
      <c r="I29" s="1"/>
      <c r="J29" s="104"/>
      <c r="K29" s="294" t="s">
        <v>3</v>
      </c>
      <c r="L29" s="295"/>
      <c r="M29" s="220">
        <f>M27+M28</f>
        <v>3721195.2049600002</v>
      </c>
      <c r="N29" s="159">
        <f>M29/M29</f>
        <v>1</v>
      </c>
    </row>
    <row r="30" spans="1:14" ht="15.75" thickBot="1" x14ac:dyDescent="0.3">
      <c r="A30" s="298" t="s">
        <v>35</v>
      </c>
      <c r="B30" s="299"/>
      <c r="C30" s="25">
        <f>C28/H28</f>
        <v>0.20213877617490195</v>
      </c>
      <c r="D30" s="105">
        <f>D28/H28</f>
        <v>0.56839062521204553</v>
      </c>
      <c r="E30" s="25">
        <f>E28/H28</f>
        <v>0.12622307869773502</v>
      </c>
      <c r="F30" s="105">
        <f>F28/H28</f>
        <v>7.9321997095824229E-2</v>
      </c>
      <c r="G30" s="25">
        <f>G28/H28</f>
        <v>2.3925522819493263E-2</v>
      </c>
      <c r="H30" s="105">
        <f>H28/H28</f>
        <v>1</v>
      </c>
      <c r="I30" s="1"/>
      <c r="J30" s="1"/>
      <c r="K30" s="1"/>
      <c r="L30" s="1"/>
      <c r="M30" s="1"/>
      <c r="N30" s="1"/>
    </row>
    <row r="31" spans="1:14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</sheetData>
  <mergeCells count="14">
    <mergeCell ref="N2:N3"/>
    <mergeCell ref="A24:B24"/>
    <mergeCell ref="C1:K1"/>
    <mergeCell ref="A2:A3"/>
    <mergeCell ref="B2:B3"/>
    <mergeCell ref="C2:M2"/>
    <mergeCell ref="K28:L28"/>
    <mergeCell ref="A30:B30"/>
    <mergeCell ref="A26:A27"/>
    <mergeCell ref="B26:B27"/>
    <mergeCell ref="K27:L27"/>
    <mergeCell ref="K29:L29"/>
    <mergeCell ref="H26:H27"/>
    <mergeCell ref="C26:G26"/>
  </mergeCells>
  <pageMargins left="0.25" right="0.25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0"/>
  <sheetViews>
    <sheetView workbookViewId="0">
      <selection activeCell="I22" sqref="I22"/>
    </sheetView>
  </sheetViews>
  <sheetFormatPr defaultRowHeight="15" x14ac:dyDescent="0.25"/>
  <cols>
    <col min="1" max="1" width="3.85546875" customWidth="1"/>
    <col min="2" max="2" width="27.85546875" customWidth="1"/>
  </cols>
  <sheetData>
    <row r="1" spans="1:14" ht="24.75" customHeight="1" thickBot="1" x14ac:dyDescent="0.3">
      <c r="A1" s="29"/>
      <c r="B1" s="29"/>
      <c r="C1" s="324" t="s">
        <v>101</v>
      </c>
      <c r="D1" s="325"/>
      <c r="E1" s="325"/>
      <c r="F1" s="325"/>
      <c r="G1" s="325"/>
      <c r="H1" s="325"/>
      <c r="I1" s="325"/>
      <c r="J1" s="326"/>
      <c r="K1" s="326"/>
      <c r="L1" s="29"/>
      <c r="M1" s="29"/>
      <c r="N1" s="64"/>
    </row>
    <row r="2" spans="1:14" ht="15.75" thickBot="1" x14ac:dyDescent="0.3">
      <c r="A2" s="327" t="s">
        <v>0</v>
      </c>
      <c r="B2" s="329" t="s">
        <v>1</v>
      </c>
      <c r="C2" s="360" t="s">
        <v>2</v>
      </c>
      <c r="D2" s="360"/>
      <c r="E2" s="360"/>
      <c r="F2" s="360"/>
      <c r="G2" s="360"/>
      <c r="H2" s="360"/>
      <c r="I2" s="360"/>
      <c r="J2" s="360"/>
      <c r="K2" s="360"/>
      <c r="L2" s="360"/>
      <c r="M2" s="360"/>
      <c r="N2" s="329" t="s">
        <v>3</v>
      </c>
    </row>
    <row r="3" spans="1:14" x14ac:dyDescent="0.25">
      <c r="A3" s="361"/>
      <c r="B3" s="363"/>
      <c r="C3" s="371" t="s">
        <v>69</v>
      </c>
      <c r="D3" s="365" t="s">
        <v>4</v>
      </c>
      <c r="E3" s="367" t="s">
        <v>5</v>
      </c>
      <c r="F3" s="365" t="s">
        <v>6</v>
      </c>
      <c r="G3" s="367" t="s">
        <v>7</v>
      </c>
      <c r="H3" s="365" t="s">
        <v>8</v>
      </c>
      <c r="I3" s="367" t="s">
        <v>94</v>
      </c>
      <c r="J3" s="329" t="s">
        <v>9</v>
      </c>
      <c r="K3" s="368" t="s">
        <v>38</v>
      </c>
      <c r="L3" s="329" t="s">
        <v>93</v>
      </c>
      <c r="M3" s="373" t="s">
        <v>11</v>
      </c>
      <c r="N3" s="370"/>
    </row>
    <row r="4" spans="1:14" ht="15.75" thickBot="1" x14ac:dyDescent="0.3">
      <c r="A4" s="362"/>
      <c r="B4" s="364"/>
      <c r="C4" s="372"/>
      <c r="D4" s="366"/>
      <c r="E4" s="362"/>
      <c r="F4" s="366"/>
      <c r="G4" s="362"/>
      <c r="H4" s="366"/>
      <c r="I4" s="362"/>
      <c r="J4" s="362"/>
      <c r="K4" s="369"/>
      <c r="L4" s="362"/>
      <c r="M4" s="374"/>
      <c r="N4" s="364"/>
    </row>
    <row r="5" spans="1:14" ht="15.75" thickBot="1" x14ac:dyDescent="0.3">
      <c r="A5" s="34">
        <v>1</v>
      </c>
      <c r="B5" s="35" t="s">
        <v>39</v>
      </c>
      <c r="C5" s="160">
        <f>[1]STA_SP2_NO!$C$11</f>
        <v>23570</v>
      </c>
      <c r="D5" s="87">
        <f>'[2]СП-2 (н.о.)'!$C$14</f>
        <v>41930</v>
      </c>
      <c r="E5" s="160">
        <f>'[3]СП-2 (н.о.)'!$C$14</f>
        <v>34503</v>
      </c>
      <c r="F5" s="87">
        <f>[4]STA_SP2_NO!$C$11</f>
        <v>32749</v>
      </c>
      <c r="G5" s="160">
        <f>[5]STA_SP2_NO!$C$11</f>
        <v>55482</v>
      </c>
      <c r="H5" s="168">
        <f>'[6]СП-2 (н.о.)'!$C$14</f>
        <v>35374</v>
      </c>
      <c r="I5" s="160">
        <f>[7]STA_SP2_NO!$C$11</f>
        <v>26155</v>
      </c>
      <c r="J5" s="87">
        <f>'[8]СП-2 (н.о.)'!$C$14</f>
        <v>53451</v>
      </c>
      <c r="K5" s="160">
        <f>'[9]СП-2 (н.о.)'!$C$14</f>
        <v>38670</v>
      </c>
      <c r="L5" s="87">
        <f>'[10]СП-2 (н.о.)'!$C$14</f>
        <v>26279</v>
      </c>
      <c r="M5" s="160">
        <f>'[11]СП-2 (н.о.)'!$C$14</f>
        <v>41197</v>
      </c>
      <c r="N5" s="163">
        <f t="shared" ref="N5:N17" si="0">SUM(C5:M5)</f>
        <v>409360</v>
      </c>
    </row>
    <row r="6" spans="1:14" ht="15.75" thickBot="1" x14ac:dyDescent="0.3">
      <c r="A6" s="36">
        <v>2</v>
      </c>
      <c r="B6" s="37" t="s">
        <v>40</v>
      </c>
      <c r="C6" s="160">
        <f>[1]STA_SP2_NO!$C$12</f>
        <v>2411</v>
      </c>
      <c r="D6" s="87">
        <f>'[2]СП-2 (н.о.)'!$C$15</f>
        <v>5203</v>
      </c>
      <c r="E6" s="80">
        <f>'[3]СП-2 (н.о.)'!$C$15</f>
        <v>1900</v>
      </c>
      <c r="F6" s="87">
        <f>[4]STA_SP2_NO!$C$12</f>
        <v>4726</v>
      </c>
      <c r="G6" s="160">
        <f>[5]STA_SP2_NO!$C$12</f>
        <v>4644</v>
      </c>
      <c r="H6" s="168">
        <f>'[6]СП-2 (н.о.)'!$C$15</f>
        <v>2920</v>
      </c>
      <c r="I6" s="160">
        <f>[7]STA_SP2_NO!$C$12</f>
        <v>2344</v>
      </c>
      <c r="J6" s="87">
        <f>'[8]СП-2 (н.о.)'!$C$15</f>
        <v>6016</v>
      </c>
      <c r="K6" s="80">
        <f>'[9]СП-2 (н.о.)'!$C$15</f>
        <v>3867</v>
      </c>
      <c r="L6" s="87">
        <f>'[10]СП-2 (н.о.)'!$C$15</f>
        <v>3648</v>
      </c>
      <c r="M6" s="160">
        <f>'[11]СП-2 (н.о.)'!$C$15</f>
        <v>4012</v>
      </c>
      <c r="N6" s="67">
        <f t="shared" si="0"/>
        <v>41691</v>
      </c>
    </row>
    <row r="7" spans="1:14" ht="15.75" thickBot="1" x14ac:dyDescent="0.3">
      <c r="A7" s="36">
        <v>3</v>
      </c>
      <c r="B7" s="37" t="s">
        <v>41</v>
      </c>
      <c r="C7" s="160">
        <f>[1]STA_SP2_NO!$C$13</f>
        <v>118</v>
      </c>
      <c r="D7" s="87">
        <f>'[2]СП-2 (н.о.)'!$C$16</f>
        <v>318</v>
      </c>
      <c r="E7" s="66">
        <f>'[3]СП-2 (н.о.)'!$C$16</f>
        <v>201</v>
      </c>
      <c r="F7" s="87">
        <f>[4]STA_SP2_NO!$C$13</f>
        <v>290</v>
      </c>
      <c r="G7" s="160">
        <f>[5]STA_SP2_NO!$C$13</f>
        <v>299</v>
      </c>
      <c r="H7" s="168">
        <f>'[6]СП-2 (н.о.)'!$C$16</f>
        <v>327</v>
      </c>
      <c r="I7" s="160">
        <f>[7]STA_SP2_NO!$C$13</f>
        <v>148</v>
      </c>
      <c r="J7" s="87">
        <f>'[8]СП-2 (н.о.)'!$C$16</f>
        <v>492</v>
      </c>
      <c r="K7" s="66">
        <f>'[9]СП-2 (н.о.)'!$C$16</f>
        <v>189</v>
      </c>
      <c r="L7" s="87">
        <f>'[10]СП-2 (н.о.)'!$C$16</f>
        <v>248</v>
      </c>
      <c r="M7" s="160">
        <f>'[11]СП-2 (н.о.)'!$C$16</f>
        <v>111</v>
      </c>
      <c r="N7" s="67">
        <f t="shared" si="0"/>
        <v>2741</v>
      </c>
    </row>
    <row r="8" spans="1:14" ht="15.75" thickBot="1" x14ac:dyDescent="0.3">
      <c r="A8" s="36">
        <v>4</v>
      </c>
      <c r="B8" s="37" t="s">
        <v>42</v>
      </c>
      <c r="C8" s="160">
        <f>[1]STA_SP2_NO!$C$14</f>
        <v>337</v>
      </c>
      <c r="D8" s="87">
        <f>'[2]СП-2 (н.о.)'!$C$17</f>
        <v>418</v>
      </c>
      <c r="E8" s="66">
        <f>'[3]СП-2 (н.о.)'!$C$17</f>
        <v>93</v>
      </c>
      <c r="F8" s="87">
        <f>[4]STA_SP2_NO!$C$14</f>
        <v>350</v>
      </c>
      <c r="G8" s="160">
        <f>[5]STA_SP2_NO!$C$14</f>
        <v>719</v>
      </c>
      <c r="H8" s="168">
        <f>'[6]СП-2 (н.о.)'!$C$17</f>
        <v>217</v>
      </c>
      <c r="I8" s="160">
        <f>[7]STA_SP2_NO!$C$14</f>
        <v>177</v>
      </c>
      <c r="J8" s="87">
        <f>'[8]СП-2 (н.о.)'!$C$17</f>
        <v>339</v>
      </c>
      <c r="K8" s="160">
        <f>'[9]СП-2 (н.о.)'!$C$17</f>
        <v>592</v>
      </c>
      <c r="L8" s="87">
        <f>'[10]СП-2 (н.о.)'!$C$17</f>
        <v>208</v>
      </c>
      <c r="M8" s="160">
        <f>'[11]СП-2 (н.о.)'!$C$17</f>
        <v>382</v>
      </c>
      <c r="N8" s="67">
        <f t="shared" si="0"/>
        <v>3832</v>
      </c>
    </row>
    <row r="9" spans="1:14" ht="15.75" thickBot="1" x14ac:dyDescent="0.3">
      <c r="A9" s="36">
        <v>5</v>
      </c>
      <c r="B9" s="37" t="s">
        <v>43</v>
      </c>
      <c r="C9" s="160">
        <f>[1]STA_SP2_NO!$C$15</f>
        <v>29</v>
      </c>
      <c r="D9" s="87">
        <f>'[2]СП-2 (н.о.)'!$C$18</f>
        <v>38</v>
      </c>
      <c r="E9" s="66">
        <f>'[3]СП-2 (н.о.)'!$C$18</f>
        <v>62</v>
      </c>
      <c r="F9" s="87">
        <f>[4]STA_SP2_NO!$C$15</f>
        <v>43</v>
      </c>
      <c r="G9" s="160">
        <f>[5]STA_SP2_NO!$C$15</f>
        <v>64</v>
      </c>
      <c r="H9" s="168">
        <f>'[6]СП-2 (н.о.)'!$C$18</f>
        <v>47</v>
      </c>
      <c r="I9" s="160">
        <f>[7]STA_SP2_NO!$C$15</f>
        <v>22</v>
      </c>
      <c r="J9" s="87">
        <f>'[8]СП-2 (н.о.)'!$C$18</f>
        <v>47</v>
      </c>
      <c r="K9" s="80">
        <f>'[9]СП-2 (н.о.)'!$C$18</f>
        <v>145</v>
      </c>
      <c r="L9" s="87">
        <f>'[10]СП-2 (н.о.)'!$C$18</f>
        <v>54</v>
      </c>
      <c r="M9" s="160">
        <f>'[11]СП-2 (н.о.)'!$C$18</f>
        <v>33</v>
      </c>
      <c r="N9" s="37">
        <f t="shared" si="0"/>
        <v>584</v>
      </c>
    </row>
    <row r="10" spans="1:14" ht="15.75" thickBot="1" x14ac:dyDescent="0.3">
      <c r="A10" s="36">
        <v>6</v>
      </c>
      <c r="B10" s="37" t="s">
        <v>44</v>
      </c>
      <c r="C10" s="160">
        <f>[1]STA_SP2_NO!$C$16</f>
        <v>2337</v>
      </c>
      <c r="D10" s="87">
        <f>'[2]СП-2 (н.о.)'!$C$19</f>
        <v>3293</v>
      </c>
      <c r="E10" s="80">
        <f>'[3]СП-2 (н.о.)'!$C$19</f>
        <v>446</v>
      </c>
      <c r="F10" s="87">
        <f>[4]STA_SP2_NO!$C$16</f>
        <v>3496</v>
      </c>
      <c r="G10" s="160">
        <f>[5]STA_SP2_NO!$C$16</f>
        <v>3484</v>
      </c>
      <c r="H10" s="168">
        <f>'[6]СП-2 (н.о.)'!$C$19</f>
        <v>2627</v>
      </c>
      <c r="I10" s="160">
        <f>[7]STA_SP2_NO!$C$16</f>
        <v>2247</v>
      </c>
      <c r="J10" s="87">
        <f>'[8]СП-2 (н.о.)'!$C$19</f>
        <v>4722</v>
      </c>
      <c r="K10" s="66">
        <f>'[9]СП-2 (н.о.)'!$C$19</f>
        <v>3333</v>
      </c>
      <c r="L10" s="87">
        <f>'[10]СП-2 (н.о.)'!$C$19</f>
        <v>1961</v>
      </c>
      <c r="M10" s="160">
        <f>'[11]СП-2 (н.о.)'!$C$19</f>
        <v>4110</v>
      </c>
      <c r="N10" s="67">
        <f t="shared" si="0"/>
        <v>32056</v>
      </c>
    </row>
    <row r="11" spans="1:14" ht="15.75" thickBot="1" x14ac:dyDescent="0.3">
      <c r="A11" s="36">
        <v>7</v>
      </c>
      <c r="B11" s="37" t="s">
        <v>45</v>
      </c>
      <c r="C11" s="160">
        <f>[1]STA_SP2_NO!$C$17</f>
        <v>592</v>
      </c>
      <c r="D11" s="87">
        <f>'[2]СП-2 (н.о.)'!$C$20</f>
        <v>1618</v>
      </c>
      <c r="E11" s="66">
        <f>'[3]СП-2 (н.о.)'!$C$20</f>
        <v>280</v>
      </c>
      <c r="F11" s="87">
        <f>[4]STA_SP2_NO!$C$17</f>
        <v>1077</v>
      </c>
      <c r="G11" s="160">
        <f>[5]STA_SP2_NO!$C$17</f>
        <v>1000</v>
      </c>
      <c r="H11" s="168">
        <f>'[6]СП-2 (н.о.)'!$C$20</f>
        <v>509</v>
      </c>
      <c r="I11" s="160">
        <f>[7]STA_SP2_NO!$C$17</f>
        <v>226</v>
      </c>
      <c r="J11" s="87">
        <f>'[8]СП-2 (н.о.)'!$C$20</f>
        <v>1248</v>
      </c>
      <c r="K11" s="160">
        <f>'[9]СП-2 (н.о.)'!$C$20</f>
        <v>1146</v>
      </c>
      <c r="L11" s="87">
        <f>'[10]СП-2 (н.о.)'!$C$20</f>
        <v>797</v>
      </c>
      <c r="M11" s="160">
        <f>'[11]СП-2 (н.о.)'!$C$20</f>
        <v>755</v>
      </c>
      <c r="N11" s="67">
        <f t="shared" si="0"/>
        <v>9248</v>
      </c>
    </row>
    <row r="12" spans="1:14" ht="15.75" thickBot="1" x14ac:dyDescent="0.3">
      <c r="A12" s="36">
        <v>8</v>
      </c>
      <c r="B12" s="37" t="s">
        <v>46</v>
      </c>
      <c r="C12" s="160">
        <f>[1]STA_SP2_NO!$C$18</f>
        <v>63</v>
      </c>
      <c r="D12" s="87">
        <f>'[2]СП-2 (н.о.)'!$C$21</f>
        <v>109</v>
      </c>
      <c r="E12" s="66">
        <f>'[3]СП-2 (н.о.)'!$C$21</f>
        <v>56</v>
      </c>
      <c r="F12" s="87">
        <f>[4]STA_SP2_NO!$C$18</f>
        <v>77</v>
      </c>
      <c r="G12" s="160">
        <f>[5]STA_SP2_NO!$C$18</f>
        <v>151</v>
      </c>
      <c r="H12" s="168">
        <f>'[6]СП-2 (н.о.)'!$C$21</f>
        <v>65</v>
      </c>
      <c r="I12" s="160">
        <f>[7]STA_SP2_NO!$C$18</f>
        <v>260</v>
      </c>
      <c r="J12" s="87">
        <f>'[8]СП-2 (н.о.)'!$C$21</f>
        <v>189</v>
      </c>
      <c r="K12" s="80">
        <f>'[9]СП-2 (н.о.)'!$C$21</f>
        <v>278</v>
      </c>
      <c r="L12" s="87">
        <f>'[10]СП-2 (н.о.)'!$C$21</f>
        <v>89</v>
      </c>
      <c r="M12" s="160">
        <f>'[11]СП-2 (н.о.)'!$C$21</f>
        <v>148</v>
      </c>
      <c r="N12" s="67">
        <f t="shared" si="0"/>
        <v>1485</v>
      </c>
    </row>
    <row r="13" spans="1:14" ht="23.25" thickBot="1" x14ac:dyDescent="0.3">
      <c r="A13" s="36">
        <v>9</v>
      </c>
      <c r="B13" s="65" t="s">
        <v>47</v>
      </c>
      <c r="C13" s="160">
        <f>[1]STA_SP2_NO!$C$19</f>
        <v>0</v>
      </c>
      <c r="D13" s="87">
        <f>'[2]СП-2 (н.о.)'!$C$22</f>
        <v>0</v>
      </c>
      <c r="E13" s="66">
        <f>'[3]СП-2 (н.о.)'!$C$22</f>
        <v>0</v>
      </c>
      <c r="F13" s="87">
        <f>[4]STA_SP2_NO!$C$19</f>
        <v>0</v>
      </c>
      <c r="G13" s="160">
        <f>[5]STA_SP2_NO!$C$19</f>
        <v>0</v>
      </c>
      <c r="H13" s="168">
        <f>'[6]СП-2 (н.о.)'!$C$22</f>
        <v>0</v>
      </c>
      <c r="I13" s="160">
        <f>[7]STA_SP2_NO!$C$19</f>
        <v>0</v>
      </c>
      <c r="J13" s="87">
        <f>'[8]СП-2 (н.о.)'!$C$22</f>
        <v>0</v>
      </c>
      <c r="K13" s="66">
        <f>'[9]СП-2 (н.о.)'!$C$22</f>
        <v>0</v>
      </c>
      <c r="L13" s="87">
        <f>'[10]СП-2 (н.о.)'!$C$22</f>
        <v>0</v>
      </c>
      <c r="M13" s="160">
        <f>'[11]СП-2 (н.о.)'!$C$22</f>
        <v>0</v>
      </c>
      <c r="N13" s="37">
        <f t="shared" si="0"/>
        <v>0</v>
      </c>
    </row>
    <row r="14" spans="1:14" ht="23.25" thickBot="1" x14ac:dyDescent="0.3">
      <c r="A14" s="36">
        <v>10</v>
      </c>
      <c r="B14" s="65" t="s">
        <v>48</v>
      </c>
      <c r="C14" s="80">
        <f>[1]STA_SP2_NO!$C$20</f>
        <v>0</v>
      </c>
      <c r="D14" s="87">
        <f>'[2]СП-2 (н.о.)'!$C$23</f>
        <v>0</v>
      </c>
      <c r="E14" s="66">
        <f>'[3]СП-2 (н.о.)'!$C$23</f>
        <v>0</v>
      </c>
      <c r="F14" s="87">
        <f>[4]STA_SP2_NO!$C$20</f>
        <v>0</v>
      </c>
      <c r="G14" s="160">
        <f>[5]STA_SP2_NO!$C$20</f>
        <v>0</v>
      </c>
      <c r="H14" s="168">
        <f>'[6]СП-2 (н.о.)'!$C$23</f>
        <v>0</v>
      </c>
      <c r="I14" s="160">
        <f>[7]STA_SP2_NO!$C$20</f>
        <v>0</v>
      </c>
      <c r="J14" s="87">
        <f>'[8]СП-2 (н.о.)'!$C$23</f>
        <v>0</v>
      </c>
      <c r="K14" s="160">
        <f>'[9]СП-2 (н.о.)'!$C$23</f>
        <v>0</v>
      </c>
      <c r="L14" s="87">
        <f>'[10]СП-2 (н.о.)'!$C$23</f>
        <v>0</v>
      </c>
      <c r="M14" s="160">
        <f>'[11]СП-2 (н.о.)'!$C$23</f>
        <v>0</v>
      </c>
      <c r="N14" s="37">
        <f t="shared" si="0"/>
        <v>0</v>
      </c>
    </row>
    <row r="15" spans="1:14" ht="15.75" thickBot="1" x14ac:dyDescent="0.3">
      <c r="A15" s="36">
        <v>11</v>
      </c>
      <c r="B15" s="37" t="s">
        <v>49</v>
      </c>
      <c r="C15" s="80">
        <f>[1]STA_SP2_NO!$C$21</f>
        <v>0</v>
      </c>
      <c r="D15" s="87">
        <f>'[2]СП-2 (н.о.)'!$C$24</f>
        <v>0</v>
      </c>
      <c r="E15" s="66">
        <f>'[3]СП-2 (н.о.)'!$C$24</f>
        <v>0</v>
      </c>
      <c r="F15" s="87">
        <f>[4]STA_SP2_NO!$C$21</f>
        <v>0</v>
      </c>
      <c r="G15" s="160">
        <f>[5]STA_SP2_NO!$C$21</f>
        <v>0</v>
      </c>
      <c r="H15" s="168">
        <f>'[6]СП-2 (н.о.)'!$C$24</f>
        <v>670</v>
      </c>
      <c r="I15" s="160">
        <f>[7]STA_SP2_NO!$C$21</f>
        <v>0</v>
      </c>
      <c r="J15" s="87">
        <f>'[8]СП-2 (н.о.)'!$C$24</f>
        <v>0</v>
      </c>
      <c r="K15" s="80">
        <f>'[9]СП-2 (н.о.)'!$C$24</f>
        <v>0</v>
      </c>
      <c r="L15" s="87">
        <f>'[10]СП-2 (н.о.)'!$C$24</f>
        <v>0</v>
      </c>
      <c r="M15" s="160">
        <f>'[11]СП-2 (н.о.)'!$C$24</f>
        <v>0</v>
      </c>
      <c r="N15" s="37">
        <f t="shared" si="0"/>
        <v>670</v>
      </c>
    </row>
    <row r="16" spans="1:14" ht="49.5" customHeight="1" thickBot="1" x14ac:dyDescent="0.3">
      <c r="A16" s="36">
        <v>12</v>
      </c>
      <c r="B16" s="65" t="s">
        <v>50</v>
      </c>
      <c r="C16" s="80">
        <f>[1]STA_SP2_NO!$C$22</f>
        <v>0</v>
      </c>
      <c r="D16" s="87">
        <f>'[2]СП-2 (н.о.)'!$C$25</f>
        <v>0</v>
      </c>
      <c r="E16" s="66">
        <f>'[3]СП-2 (н.о.)'!$C$25</f>
        <v>0</v>
      </c>
      <c r="F16" s="87">
        <f>[4]STA_SP2_NO!$C$22</f>
        <v>0</v>
      </c>
      <c r="G16" s="160">
        <f>[5]STA_SP2_NO!$C$22</f>
        <v>0</v>
      </c>
      <c r="H16" s="168">
        <f>'[6]СП-2 (н.о.)'!$C$25</f>
        <v>0</v>
      </c>
      <c r="I16" s="160">
        <f>[7]STA_SP2_NO!$C$22</f>
        <v>0</v>
      </c>
      <c r="J16" s="87">
        <f>'[8]СП-2 (н.о.)'!$C$25</f>
        <v>0</v>
      </c>
      <c r="K16" s="66">
        <f>'[9]СП-2 (н.о.)'!$C$25</f>
        <v>0</v>
      </c>
      <c r="L16" s="87">
        <f>'[10]СП-2 (н.о.)'!$C$25</f>
        <v>0</v>
      </c>
      <c r="M16" s="160">
        <f>'[11]СП-2 (н.о.)'!$C$25</f>
        <v>0</v>
      </c>
      <c r="N16" s="37">
        <f>SUM(C16:M16)</f>
        <v>0</v>
      </c>
    </row>
    <row r="17" spans="1:14" ht="34.5" thickBot="1" x14ac:dyDescent="0.3">
      <c r="A17" s="36">
        <v>13</v>
      </c>
      <c r="B17" s="65" t="s">
        <v>51</v>
      </c>
      <c r="C17" s="80">
        <f>[1]STA_SP2_NO!$C$23</f>
        <v>42</v>
      </c>
      <c r="D17" s="87">
        <f>'[2]СП-2 (н.о.)'!$C$26</f>
        <v>0</v>
      </c>
      <c r="E17" s="66">
        <f>'[3]СП-2 (н.о.)'!$C$26</f>
        <v>0</v>
      </c>
      <c r="F17" s="87">
        <f>[4]STA_SP2_NO!$C$23</f>
        <v>0</v>
      </c>
      <c r="G17" s="160">
        <f>[5]STA_SP2_NO!$C$23</f>
        <v>0</v>
      </c>
      <c r="H17" s="168">
        <f>'[6]СП-2 (н.о.)'!$C$26</f>
        <v>8</v>
      </c>
      <c r="I17" s="160">
        <f>[7]STA_SP2_NO!$C$23</f>
        <v>0</v>
      </c>
      <c r="J17" s="87">
        <f>'[8]СП-2 (н.о.)'!$C$26</f>
        <v>0</v>
      </c>
      <c r="K17" s="160">
        <f>'[9]СП-2 (н.о.)'!$C$26</f>
        <v>0</v>
      </c>
      <c r="L17" s="87">
        <f>'[10]СП-2 (н.о.)'!$C$26</f>
        <v>0</v>
      </c>
      <c r="M17" s="160">
        <f>'[11]СП-2 (н.о.)'!$C$26</f>
        <v>0</v>
      </c>
      <c r="N17" s="37">
        <f t="shared" si="0"/>
        <v>50</v>
      </c>
    </row>
    <row r="18" spans="1:14" ht="15.75" thickBot="1" x14ac:dyDescent="0.3">
      <c r="A18" s="40"/>
      <c r="B18" s="41" t="s">
        <v>37</v>
      </c>
      <c r="C18" s="45">
        <f t="shared" ref="C18:M18" si="1">SUM(C5:C17)</f>
        <v>29499</v>
      </c>
      <c r="D18" s="46">
        <f t="shared" si="1"/>
        <v>52927</v>
      </c>
      <c r="E18" s="45">
        <f t="shared" si="1"/>
        <v>37541</v>
      </c>
      <c r="F18" s="46">
        <f t="shared" si="1"/>
        <v>42808</v>
      </c>
      <c r="G18" s="45">
        <f>SUM(G5:G17)</f>
        <v>65843</v>
      </c>
      <c r="H18" s="46">
        <f t="shared" si="1"/>
        <v>42764</v>
      </c>
      <c r="I18" s="45">
        <f t="shared" si="1"/>
        <v>31579</v>
      </c>
      <c r="J18" s="46">
        <f t="shared" si="1"/>
        <v>66504</v>
      </c>
      <c r="K18" s="45">
        <f t="shared" si="1"/>
        <v>48220</v>
      </c>
      <c r="L18" s="46">
        <f t="shared" si="1"/>
        <v>33284</v>
      </c>
      <c r="M18" s="45">
        <f t="shared" si="1"/>
        <v>50748</v>
      </c>
      <c r="N18" s="43">
        <f>SUM(N5:N17)</f>
        <v>501717</v>
      </c>
    </row>
    <row r="19" spans="1:14" ht="15.75" thickBot="1" x14ac:dyDescent="0.3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ht="15.75" thickBot="1" x14ac:dyDescent="0.3">
      <c r="A20" s="335" t="s">
        <v>53</v>
      </c>
      <c r="B20" s="336"/>
      <c r="C20" s="52">
        <f>C18/N18</f>
        <v>5.8796094212474365E-2</v>
      </c>
      <c r="D20" s="51">
        <f>D18/N18</f>
        <v>0.10549174136016917</v>
      </c>
      <c r="E20" s="52">
        <f>E18/N18</f>
        <v>7.4825050775636462E-2</v>
      </c>
      <c r="F20" s="51">
        <f>F18/N18</f>
        <v>8.5323000815200598E-2</v>
      </c>
      <c r="G20" s="52">
        <f>G18/N18</f>
        <v>0.13123533784982372</v>
      </c>
      <c r="H20" s="51">
        <f>H18/N18</f>
        <v>8.5235301973024633E-2</v>
      </c>
      <c r="I20" s="52">
        <f>I18/N18</f>
        <v>6.2941857660792841E-2</v>
      </c>
      <c r="J20" s="51">
        <f>J18/N18</f>
        <v>0.13255281363796723</v>
      </c>
      <c r="K20" s="52">
        <f>K18/N18</f>
        <v>9.6109958402844628E-2</v>
      </c>
      <c r="L20" s="51">
        <f>L18/N18</f>
        <v>6.6340187795111583E-2</v>
      </c>
      <c r="M20" s="52">
        <f>M18/N18</f>
        <v>0.10114865551695477</v>
      </c>
      <c r="N20" s="51">
        <f>N18/N18</f>
        <v>1</v>
      </c>
    </row>
  </sheetData>
  <mergeCells count="17">
    <mergeCell ref="N2:N4"/>
    <mergeCell ref="C3:C4"/>
    <mergeCell ref="D3:D4"/>
    <mergeCell ref="E3:E4"/>
    <mergeCell ref="F3:F4"/>
    <mergeCell ref="G3:G4"/>
    <mergeCell ref="M3:M4"/>
    <mergeCell ref="A20:B20"/>
    <mergeCell ref="C1:K1"/>
    <mergeCell ref="A2:A4"/>
    <mergeCell ref="B2:B4"/>
    <mergeCell ref="C2:M2"/>
    <mergeCell ref="H3:H4"/>
    <mergeCell ref="I3:I4"/>
    <mergeCell ref="J3:J4"/>
    <mergeCell ref="K3:K4"/>
    <mergeCell ref="L3:L4"/>
  </mergeCells>
  <pageMargins left="0.25" right="0.25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1"/>
  <sheetViews>
    <sheetView workbookViewId="0">
      <selection activeCell="D21" sqref="D21"/>
    </sheetView>
  </sheetViews>
  <sheetFormatPr defaultRowHeight="15" x14ac:dyDescent="0.25"/>
  <cols>
    <col min="1" max="1" width="4.42578125" customWidth="1"/>
    <col min="2" max="2" width="28.28515625" customWidth="1"/>
    <col min="3" max="3" width="9.140625" customWidth="1"/>
  </cols>
  <sheetData>
    <row r="1" spans="1:14" ht="26.25" customHeight="1" thickBot="1" x14ac:dyDescent="0.3">
      <c r="A1" s="166"/>
      <c r="B1" s="29"/>
      <c r="C1" s="324" t="s">
        <v>102</v>
      </c>
      <c r="D1" s="325"/>
      <c r="E1" s="325"/>
      <c r="F1" s="325"/>
      <c r="G1" s="325"/>
      <c r="H1" s="325"/>
      <c r="I1" s="325"/>
      <c r="J1" s="326"/>
      <c r="K1" s="326"/>
      <c r="L1" s="29"/>
      <c r="M1" s="29"/>
      <c r="N1" s="218" t="s">
        <v>52</v>
      </c>
    </row>
    <row r="2" spans="1:14" ht="15.75" thickBot="1" x14ac:dyDescent="0.3">
      <c r="A2" s="327" t="s">
        <v>0</v>
      </c>
      <c r="B2" s="329" t="s">
        <v>1</v>
      </c>
      <c r="C2" s="360" t="s">
        <v>2</v>
      </c>
      <c r="D2" s="360"/>
      <c r="E2" s="360"/>
      <c r="F2" s="360"/>
      <c r="G2" s="360"/>
      <c r="H2" s="360"/>
      <c r="I2" s="360"/>
      <c r="J2" s="360"/>
      <c r="K2" s="360"/>
      <c r="L2" s="360"/>
      <c r="M2" s="360"/>
      <c r="N2" s="329" t="s">
        <v>3</v>
      </c>
    </row>
    <row r="3" spans="1:14" ht="12.75" customHeight="1" x14ac:dyDescent="0.25">
      <c r="A3" s="361"/>
      <c r="B3" s="363"/>
      <c r="C3" s="382" t="s">
        <v>69</v>
      </c>
      <c r="D3" s="329" t="s">
        <v>4</v>
      </c>
      <c r="E3" s="367" t="s">
        <v>5</v>
      </c>
      <c r="F3" s="329" t="s">
        <v>6</v>
      </c>
      <c r="G3" s="367" t="s">
        <v>7</v>
      </c>
      <c r="H3" s="329" t="s">
        <v>8</v>
      </c>
      <c r="I3" s="367" t="s">
        <v>94</v>
      </c>
      <c r="J3" s="329" t="s">
        <v>9</v>
      </c>
      <c r="K3" s="379" t="s">
        <v>38</v>
      </c>
      <c r="L3" s="329" t="s">
        <v>93</v>
      </c>
      <c r="M3" s="367" t="s">
        <v>11</v>
      </c>
      <c r="N3" s="370"/>
    </row>
    <row r="4" spans="1:14" ht="9" customHeight="1" x14ac:dyDescent="0.25">
      <c r="A4" s="375"/>
      <c r="B4" s="376"/>
      <c r="C4" s="383"/>
      <c r="D4" s="376"/>
      <c r="E4" s="378"/>
      <c r="F4" s="376"/>
      <c r="G4" s="378"/>
      <c r="H4" s="376"/>
      <c r="I4" s="378"/>
      <c r="J4" s="376"/>
      <c r="K4" s="380"/>
      <c r="L4" s="376"/>
      <c r="M4" s="378"/>
      <c r="N4" s="376"/>
    </row>
    <row r="5" spans="1:14" ht="5.25" customHeight="1" thickBot="1" x14ac:dyDescent="0.3">
      <c r="A5" s="362"/>
      <c r="B5" s="364"/>
      <c r="C5" s="384"/>
      <c r="D5" s="362"/>
      <c r="E5" s="362"/>
      <c r="F5" s="362"/>
      <c r="G5" s="362"/>
      <c r="H5" s="362"/>
      <c r="I5" s="362"/>
      <c r="J5" s="362"/>
      <c r="K5" s="381"/>
      <c r="L5" s="362"/>
      <c r="M5" s="362"/>
      <c r="N5" s="364"/>
    </row>
    <row r="6" spans="1:14" ht="15.75" thickBot="1" x14ac:dyDescent="0.3">
      <c r="A6" s="34">
        <v>1</v>
      </c>
      <c r="B6" s="35" t="s">
        <v>39</v>
      </c>
      <c r="C6" s="79">
        <f>[1]STA_SP2_NO!$D$11</f>
        <v>120649.34</v>
      </c>
      <c r="D6" s="87">
        <f>'[2]СП-2 (н.о.)'!$D$14</f>
        <v>231965.33</v>
      </c>
      <c r="E6" s="160">
        <f>'[3]СП-2 (н.о.)'!$D$14</f>
        <v>190507</v>
      </c>
      <c r="F6" s="173">
        <f>[4]STA_SP2_NO!$D$11</f>
        <v>188030.32</v>
      </c>
      <c r="G6" s="194">
        <f>[5]STA_SP2_NO!$D$11</f>
        <v>315957</v>
      </c>
      <c r="H6" s="173">
        <f>'[6]СП-2 (н.о.)'!$D$14</f>
        <v>192518</v>
      </c>
      <c r="I6" s="194">
        <f>[7]STA_SP2_NO!$D$11</f>
        <v>150501.6</v>
      </c>
      <c r="J6" s="173">
        <f>'[8]СП-2 (н.о.)'!$D$14</f>
        <v>300370</v>
      </c>
      <c r="K6" s="194">
        <f>'[9]СП-2 (н.о.)'!$D$14</f>
        <v>209563</v>
      </c>
      <c r="L6" s="67">
        <f>'[10]СП-2 (н.о.)'!$D$14</f>
        <v>151692</v>
      </c>
      <c r="M6" s="194">
        <f>'[11]СП-2 (н.о.)'!$D$14</f>
        <v>221381</v>
      </c>
      <c r="N6" s="163">
        <f t="shared" ref="N6:N16" si="0">SUM(C6:M6)</f>
        <v>2273134.59</v>
      </c>
    </row>
    <row r="7" spans="1:14" ht="15.75" thickBot="1" x14ac:dyDescent="0.3">
      <c r="A7" s="36">
        <v>2</v>
      </c>
      <c r="B7" s="37" t="s">
        <v>40</v>
      </c>
      <c r="C7" s="79">
        <f>[1]STA_SP2_NO!$D$12</f>
        <v>28224.25</v>
      </c>
      <c r="D7" s="87">
        <f>'[2]СП-2 (н.о.)'!$D$15</f>
        <v>64609.99</v>
      </c>
      <c r="E7" s="80">
        <f>'[3]СП-2 (н.о.)'!$D$15</f>
        <v>23044</v>
      </c>
      <c r="F7" s="173">
        <f>[4]STA_SP2_NO!$D$12</f>
        <v>54546.44</v>
      </c>
      <c r="G7" s="194">
        <f>[5]STA_SP2_NO!$D$12</f>
        <v>51801</v>
      </c>
      <c r="H7" s="173">
        <f>'[6]СП-2 (н.о.)'!$D$15</f>
        <v>30120</v>
      </c>
      <c r="I7" s="194">
        <f>[7]STA_SP2_NO!$D$12</f>
        <v>23702</v>
      </c>
      <c r="J7" s="173">
        <f>'[8]СП-2 (н.о.)'!$D$15</f>
        <v>66977</v>
      </c>
      <c r="K7" s="194">
        <f>'[9]СП-2 (н.о.)'!$D$15</f>
        <v>44103</v>
      </c>
      <c r="L7" s="67">
        <f>'[10]СП-2 (н.о.)'!$D$15</f>
        <v>42580</v>
      </c>
      <c r="M7" s="194">
        <f>'[11]СП-2 (н.о.)'!$D$15</f>
        <v>42633</v>
      </c>
      <c r="N7" s="67">
        <f t="shared" si="0"/>
        <v>472340.68</v>
      </c>
    </row>
    <row r="8" spans="1:14" ht="15.75" thickBot="1" x14ac:dyDescent="0.3">
      <c r="A8" s="36">
        <v>3</v>
      </c>
      <c r="B8" s="37" t="s">
        <v>41</v>
      </c>
      <c r="C8" s="79">
        <f>[1]STA_SP2_NO!$D$13</f>
        <v>2289.6799999999998</v>
      </c>
      <c r="D8" s="87">
        <f>'[2]СП-2 (н.о.)'!$D$16</f>
        <v>6380.4800000000005</v>
      </c>
      <c r="E8" s="80">
        <f>'[3]СП-2 (н.о.)'!$D$16</f>
        <v>3155</v>
      </c>
      <c r="F8" s="173">
        <f>[4]STA_SP2_NO!$D$13</f>
        <v>6316.53</v>
      </c>
      <c r="G8" s="194">
        <f>[5]STA_SP2_NO!$D$13</f>
        <v>6214</v>
      </c>
      <c r="H8" s="173">
        <f>'[6]СП-2 (н.о.)'!$D$16</f>
        <v>3575</v>
      </c>
      <c r="I8" s="194">
        <f>[7]STA_SP2_NO!$D$13</f>
        <v>3828</v>
      </c>
      <c r="J8" s="173">
        <f>'[8]СП-2 (н.о.)'!$D$16</f>
        <v>11256</v>
      </c>
      <c r="K8" s="194">
        <f>'[9]СП-2 (н.о.)'!$D$16</f>
        <v>3216</v>
      </c>
      <c r="L8" s="67">
        <f>'[10]СП-2 (н.о.)'!$D$16</f>
        <v>5465</v>
      </c>
      <c r="M8" s="194">
        <f>'[11]СП-2 (н.о.)'!$D$16</f>
        <v>2351</v>
      </c>
      <c r="N8" s="67">
        <f t="shared" si="0"/>
        <v>54046.69</v>
      </c>
    </row>
    <row r="9" spans="1:14" ht="15.75" thickBot="1" x14ac:dyDescent="0.3">
      <c r="A9" s="36">
        <v>4</v>
      </c>
      <c r="B9" s="37" t="s">
        <v>42</v>
      </c>
      <c r="C9" s="79">
        <f>[1]STA_SP2_NO!$D$14</f>
        <v>252.79</v>
      </c>
      <c r="D9" s="87">
        <f>'[2]СП-2 (н.о.)'!$D$17</f>
        <v>335.46199999999999</v>
      </c>
      <c r="E9" s="66">
        <f>'[3]СП-2 (н.о.)'!$D$17</f>
        <v>234</v>
      </c>
      <c r="F9" s="173">
        <f>[4]STA_SP2_NO!$D$14</f>
        <v>280.39999999999998</v>
      </c>
      <c r="G9" s="194">
        <f>[5]STA_SP2_NO!$D$14</f>
        <v>454</v>
      </c>
      <c r="H9" s="173">
        <f>'[6]СП-2 (н.о.)'!$D$17</f>
        <v>157</v>
      </c>
      <c r="I9" s="194">
        <f>[7]STA_SP2_NO!$D$14</f>
        <v>131</v>
      </c>
      <c r="J9" s="173">
        <f>'[8]СП-2 (н.о.)'!$D$17</f>
        <v>243</v>
      </c>
      <c r="K9" s="194">
        <f>'[9]СП-2 (н.о.)'!$D$17</f>
        <v>422</v>
      </c>
      <c r="L9" s="67">
        <f>'[10]СП-2 (н.о.)'!$D$17</f>
        <v>155</v>
      </c>
      <c r="M9" s="194">
        <f>'[11]СП-2 (н.о.)'!$D$17</f>
        <v>284</v>
      </c>
      <c r="N9" s="67">
        <f t="shared" si="0"/>
        <v>2948.652</v>
      </c>
    </row>
    <row r="10" spans="1:14" ht="15.75" thickBot="1" x14ac:dyDescent="0.3">
      <c r="A10" s="36">
        <v>5</v>
      </c>
      <c r="B10" s="37" t="s">
        <v>43</v>
      </c>
      <c r="C10" s="79">
        <f>[1]STA_SP2_NO!$D$15</f>
        <v>82.2</v>
      </c>
      <c r="D10" s="87">
        <f>'[2]СП-2 (н.о.)'!$D$18</f>
        <v>107.715</v>
      </c>
      <c r="E10" s="66">
        <f>'[3]СП-2 (н.о.)'!$D$18</f>
        <v>269</v>
      </c>
      <c r="F10" s="173">
        <f>[4]STA_SP2_NO!$D$15</f>
        <v>125.67</v>
      </c>
      <c r="G10" s="194">
        <f>[5]STA_SP2_NO!$D$15</f>
        <v>194</v>
      </c>
      <c r="H10" s="173">
        <f>'[6]СП-2 (н.о.)'!$D$18</f>
        <v>147</v>
      </c>
      <c r="I10" s="194">
        <f>[7]STA_SP2_NO!$D$15</f>
        <v>63</v>
      </c>
      <c r="J10" s="173">
        <f>'[8]СП-2 (н.о.)'!$D$18</f>
        <v>123</v>
      </c>
      <c r="K10" s="194">
        <f>'[9]СП-2 (н.о.)'!$D$18</f>
        <v>394</v>
      </c>
      <c r="L10" s="67">
        <f>'[10]СП-2 (н.о.)'!$D$18</f>
        <v>176</v>
      </c>
      <c r="M10" s="194">
        <f>'[11]СП-2 (н.о.)'!$D$18</f>
        <v>489</v>
      </c>
      <c r="N10" s="67">
        <f t="shared" si="0"/>
        <v>2170.585</v>
      </c>
    </row>
    <row r="11" spans="1:14" ht="15.75" thickBot="1" x14ac:dyDescent="0.3">
      <c r="A11" s="36">
        <v>6</v>
      </c>
      <c r="B11" s="37" t="s">
        <v>44</v>
      </c>
      <c r="C11" s="79">
        <f>[1]STA_SP2_NO!$D$16</f>
        <v>3099.8</v>
      </c>
      <c r="D11" s="87">
        <f>'[2]СП-2 (н.о.)'!$D$19</f>
        <v>5468.21</v>
      </c>
      <c r="E11" s="80">
        <f>'[3]СП-2 (н.о.)'!$D$19</f>
        <v>790</v>
      </c>
      <c r="F11" s="173">
        <f>[4]STA_SP2_NO!$D$16</f>
        <v>6507</v>
      </c>
      <c r="G11" s="194">
        <f>[5]STA_SP2_NO!$D$16</f>
        <v>4890</v>
      </c>
      <c r="H11" s="173">
        <f>'[6]СП-2 (н.о.)'!$D$19</f>
        <v>3669</v>
      </c>
      <c r="I11" s="194">
        <f>[7]STA_SP2_NO!$D$16</f>
        <v>3724</v>
      </c>
      <c r="J11" s="173">
        <f>'[8]СП-2 (н.о.)'!$D$19</f>
        <v>7406</v>
      </c>
      <c r="K11" s="194">
        <f>'[9]СП-2 (н.о.)'!$D$19</f>
        <v>4880</v>
      </c>
      <c r="L11" s="67">
        <f>'[10]СП-2 (н.о.)'!$D$19</f>
        <v>2960</v>
      </c>
      <c r="M11" s="194">
        <f>'[11]СП-2 (н.о.)'!$D$19</f>
        <v>6925</v>
      </c>
      <c r="N11" s="67">
        <f t="shared" si="0"/>
        <v>50319.01</v>
      </c>
    </row>
    <row r="12" spans="1:14" ht="15.75" thickBot="1" x14ac:dyDescent="0.3">
      <c r="A12" s="36">
        <v>7</v>
      </c>
      <c r="B12" s="37" t="s">
        <v>45</v>
      </c>
      <c r="C12" s="79">
        <f>[1]STA_SP2_NO!$D$17</f>
        <v>196.98</v>
      </c>
      <c r="D12" s="87">
        <f>'[2]СП-2 (н.о.)'!$D$20</f>
        <v>520.89700000000005</v>
      </c>
      <c r="E12" s="66">
        <f>'[3]СП-2 (н.о.)'!$D$20</f>
        <v>88</v>
      </c>
      <c r="F12" s="173">
        <f>[4]STA_SP2_NO!$D$17</f>
        <v>349.7</v>
      </c>
      <c r="G12" s="194">
        <f>[5]STA_SP2_NO!$D$17</f>
        <v>312</v>
      </c>
      <c r="H12" s="173">
        <f>'[6]СП-2 (н.о.)'!$D$20</f>
        <v>163</v>
      </c>
      <c r="I12" s="194">
        <f>[7]STA_SP2_NO!$D$17</f>
        <v>62</v>
      </c>
      <c r="J12" s="173">
        <f>'[8]СП-2 (н.о.)'!$D$20</f>
        <v>398</v>
      </c>
      <c r="K12" s="194">
        <f>'[9]СП-2 (н.о.)'!$D$20</f>
        <v>401</v>
      </c>
      <c r="L12" s="67">
        <f>'[10]СП-2 (н.о.)'!$D$20</f>
        <v>256</v>
      </c>
      <c r="M12" s="194">
        <f>'[11]СП-2 (н.о.)'!$D$20</f>
        <v>234</v>
      </c>
      <c r="N12" s="67">
        <f t="shared" si="0"/>
        <v>2981.5770000000002</v>
      </c>
    </row>
    <row r="13" spans="1:14" ht="15.75" thickBot="1" x14ac:dyDescent="0.3">
      <c r="A13" s="36">
        <v>8</v>
      </c>
      <c r="B13" s="37" t="s">
        <v>46</v>
      </c>
      <c r="C13" s="79">
        <f>[1]STA_SP2_NO!$D$18</f>
        <v>235.32</v>
      </c>
      <c r="D13" s="87">
        <f>'[2]СП-2 (н.о.)'!$D$21</f>
        <v>398.072</v>
      </c>
      <c r="E13" s="66">
        <f>'[3]СП-2 (н.о.)'!$D$21</f>
        <v>272</v>
      </c>
      <c r="F13" s="173">
        <f>[4]STA_SP2_NO!$D$18</f>
        <v>277.56</v>
      </c>
      <c r="G13" s="194">
        <f>[5]STA_SP2_NO!$D$18</f>
        <v>547</v>
      </c>
      <c r="H13" s="173">
        <f>'[6]СП-2 (н.о.)'!$D$21</f>
        <v>273</v>
      </c>
      <c r="I13" s="194">
        <f>[7]STA_SP2_NO!$D$18</f>
        <v>311</v>
      </c>
      <c r="J13" s="173">
        <f>'[8]СП-2 (н.о.)'!$D$21</f>
        <v>673</v>
      </c>
      <c r="K13" s="194">
        <f>'[9]СП-2 (н.о.)'!$D$21</f>
        <v>1104</v>
      </c>
      <c r="L13" s="67">
        <f>'[10]СП-2 (н.о.)'!$D$21</f>
        <v>331</v>
      </c>
      <c r="M13" s="194">
        <f>'[11]СП-2 (н.о.)'!$D$21</f>
        <v>359</v>
      </c>
      <c r="N13" s="67">
        <f t="shared" si="0"/>
        <v>4780.9520000000002</v>
      </c>
    </row>
    <row r="14" spans="1:14" ht="23.25" thickBot="1" x14ac:dyDescent="0.3">
      <c r="A14" s="36">
        <v>9</v>
      </c>
      <c r="B14" s="65" t="s">
        <v>47</v>
      </c>
      <c r="C14" s="79">
        <f>[1]STA_SP2_NO!$D$19</f>
        <v>0</v>
      </c>
      <c r="D14" s="87">
        <f>'[2]СП-2 (н.о.)'!$D$22</f>
        <v>0</v>
      </c>
      <c r="E14" s="66">
        <f>'[3]СП-2 (н.о.)'!$D$22</f>
        <v>0</v>
      </c>
      <c r="F14" s="173">
        <f>[4]STA_SP2_NO!$D$19</f>
        <v>0</v>
      </c>
      <c r="G14" s="194">
        <f>[5]STA_SP2_NO!$D$19</f>
        <v>0</v>
      </c>
      <c r="H14" s="173">
        <f>'[6]СП-2 (н.о.)'!$D$22</f>
        <v>0</v>
      </c>
      <c r="I14" s="194">
        <f>[7]STA_SP2_NO!$D$19</f>
        <v>0</v>
      </c>
      <c r="J14" s="173">
        <f>'[8]СП-2 (н.о.)'!$D$22</f>
        <v>0</v>
      </c>
      <c r="K14" s="194">
        <f>'[9]СП-2 (н.о.)'!$D$22</f>
        <v>0</v>
      </c>
      <c r="L14" s="67">
        <f>'[10]СП-2 (н.о.)'!$D$22</f>
        <v>0</v>
      </c>
      <c r="M14" s="194">
        <f>'[11]СП-2 (н.о.)'!$D$22</f>
        <v>0</v>
      </c>
      <c r="N14" s="37">
        <f t="shared" si="0"/>
        <v>0</v>
      </c>
    </row>
    <row r="15" spans="1:14" ht="23.25" thickBot="1" x14ac:dyDescent="0.3">
      <c r="A15" s="36">
        <v>10</v>
      </c>
      <c r="B15" s="65" t="s">
        <v>48</v>
      </c>
      <c r="C15" s="79">
        <f>[1]STA_SP2_NO!$D$20</f>
        <v>0</v>
      </c>
      <c r="D15" s="87">
        <f>'[2]СП-2 (н.о.)'!$D$23</f>
        <v>0</v>
      </c>
      <c r="E15" s="66">
        <f>'[3]СП-2 (н.о.)'!$D$23</f>
        <v>0</v>
      </c>
      <c r="F15" s="173">
        <f>[4]STA_SP2_NO!$D$20</f>
        <v>0</v>
      </c>
      <c r="G15" s="194">
        <f>[5]STA_SP2_NO!$D$20</f>
        <v>0</v>
      </c>
      <c r="H15" s="173">
        <f>'[6]СП-2 (н.о.)'!$D$23</f>
        <v>0</v>
      </c>
      <c r="I15" s="194">
        <f>[7]STA_SP2_NO!$D$20</f>
        <v>0</v>
      </c>
      <c r="J15" s="173">
        <f>'[8]СП-2 (н.о.)'!$D$23</f>
        <v>0</v>
      </c>
      <c r="K15" s="194">
        <f>'[9]СП-2 (н.о.)'!$D$23</f>
        <v>0</v>
      </c>
      <c r="L15" s="67">
        <f>'[10]СП-2 (н.о.)'!$D$23</f>
        <v>0</v>
      </c>
      <c r="M15" s="194">
        <f>'[11]СП-2 (н.о.)'!$D$23</f>
        <v>0</v>
      </c>
      <c r="N15" s="37">
        <f t="shared" si="0"/>
        <v>0</v>
      </c>
    </row>
    <row r="16" spans="1:14" ht="15.75" thickBot="1" x14ac:dyDescent="0.3">
      <c r="A16" s="36">
        <v>11</v>
      </c>
      <c r="B16" s="37" t="s">
        <v>49</v>
      </c>
      <c r="C16" s="79">
        <f>[1]STA_SP2_NO!$D$21</f>
        <v>0</v>
      </c>
      <c r="D16" s="87">
        <f>'[2]СП-2 (н.о.)'!$D$24</f>
        <v>0</v>
      </c>
      <c r="E16" s="66">
        <f>'[3]СП-2 (н.о.)'!$D$24</f>
        <v>0</v>
      </c>
      <c r="F16" s="173">
        <f>[4]STA_SP2_NO!$D$21</f>
        <v>0</v>
      </c>
      <c r="G16" s="194">
        <f>[5]STA_SP2_NO!$D$21</f>
        <v>0</v>
      </c>
      <c r="H16" s="173">
        <f>'[6]СП-2 (н.о.)'!$D$24</f>
        <v>200</v>
      </c>
      <c r="I16" s="194">
        <f>[7]STA_SP2_NO!$D$21</f>
        <v>0</v>
      </c>
      <c r="J16" s="173">
        <f>'[8]СП-2 (н.о.)'!$D$24</f>
        <v>0</v>
      </c>
      <c r="K16" s="194">
        <f>'[9]СП-2 (н.о.)'!$D$24</f>
        <v>0</v>
      </c>
      <c r="L16" s="67">
        <f>'[10]СП-2 (н.о.)'!$D$24</f>
        <v>0</v>
      </c>
      <c r="M16" s="194">
        <f>'[11]СП-2 (н.о.)'!$D$24</f>
        <v>0</v>
      </c>
      <c r="N16" s="37">
        <f t="shared" si="0"/>
        <v>200</v>
      </c>
    </row>
    <row r="17" spans="1:14" ht="45.75" thickBot="1" x14ac:dyDescent="0.3">
      <c r="A17" s="36">
        <v>12</v>
      </c>
      <c r="B17" s="65" t="s">
        <v>50</v>
      </c>
      <c r="C17" s="79">
        <f>[1]STA_SP2_NO!$D$22</f>
        <v>0</v>
      </c>
      <c r="D17" s="87">
        <f>'[2]СП-2 (н.о.)'!$D$25</f>
        <v>0</v>
      </c>
      <c r="E17" s="66">
        <f>'[3]СП-2 (н.о.)'!$D$25</f>
        <v>0</v>
      </c>
      <c r="F17" s="173">
        <f>[4]STA_SP2_NO!$D$22</f>
        <v>0</v>
      </c>
      <c r="G17" s="194">
        <f>[5]STA_SP2_NO!$D$22</f>
        <v>0</v>
      </c>
      <c r="H17" s="173">
        <f>'[6]СП-2 (н.о.)'!$D$25</f>
        <v>0</v>
      </c>
      <c r="I17" s="194">
        <f>[7]STA_SP2_NO!$D$22</f>
        <v>0</v>
      </c>
      <c r="J17" s="173">
        <f>'[8]СП-2 (н.о.)'!$D$25</f>
        <v>0</v>
      </c>
      <c r="K17" s="194">
        <f>'[9]СП-2 (н.о.)'!$D$25</f>
        <v>0</v>
      </c>
      <c r="L17" s="67">
        <f>'[10]СП-2 (н.о.)'!$D$25</f>
        <v>0</v>
      </c>
      <c r="M17" s="194">
        <f>'[11]СП-2 (н.о.)'!$D$25</f>
        <v>0</v>
      </c>
      <c r="N17" s="37">
        <f>SUM(C17:M17)</f>
        <v>0</v>
      </c>
    </row>
    <row r="18" spans="1:14" ht="34.5" thickBot="1" x14ac:dyDescent="0.3">
      <c r="A18" s="36">
        <v>13</v>
      </c>
      <c r="B18" s="65" t="s">
        <v>51</v>
      </c>
      <c r="C18" s="79">
        <f>[1]STA_SP2_NO!$D$23</f>
        <v>181.57</v>
      </c>
      <c r="D18" s="87">
        <f>'[2]СП-2 (н.о.)'!$D$26</f>
        <v>0</v>
      </c>
      <c r="E18" s="66">
        <f>'[3]СП-2 (н.о.)'!$D$26</f>
        <v>0</v>
      </c>
      <c r="F18" s="173">
        <f>[4]STA_SP2_NO!$D$23</f>
        <v>0</v>
      </c>
      <c r="G18" s="194">
        <f>[5]STA_SP2_NO!$D$23</f>
        <v>0</v>
      </c>
      <c r="H18" s="173">
        <f>'[6]СП-2 (н.о.)'!$D$26</f>
        <v>61</v>
      </c>
      <c r="I18" s="194">
        <f>[7]STA_SP2_NO!$D$23</f>
        <v>0</v>
      </c>
      <c r="J18" s="173">
        <f>'[8]СП-2 (н.о.)'!$D$26</f>
        <v>0</v>
      </c>
      <c r="K18" s="194">
        <f>'[9]СП-2 (н.о.)'!$D$26</f>
        <v>0</v>
      </c>
      <c r="L18" s="67">
        <f>'[10]СП-2 (н.о.)'!$D$26</f>
        <v>0</v>
      </c>
      <c r="M18" s="194">
        <f>'[11]СП-2 (н.о.)'!$D$26</f>
        <v>0</v>
      </c>
      <c r="N18" s="67">
        <f>SUM(C18:M18)</f>
        <v>242.57</v>
      </c>
    </row>
    <row r="19" spans="1:14" ht="15.75" thickBot="1" x14ac:dyDescent="0.3">
      <c r="A19" s="40"/>
      <c r="B19" s="41" t="s">
        <v>37</v>
      </c>
      <c r="C19" s="45">
        <f t="shared" ref="C19:N19" si="1">SUM(C6:C18)</f>
        <v>155211.93000000002</v>
      </c>
      <c r="D19" s="46">
        <f>SUM(D6:D18)</f>
        <v>309786.15600000002</v>
      </c>
      <c r="E19" s="45">
        <f t="shared" si="1"/>
        <v>218359</v>
      </c>
      <c r="F19" s="43">
        <f>SUM(F6:F18)</f>
        <v>256433.62000000002</v>
      </c>
      <c r="G19" s="45">
        <f t="shared" si="1"/>
        <v>380369</v>
      </c>
      <c r="H19" s="43">
        <f t="shared" si="1"/>
        <v>230883</v>
      </c>
      <c r="I19" s="44">
        <f t="shared" si="1"/>
        <v>182322.6</v>
      </c>
      <c r="J19" s="43">
        <f t="shared" si="1"/>
        <v>387446</v>
      </c>
      <c r="K19" s="44">
        <f t="shared" si="1"/>
        <v>264083</v>
      </c>
      <c r="L19" s="43">
        <f t="shared" si="1"/>
        <v>203615</v>
      </c>
      <c r="M19" s="44">
        <f t="shared" si="1"/>
        <v>274656</v>
      </c>
      <c r="N19" s="43">
        <f t="shared" si="1"/>
        <v>2863165.3059999994</v>
      </c>
    </row>
    <row r="20" spans="1:14" ht="15.75" thickBot="1" x14ac:dyDescent="0.3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ht="15.75" thickBot="1" x14ac:dyDescent="0.3">
      <c r="A21" s="335" t="s">
        <v>53</v>
      </c>
      <c r="B21" s="377"/>
      <c r="C21" s="68">
        <f>C19/N19</f>
        <v>5.4209908758932154E-2</v>
      </c>
      <c r="D21" s="69">
        <f>D19/N19</f>
        <v>0.1081970905943913</v>
      </c>
      <c r="E21" s="52">
        <f>E19/N19</f>
        <v>7.626489450064608E-2</v>
      </c>
      <c r="F21" s="69">
        <f>F19/N19</f>
        <v>8.9562981034529227E-2</v>
      </c>
      <c r="G21" s="52">
        <f>G19/N19</f>
        <v>0.13284912303278659</v>
      </c>
      <c r="H21" s="69">
        <f>H19/N19</f>
        <v>8.0639074354584284E-2</v>
      </c>
      <c r="I21" s="52">
        <f>I19/N19</f>
        <v>6.3678684432899466E-2</v>
      </c>
      <c r="J21" s="69">
        <f>J19/N19</f>
        <v>0.13532086295823539</v>
      </c>
      <c r="K21" s="52">
        <f>K19/N19</f>
        <v>9.2234632574861211E-2</v>
      </c>
      <c r="L21" s="69">
        <f>L19/N19</f>
        <v>7.1115349006677306E-2</v>
      </c>
      <c r="M21" s="70">
        <f>M19/N19</f>
        <v>9.5927398751457227E-2</v>
      </c>
      <c r="N21" s="221">
        <f>N19/N19</f>
        <v>1</v>
      </c>
    </row>
  </sheetData>
  <mergeCells count="17">
    <mergeCell ref="N2:N5"/>
    <mergeCell ref="C3:C5"/>
    <mergeCell ref="D3:D5"/>
    <mergeCell ref="E3:E5"/>
    <mergeCell ref="F3:F5"/>
    <mergeCell ref="G3:G5"/>
    <mergeCell ref="L3:L5"/>
    <mergeCell ref="M3:M5"/>
    <mergeCell ref="C1:K1"/>
    <mergeCell ref="A2:A5"/>
    <mergeCell ref="B2:B5"/>
    <mergeCell ref="C2:M2"/>
    <mergeCell ref="A21:B21"/>
    <mergeCell ref="H3:H5"/>
    <mergeCell ref="I3:I5"/>
    <mergeCell ref="J3:J5"/>
    <mergeCell ref="K3:K5"/>
  </mergeCells>
  <pageMargins left="0.25" right="0.25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2"/>
  <sheetViews>
    <sheetView workbookViewId="0">
      <selection sqref="A1:N32"/>
    </sheetView>
  </sheetViews>
  <sheetFormatPr defaultRowHeight="15" x14ac:dyDescent="0.25"/>
  <cols>
    <col min="1" max="1" width="4.5703125" customWidth="1"/>
    <col min="2" max="2" width="21.7109375" customWidth="1"/>
  </cols>
  <sheetData>
    <row r="1" spans="1:14" ht="24.75" customHeight="1" thickBot="1" x14ac:dyDescent="0.3">
      <c r="A1" s="29"/>
      <c r="B1" s="29"/>
      <c r="C1" s="324" t="s">
        <v>103</v>
      </c>
      <c r="D1" s="325"/>
      <c r="E1" s="325"/>
      <c r="F1" s="325"/>
      <c r="G1" s="325"/>
      <c r="H1" s="325"/>
      <c r="I1" s="325"/>
      <c r="J1" s="326"/>
      <c r="K1" s="326"/>
      <c r="L1" s="29"/>
      <c r="M1" s="29"/>
      <c r="N1" s="64"/>
    </row>
    <row r="2" spans="1:14" ht="15.75" thickBot="1" x14ac:dyDescent="0.3">
      <c r="A2" s="327" t="s">
        <v>0</v>
      </c>
      <c r="B2" s="329" t="s">
        <v>1</v>
      </c>
      <c r="C2" s="360" t="s">
        <v>2</v>
      </c>
      <c r="D2" s="360"/>
      <c r="E2" s="360"/>
      <c r="F2" s="360"/>
      <c r="G2" s="360"/>
      <c r="H2" s="360"/>
      <c r="I2" s="360"/>
      <c r="J2" s="360"/>
      <c r="K2" s="360"/>
      <c r="L2" s="360"/>
      <c r="M2" s="360"/>
      <c r="N2" s="329" t="s">
        <v>3</v>
      </c>
    </row>
    <row r="3" spans="1:14" x14ac:dyDescent="0.25">
      <c r="A3" s="361"/>
      <c r="B3" s="363"/>
      <c r="C3" s="382" t="s">
        <v>69</v>
      </c>
      <c r="D3" s="329" t="s">
        <v>4</v>
      </c>
      <c r="E3" s="367" t="s">
        <v>5</v>
      </c>
      <c r="F3" s="385" t="s">
        <v>6</v>
      </c>
      <c r="G3" s="367" t="s">
        <v>7</v>
      </c>
      <c r="H3" s="365" t="s">
        <v>8</v>
      </c>
      <c r="I3" s="367" t="s">
        <v>94</v>
      </c>
      <c r="J3" s="365" t="s">
        <v>9</v>
      </c>
      <c r="K3" s="382" t="s">
        <v>10</v>
      </c>
      <c r="L3" s="329" t="s">
        <v>93</v>
      </c>
      <c r="M3" s="367" t="s">
        <v>11</v>
      </c>
      <c r="N3" s="370"/>
    </row>
    <row r="4" spans="1:14" ht="15.75" thickBot="1" x14ac:dyDescent="0.3">
      <c r="A4" s="362"/>
      <c r="B4" s="364"/>
      <c r="C4" s="384"/>
      <c r="D4" s="362"/>
      <c r="E4" s="362"/>
      <c r="F4" s="386"/>
      <c r="G4" s="362"/>
      <c r="H4" s="366"/>
      <c r="I4" s="362"/>
      <c r="J4" s="366"/>
      <c r="K4" s="384"/>
      <c r="L4" s="362"/>
      <c r="M4" s="362"/>
      <c r="N4" s="364"/>
    </row>
    <row r="5" spans="1:14" x14ac:dyDescent="0.25">
      <c r="A5" s="34">
        <v>1</v>
      </c>
      <c r="B5" s="35" t="s">
        <v>39</v>
      </c>
      <c r="C5" s="80">
        <f>[1]STA_SP2_NO!$C$25</f>
        <v>8031</v>
      </c>
      <c r="D5" s="163">
        <f>'[2]СП-2 (н.о.)'!$C$28</f>
        <v>18878</v>
      </c>
      <c r="E5" s="79">
        <f>'[3]СП-2 (н.о.)'!$C$28</f>
        <v>12249</v>
      </c>
      <c r="F5" s="87">
        <f>[4]STA_SP2_NO!$C$25</f>
        <v>15710</v>
      </c>
      <c r="G5" s="79">
        <f>[5]STA_SP2_NO!$C$25</f>
        <v>22274</v>
      </c>
      <c r="H5" s="87">
        <f>'[6]СП-2 (н.о.)'!$C$28</f>
        <v>15477</v>
      </c>
      <c r="I5" s="79">
        <f>[7]STA_SP2_NO!$C$25</f>
        <v>10013</v>
      </c>
      <c r="J5" s="87">
        <f>'[8]СП-2 (н.о.)'!$C$28</f>
        <v>23422</v>
      </c>
      <c r="K5" s="80">
        <f>'[9]СП-2 (н.о.)'!$C$28</f>
        <v>15523</v>
      </c>
      <c r="L5" s="87">
        <f>'[10]СП-2 (н.о.)'!$C$28</f>
        <v>12594</v>
      </c>
      <c r="M5" s="79">
        <f>'[11]СП-2 (н.о.)'!$C$28</f>
        <v>16524</v>
      </c>
      <c r="N5" s="163">
        <f t="shared" ref="N5:N12" si="0">SUM(C5:M5)</f>
        <v>170695</v>
      </c>
    </row>
    <row r="6" spans="1:14" x14ac:dyDescent="0.25">
      <c r="A6" s="36">
        <v>2</v>
      </c>
      <c r="B6" s="37" t="s">
        <v>40</v>
      </c>
      <c r="C6" s="80">
        <f>[1]STA_SP2_NO!$C$26</f>
        <v>412</v>
      </c>
      <c r="D6" s="163">
        <f>'[2]СП-2 (н.о.)'!$C$29</f>
        <v>1391</v>
      </c>
      <c r="E6" s="80">
        <f>'[3]СП-2 (н.о.)'!$C$29</f>
        <v>310</v>
      </c>
      <c r="F6" s="87">
        <f>[4]STA_SP2_NO!$C$26</f>
        <v>945</v>
      </c>
      <c r="G6" s="79">
        <f>[5]STA_SP2_NO!$C$26</f>
        <v>585</v>
      </c>
      <c r="H6" s="87">
        <f>'[6]СП-2 (н.о.)'!$C$29</f>
        <v>371</v>
      </c>
      <c r="I6" s="79">
        <f>[7]STA_SP2_NO!$C$26</f>
        <v>188</v>
      </c>
      <c r="J6" s="87">
        <f>'[8]СП-2 (н.о.)'!$C$29</f>
        <v>827</v>
      </c>
      <c r="K6" s="80">
        <f>'[9]СП-2 (н.о.)'!$C$29</f>
        <v>802</v>
      </c>
      <c r="L6" s="87">
        <f>'[10]СП-2 (н.о.)'!$C$29</f>
        <v>756</v>
      </c>
      <c r="M6" s="79">
        <f>'[11]СП-2 (н.о.)'!$C$29</f>
        <v>707</v>
      </c>
      <c r="N6" s="67">
        <f t="shared" si="0"/>
        <v>7294</v>
      </c>
    </row>
    <row r="7" spans="1:14" x14ac:dyDescent="0.25">
      <c r="A7" s="36">
        <v>3</v>
      </c>
      <c r="B7" s="37" t="s">
        <v>41</v>
      </c>
      <c r="C7" s="80">
        <f>[1]STA_SP2_NO!$C$27</f>
        <v>25</v>
      </c>
      <c r="D7" s="163">
        <f>'[2]СП-2 (н.о.)'!$C$30</f>
        <v>98</v>
      </c>
      <c r="E7" s="80">
        <f>'[3]СП-2 (н.о.)'!$C$30</f>
        <v>24</v>
      </c>
      <c r="F7" s="87">
        <f>[4]STA_SP2_NO!$C$27</f>
        <v>96</v>
      </c>
      <c r="G7" s="79">
        <f>[5]STA_SP2_NO!$C$27</f>
        <v>81</v>
      </c>
      <c r="H7" s="87">
        <f>'[6]СП-2 (н.о.)'!$C$30</f>
        <v>236</v>
      </c>
      <c r="I7" s="79">
        <f>[7]STA_SP2_NO!$C$27</f>
        <v>50</v>
      </c>
      <c r="J7" s="87">
        <f>'[8]СП-2 (н.о.)'!$C$30</f>
        <v>87</v>
      </c>
      <c r="K7" s="80">
        <f>'[9]СП-2 (н.о.)'!$C$30</f>
        <v>54</v>
      </c>
      <c r="L7" s="87">
        <f>'[10]СП-2 (н.о.)'!$C$30</f>
        <v>101</v>
      </c>
      <c r="M7" s="79">
        <f>'[11]СП-2 (н.о.)'!$C$30</f>
        <v>52</v>
      </c>
      <c r="N7" s="67">
        <f t="shared" si="0"/>
        <v>904</v>
      </c>
    </row>
    <row r="8" spans="1:14" x14ac:dyDescent="0.25">
      <c r="A8" s="36">
        <v>4</v>
      </c>
      <c r="B8" s="37" t="s">
        <v>42</v>
      </c>
      <c r="C8" s="80">
        <f>[1]STA_SP2_NO!$C$28</f>
        <v>2</v>
      </c>
      <c r="D8" s="163">
        <f>'[2]СП-2 (н.о.)'!$C$31</f>
        <v>3</v>
      </c>
      <c r="E8" s="66">
        <f>'[3]СП-2 (н.о.)'!$C$31</f>
        <v>152</v>
      </c>
      <c r="F8" s="87">
        <f>[4]STA_SP2_NO!$C$28</f>
        <v>10</v>
      </c>
      <c r="G8" s="79">
        <f>[5]STA_SP2_NO!$C$28</f>
        <v>2</v>
      </c>
      <c r="H8" s="87">
        <f>'[6]СП-2 (н.о.)'!$C$31</f>
        <v>0</v>
      </c>
      <c r="I8" s="79">
        <f>[7]STA_SP2_NO!$C$28</f>
        <v>1</v>
      </c>
      <c r="J8" s="87">
        <f>'[8]СП-2 (н.о.)'!$C$31</f>
        <v>5</v>
      </c>
      <c r="K8" s="80">
        <f>'[9]СП-2 (н.о.)'!$C$31</f>
        <v>1</v>
      </c>
      <c r="L8" s="87">
        <f>'[10]СП-2 (н.о.)'!$C$31</f>
        <v>0</v>
      </c>
      <c r="M8" s="79">
        <f>'[11]СП-2 (н.о.)'!$C$31</f>
        <v>4</v>
      </c>
      <c r="N8" s="67">
        <f t="shared" si="0"/>
        <v>180</v>
      </c>
    </row>
    <row r="9" spans="1:14" x14ac:dyDescent="0.25">
      <c r="A9" s="36">
        <v>5</v>
      </c>
      <c r="B9" s="37" t="s">
        <v>43</v>
      </c>
      <c r="C9" s="80">
        <f>[1]STA_SP2_NO!$C$29</f>
        <v>6</v>
      </c>
      <c r="D9" s="163">
        <f>'[2]СП-2 (н.о.)'!$C$32</f>
        <v>11</v>
      </c>
      <c r="E9" s="66">
        <f>'[3]СП-2 (н.о.)'!$C$32</f>
        <v>3</v>
      </c>
      <c r="F9" s="87">
        <f>[4]STA_SP2_NO!$C$29</f>
        <v>10</v>
      </c>
      <c r="G9" s="79">
        <f>[5]STA_SP2_NO!$C$29</f>
        <v>12</v>
      </c>
      <c r="H9" s="87">
        <f>'[6]СП-2 (н.о.)'!$C$32</f>
        <v>6</v>
      </c>
      <c r="I9" s="79">
        <f>[7]STA_SP2_NO!$C$29</f>
        <v>3</v>
      </c>
      <c r="J9" s="87">
        <f>'[8]СП-2 (н.о.)'!$C$32</f>
        <v>8</v>
      </c>
      <c r="K9" s="80">
        <f>'[9]СП-2 (н.о.)'!$C$32</f>
        <v>7</v>
      </c>
      <c r="L9" s="87">
        <f>'[10]СП-2 (н.о.)'!$C$32</f>
        <v>0</v>
      </c>
      <c r="M9" s="79">
        <f>'[11]СП-2 (н.о.)'!$C$32</f>
        <v>6</v>
      </c>
      <c r="N9" s="37">
        <f t="shared" si="0"/>
        <v>72</v>
      </c>
    </row>
    <row r="10" spans="1:14" x14ac:dyDescent="0.25">
      <c r="A10" s="36">
        <v>6</v>
      </c>
      <c r="B10" s="37" t="s">
        <v>44</v>
      </c>
      <c r="C10" s="80">
        <f>[1]STA_SP2_NO!$C$30</f>
        <v>120</v>
      </c>
      <c r="D10" s="163">
        <f>'[2]СП-2 (н.о.)'!$C$33</f>
        <v>265</v>
      </c>
      <c r="E10" s="66">
        <f>'[3]СП-2 (н.о.)'!$C$33</f>
        <v>39</v>
      </c>
      <c r="F10" s="87">
        <f>[4]STA_SP2_NO!$C$30</f>
        <v>404</v>
      </c>
      <c r="G10" s="79">
        <f>[5]STA_SP2_NO!$C$30</f>
        <v>218</v>
      </c>
      <c r="H10" s="87">
        <f>'[6]СП-2 (н.о.)'!$C$33</f>
        <v>189</v>
      </c>
      <c r="I10" s="79">
        <f>[7]STA_SP2_NO!$C$30</f>
        <v>0</v>
      </c>
      <c r="J10" s="87">
        <f>'[8]СП-2 (н.о.)'!$C$33</f>
        <v>372</v>
      </c>
      <c r="K10" s="80">
        <f>'[9]СП-2 (н.о.)'!$C$33</f>
        <v>193</v>
      </c>
      <c r="L10" s="87">
        <f>'[10]СП-2 (н.о.)'!$C$33</f>
        <v>151</v>
      </c>
      <c r="M10" s="79">
        <f>'[11]СП-2 (н.о.)'!$C$33</f>
        <v>324</v>
      </c>
      <c r="N10" s="67">
        <f t="shared" si="0"/>
        <v>2275</v>
      </c>
    </row>
    <row r="11" spans="1:14" x14ac:dyDescent="0.25">
      <c r="A11" s="36">
        <v>7</v>
      </c>
      <c r="B11" s="37" t="s">
        <v>45</v>
      </c>
      <c r="C11" s="80">
        <f>[1]STA_SP2_NO!$C$31</f>
        <v>341</v>
      </c>
      <c r="D11" s="163">
        <f>'[2]СП-2 (н.о.)'!$C$34</f>
        <v>1237</v>
      </c>
      <c r="E11" s="80">
        <f>'[3]СП-2 (н.о.)'!$C$34</f>
        <v>165</v>
      </c>
      <c r="F11" s="87">
        <f>[4]STA_SP2_NO!$C$31</f>
        <v>831</v>
      </c>
      <c r="G11" s="79">
        <f>[5]STA_SP2_NO!$C$31</f>
        <v>521</v>
      </c>
      <c r="H11" s="87">
        <f>'[6]СП-2 (н.о.)'!$C$34</f>
        <v>305</v>
      </c>
      <c r="I11" s="79">
        <f>[7]STA_SP2_NO!$C$31</f>
        <v>208</v>
      </c>
      <c r="J11" s="87">
        <f>'[8]СП-2 (н.о.)'!$C$34</f>
        <v>755</v>
      </c>
      <c r="K11" s="80">
        <f>'[9]СП-2 (н.о.)'!$C$34</f>
        <v>757</v>
      </c>
      <c r="L11" s="87">
        <f>'[10]СП-2 (н.о.)'!$C$34</f>
        <v>661</v>
      </c>
      <c r="M11" s="79">
        <f>'[11]СП-2 (н.о.)'!$C$34</f>
        <v>544</v>
      </c>
      <c r="N11" s="67">
        <f t="shared" si="0"/>
        <v>6325</v>
      </c>
    </row>
    <row r="12" spans="1:14" ht="15.75" thickBot="1" x14ac:dyDescent="0.3">
      <c r="A12" s="38">
        <v>8</v>
      </c>
      <c r="B12" s="39" t="s">
        <v>46</v>
      </c>
      <c r="C12" s="80">
        <f>[1]STA_SP2_NO!$C$32</f>
        <v>1</v>
      </c>
      <c r="D12" s="163">
        <f>'[2]СП-2 (н.о.)'!$C$35</f>
        <v>2</v>
      </c>
      <c r="E12" s="81">
        <f>'[3]СП-2 (н.о.)'!$C$35</f>
        <v>0</v>
      </c>
      <c r="F12" s="87">
        <f>[4]STA_SP2_NO!$C$32</f>
        <v>1</v>
      </c>
      <c r="G12" s="79">
        <f>[5]STA_SP2_NO!$C$32</f>
        <v>3</v>
      </c>
      <c r="H12" s="87">
        <f>'[6]СП-2 (н.о.)'!$C$35</f>
        <v>1</v>
      </c>
      <c r="I12" s="79">
        <f>[7]STA_SP2_NO!$C$32</f>
        <v>0</v>
      </c>
      <c r="J12" s="87">
        <f>'[8]СП-2 (н.о.)'!$C$35</f>
        <v>1</v>
      </c>
      <c r="K12" s="80">
        <f>'[9]СП-2 (н.о.)'!$C$35</f>
        <v>1</v>
      </c>
      <c r="L12" s="87">
        <f>'[10]СП-2 (н.о.)'!$C$35</f>
        <v>1</v>
      </c>
      <c r="M12" s="79">
        <f>'[11]СП-2 (н.о.)'!$C$35</f>
        <v>1</v>
      </c>
      <c r="N12" s="39">
        <f t="shared" si="0"/>
        <v>12</v>
      </c>
    </row>
    <row r="13" spans="1:14" ht="15.75" thickBot="1" x14ac:dyDescent="0.3">
      <c r="A13" s="71"/>
      <c r="B13" s="41" t="s">
        <v>3</v>
      </c>
      <c r="C13" s="45">
        <f t="shared" ref="C13:N13" si="1">SUM(C5:C12)</f>
        <v>8938</v>
      </c>
      <c r="D13" s="43">
        <f t="shared" si="1"/>
        <v>21885</v>
      </c>
      <c r="E13" s="45">
        <f t="shared" si="1"/>
        <v>12942</v>
      </c>
      <c r="F13" s="46">
        <f t="shared" si="1"/>
        <v>18007</v>
      </c>
      <c r="G13" s="45">
        <f t="shared" si="1"/>
        <v>23696</v>
      </c>
      <c r="H13" s="46">
        <f t="shared" si="1"/>
        <v>16585</v>
      </c>
      <c r="I13" s="45">
        <f t="shared" si="1"/>
        <v>10463</v>
      </c>
      <c r="J13" s="46">
        <f t="shared" si="1"/>
        <v>25477</v>
      </c>
      <c r="K13" s="45">
        <f t="shared" si="1"/>
        <v>17338</v>
      </c>
      <c r="L13" s="46">
        <f t="shared" si="1"/>
        <v>14264</v>
      </c>
      <c r="M13" s="45">
        <f t="shared" si="1"/>
        <v>18162</v>
      </c>
      <c r="N13" s="43">
        <f t="shared" si="1"/>
        <v>187757</v>
      </c>
    </row>
    <row r="14" spans="1:14" ht="15.75" thickBot="1" x14ac:dyDescent="0.3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 ht="15.75" thickBot="1" x14ac:dyDescent="0.3">
      <c r="A15" s="335" t="s">
        <v>53</v>
      </c>
      <c r="B15" s="377"/>
      <c r="C15" s="52">
        <f>C13/N13</f>
        <v>4.7604084002194326E-2</v>
      </c>
      <c r="D15" s="69">
        <f>D13/N13</f>
        <v>0.1165602347715398</v>
      </c>
      <c r="E15" s="52">
        <f>E13/N13</f>
        <v>6.892952060375912E-2</v>
      </c>
      <c r="F15" s="69">
        <f>F13/N13</f>
        <v>9.5905878342751535E-2</v>
      </c>
      <c r="G15" s="52">
        <f>G13/N13</f>
        <v>0.12620568074692287</v>
      </c>
      <c r="H15" s="69">
        <f>H13/N13</f>
        <v>8.8332259249988013E-2</v>
      </c>
      <c r="I15" s="52">
        <f>I13/N13</f>
        <v>5.572628450603706E-2</v>
      </c>
      <c r="J15" s="69">
        <f>J13/N13</f>
        <v>0.13569134572878774</v>
      </c>
      <c r="K15" s="52">
        <f>K13/N13</f>
        <v>9.2342762187295285E-2</v>
      </c>
      <c r="L15" s="69">
        <f>L13/N13</f>
        <v>7.5970536384795243E-2</v>
      </c>
      <c r="M15" s="70">
        <f>M13/N13</f>
        <v>9.6731413475928993E-2</v>
      </c>
      <c r="N15" s="221">
        <f>N13/N13</f>
        <v>1</v>
      </c>
    </row>
    <row r="16" spans="1:14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1:14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ht="15.75" thickBot="1" x14ac:dyDescent="0.3">
      <c r="A18" s="29"/>
      <c r="B18" s="29"/>
      <c r="C18" s="324" t="s">
        <v>104</v>
      </c>
      <c r="D18" s="325"/>
      <c r="E18" s="325"/>
      <c r="F18" s="325"/>
      <c r="G18" s="325"/>
      <c r="H18" s="325"/>
      <c r="I18" s="325"/>
      <c r="J18" s="326"/>
      <c r="K18" s="326"/>
      <c r="L18" s="29"/>
      <c r="M18" s="29"/>
      <c r="N18" s="218" t="s">
        <v>36</v>
      </c>
    </row>
    <row r="19" spans="1:14" ht="15.75" thickBot="1" x14ac:dyDescent="0.3">
      <c r="A19" s="327" t="s">
        <v>0</v>
      </c>
      <c r="B19" s="329" t="s">
        <v>1</v>
      </c>
      <c r="C19" s="360" t="s">
        <v>2</v>
      </c>
      <c r="D19" s="360"/>
      <c r="E19" s="360"/>
      <c r="F19" s="360"/>
      <c r="G19" s="360"/>
      <c r="H19" s="360"/>
      <c r="I19" s="360"/>
      <c r="J19" s="360"/>
      <c r="K19" s="360"/>
      <c r="L19" s="360"/>
      <c r="M19" s="360"/>
      <c r="N19" s="329" t="s">
        <v>3</v>
      </c>
    </row>
    <row r="20" spans="1:14" x14ac:dyDescent="0.25">
      <c r="A20" s="361"/>
      <c r="B20" s="363"/>
      <c r="C20" s="382" t="s">
        <v>69</v>
      </c>
      <c r="D20" s="329" t="s">
        <v>4</v>
      </c>
      <c r="E20" s="367" t="s">
        <v>5</v>
      </c>
      <c r="F20" s="385" t="s">
        <v>6</v>
      </c>
      <c r="G20" s="367" t="s">
        <v>7</v>
      </c>
      <c r="H20" s="365" t="s">
        <v>8</v>
      </c>
      <c r="I20" s="367" t="s">
        <v>94</v>
      </c>
      <c r="J20" s="365" t="s">
        <v>9</v>
      </c>
      <c r="K20" s="382" t="s">
        <v>10</v>
      </c>
      <c r="L20" s="329" t="s">
        <v>93</v>
      </c>
      <c r="M20" s="367" t="s">
        <v>11</v>
      </c>
      <c r="N20" s="370"/>
    </row>
    <row r="21" spans="1:14" ht="15.75" thickBot="1" x14ac:dyDescent="0.3">
      <c r="A21" s="362"/>
      <c r="B21" s="364"/>
      <c r="C21" s="384"/>
      <c r="D21" s="362"/>
      <c r="E21" s="362"/>
      <c r="F21" s="386"/>
      <c r="G21" s="362"/>
      <c r="H21" s="366"/>
      <c r="I21" s="362"/>
      <c r="J21" s="366"/>
      <c r="K21" s="384"/>
      <c r="L21" s="362"/>
      <c r="M21" s="362"/>
      <c r="N21" s="364"/>
    </row>
    <row r="22" spans="1:14" x14ac:dyDescent="0.25">
      <c r="A22" s="34">
        <v>1</v>
      </c>
      <c r="B22" s="35" t="s">
        <v>39</v>
      </c>
      <c r="C22" s="80">
        <f>[1]STA_SP2_NO!$D$25</f>
        <v>35493.61</v>
      </c>
      <c r="D22" s="163">
        <f>'[2]СП-2 (н.о.)'!$D$28</f>
        <v>81358.895999999993</v>
      </c>
      <c r="E22" s="79">
        <f>'[3]СП-2 (н.о.)'!$D$28</f>
        <v>56767</v>
      </c>
      <c r="F22" s="245">
        <f>[4]STA_SP2_NO!$D$25</f>
        <v>68595.31</v>
      </c>
      <c r="G22" s="79">
        <f>[5]STA_SP2_NO!$D$25</f>
        <v>94372</v>
      </c>
      <c r="H22" s="87">
        <f>'[6]СП-2 (н.о.)'!$D$28</f>
        <v>66832</v>
      </c>
      <c r="I22" s="79">
        <f>[7]STA_SP2_NO!$D$25</f>
        <v>44822</v>
      </c>
      <c r="J22" s="87">
        <f>'[8]СП-2 (н.о.)'!$D$28</f>
        <v>99518</v>
      </c>
      <c r="K22" s="80">
        <f>'[9]СП-2 (н.о.)'!$D$28</f>
        <v>67381</v>
      </c>
      <c r="L22" s="87">
        <f>'[10]СП-2 (н.о.)'!$D$28</f>
        <v>53147</v>
      </c>
      <c r="M22" s="79">
        <f>'[11]СП-2 (н.о.)'!$D$28</f>
        <v>68663</v>
      </c>
      <c r="N22" s="163">
        <f t="shared" ref="N22:N29" si="2">SUM(C22:M22)</f>
        <v>736949.81599999999</v>
      </c>
    </row>
    <row r="23" spans="1:14" x14ac:dyDescent="0.25">
      <c r="A23" s="36">
        <v>2</v>
      </c>
      <c r="B23" s="37" t="s">
        <v>40</v>
      </c>
      <c r="C23" s="80">
        <f>[1]STA_SP2_NO!$D$26</f>
        <v>6987.28</v>
      </c>
      <c r="D23" s="163">
        <f>'[2]СП-2 (н.о.)'!$D$29</f>
        <v>22484.16</v>
      </c>
      <c r="E23" s="80">
        <f>'[3]СП-2 (н.о.)'!$D$29</f>
        <v>4663</v>
      </c>
      <c r="F23" s="245">
        <f>[4]STA_SP2_NO!$D$26</f>
        <v>14677.49</v>
      </c>
      <c r="G23" s="79">
        <f>[5]STA_SP2_NO!$D$26</f>
        <v>8842</v>
      </c>
      <c r="H23" s="87">
        <f>'[6]СП-2 (н.о.)'!$D$29</f>
        <v>6148</v>
      </c>
      <c r="I23" s="79">
        <f>[7]STA_SP2_NO!$D$26</f>
        <v>3170</v>
      </c>
      <c r="J23" s="87">
        <f>'[8]СП-2 (н.о.)'!$D$29</f>
        <v>13574</v>
      </c>
      <c r="K23" s="80">
        <f>'[9]СП-2 (н.о.)'!$D$29</f>
        <v>12819</v>
      </c>
      <c r="L23" s="87">
        <f>'[10]СП-2 (н.о.)'!$D$29</f>
        <v>11447</v>
      </c>
      <c r="M23" s="79">
        <f>'[11]СП-2 (н.о.)'!$D$29</f>
        <v>10452</v>
      </c>
      <c r="N23" s="67">
        <f t="shared" si="2"/>
        <v>115263.93</v>
      </c>
    </row>
    <row r="24" spans="1:14" x14ac:dyDescent="0.25">
      <c r="A24" s="36">
        <v>3</v>
      </c>
      <c r="B24" s="37" t="s">
        <v>41</v>
      </c>
      <c r="C24" s="80">
        <f>[1]STA_SP2_NO!$D$27</f>
        <v>430.85</v>
      </c>
      <c r="D24" s="163">
        <f>'[2]СП-2 (н.о.)'!$D$30</f>
        <v>1603.146</v>
      </c>
      <c r="E24" s="80">
        <f>'[3]СП-2 (н.о.)'!$D$30</f>
        <v>399</v>
      </c>
      <c r="F24" s="245">
        <f>[4]STA_SP2_NO!$D$27</f>
        <v>1619.47</v>
      </c>
      <c r="G24" s="79">
        <f>[5]STA_SP2_NO!$D$27</f>
        <v>1378</v>
      </c>
      <c r="H24" s="87">
        <f>'[6]СП-2 (н.о.)'!$D$30</f>
        <v>2454</v>
      </c>
      <c r="I24" s="79">
        <f>[7]STA_SP2_NO!$D$27</f>
        <v>844</v>
      </c>
      <c r="J24" s="87">
        <f>'[8]СП-2 (н.о.)'!$D$30</f>
        <v>1498</v>
      </c>
      <c r="K24" s="80">
        <f>'[9]СП-2 (н.о.)'!$D$30</f>
        <v>841</v>
      </c>
      <c r="L24" s="87">
        <f>'[10]СП-2 (н.о.)'!$D$30</f>
        <v>1586</v>
      </c>
      <c r="M24" s="79">
        <f>'[11]СП-2 (н.о.)'!$D$30</f>
        <v>828</v>
      </c>
      <c r="N24" s="67">
        <f t="shared" si="2"/>
        <v>13481.466</v>
      </c>
    </row>
    <row r="25" spans="1:14" x14ac:dyDescent="0.25">
      <c r="A25" s="36">
        <v>4</v>
      </c>
      <c r="B25" s="37" t="s">
        <v>42</v>
      </c>
      <c r="C25" s="80">
        <f>[1]STA_SP2_NO!$D$28</f>
        <v>11.07</v>
      </c>
      <c r="D25" s="163">
        <f>'[2]СП-2 (н.о.)'!$D$31</f>
        <v>16.608000000000001</v>
      </c>
      <c r="E25" s="66">
        <f>'[3]СП-2 (н.о.)'!$D$31</f>
        <v>841</v>
      </c>
      <c r="F25" s="245">
        <f>[4]STA_SP2_NO!$D$28</f>
        <v>98.42</v>
      </c>
      <c r="G25" s="79">
        <f>[5]STA_SP2_NO!$D$28</f>
        <v>11</v>
      </c>
      <c r="H25" s="87">
        <f>'[6]СП-2 (н.о.)'!$D$31</f>
        <v>0</v>
      </c>
      <c r="I25" s="79">
        <f>[7]STA_SP2_NO!$D$28</f>
        <v>6</v>
      </c>
      <c r="J25" s="87">
        <f>'[8]СП-2 (н.о.)'!$D$31</f>
        <v>22</v>
      </c>
      <c r="K25" s="80">
        <f>'[9]СП-2 (н.о.)'!$D$31</f>
        <v>6</v>
      </c>
      <c r="L25" s="87">
        <f>'[10]СП-2 (н.о.)'!$D$31</f>
        <v>0</v>
      </c>
      <c r="M25" s="79">
        <f>'[11]СП-2 (н.о.)'!$D$31</f>
        <v>22</v>
      </c>
      <c r="N25" s="67">
        <f t="shared" si="2"/>
        <v>1034.098</v>
      </c>
    </row>
    <row r="26" spans="1:14" x14ac:dyDescent="0.25">
      <c r="A26" s="36">
        <v>5</v>
      </c>
      <c r="B26" s="37" t="s">
        <v>43</v>
      </c>
      <c r="C26" s="80">
        <f>[1]STA_SP2_NO!$D$29</f>
        <v>33.22</v>
      </c>
      <c r="D26" s="163">
        <f>'[2]СП-2 (н.о.)'!$D$32</f>
        <v>60.896000000000001</v>
      </c>
      <c r="E26" s="66">
        <f>'[3]СП-2 (н.о.)'!$D$32</f>
        <v>28</v>
      </c>
      <c r="F26" s="245">
        <f>[4]STA_SP2_NO!$D$29</f>
        <v>49.82</v>
      </c>
      <c r="G26" s="79">
        <f>[5]STA_SP2_NO!$D$29</f>
        <v>66</v>
      </c>
      <c r="H26" s="87">
        <f>'[6]СП-2 (н.о.)'!$D$32</f>
        <v>33</v>
      </c>
      <c r="I26" s="79">
        <f>[7]STA_SP2_NO!$D$29</f>
        <v>17</v>
      </c>
      <c r="J26" s="87">
        <f>'[8]СП-2 (н.о.)'!$D$32</f>
        <v>44</v>
      </c>
      <c r="K26" s="80">
        <f>'[9]СП-2 (н.о.)'!$D$32</f>
        <v>43</v>
      </c>
      <c r="L26" s="87">
        <f>'[10]СП-2 (н.о.)'!$D$32</f>
        <v>0</v>
      </c>
      <c r="M26" s="79">
        <f>'[11]СП-2 (н.о.)'!$D$32</f>
        <v>33</v>
      </c>
      <c r="N26" s="37">
        <f t="shared" si="2"/>
        <v>407.93600000000004</v>
      </c>
    </row>
    <row r="27" spans="1:14" x14ac:dyDescent="0.25">
      <c r="A27" s="36">
        <v>6</v>
      </c>
      <c r="B27" s="37" t="s">
        <v>44</v>
      </c>
      <c r="C27" s="80">
        <f>[1]STA_SP2_NO!$D$30</f>
        <v>223.8</v>
      </c>
      <c r="D27" s="163">
        <f>'[2]СП-2 (н.о.)'!$D$33</f>
        <v>460.8</v>
      </c>
      <c r="E27" s="66">
        <f>'[3]СП-2 (н.о.)'!$D$33</f>
        <v>72</v>
      </c>
      <c r="F27" s="245">
        <f>[4]STA_SP2_NO!$D$30</f>
        <v>702.75</v>
      </c>
      <c r="G27" s="79">
        <f>[5]STA_SP2_NO!$D$30</f>
        <v>380</v>
      </c>
      <c r="H27" s="87">
        <f>'[6]СП-2 (н.о.)'!$D$33</f>
        <v>342</v>
      </c>
      <c r="I27" s="79">
        <f>[7]STA_SP2_NO!$D$30</f>
        <v>0</v>
      </c>
      <c r="J27" s="87">
        <f>'[8]СП-2 (н.о.)'!$D$33</f>
        <v>654</v>
      </c>
      <c r="K27" s="80">
        <f>'[9]СП-2 (н.о.)'!$D$33</f>
        <v>342</v>
      </c>
      <c r="L27" s="87">
        <f>'[10]СП-2 (н.о.)'!$D$33</f>
        <v>270</v>
      </c>
      <c r="M27" s="79">
        <f>'[11]СП-2 (н.о.)'!$D$33</f>
        <v>555</v>
      </c>
      <c r="N27" s="67">
        <f t="shared" si="2"/>
        <v>4002.35</v>
      </c>
    </row>
    <row r="28" spans="1:14" x14ac:dyDescent="0.25">
      <c r="A28" s="36">
        <v>7</v>
      </c>
      <c r="B28" s="37" t="s">
        <v>45</v>
      </c>
      <c r="C28" s="80">
        <f>[1]STA_SP2_NO!$D$31</f>
        <v>1881.3</v>
      </c>
      <c r="D28" s="163">
        <f>'[2]СП-2 (н.о.)'!$D$34</f>
        <v>6544.3440000000001</v>
      </c>
      <c r="E28" s="80">
        <f>'[3]СП-2 (н.о.)'!$D$34</f>
        <v>913</v>
      </c>
      <c r="F28" s="245">
        <f>[4]STA_SP2_NO!$D$31</f>
        <v>4269.95</v>
      </c>
      <c r="G28" s="79">
        <f>[5]STA_SP2_NO!$D$31</f>
        <v>2570</v>
      </c>
      <c r="H28" s="87">
        <f>'[6]СП-2 (н.о.)'!$D$34</f>
        <v>1611</v>
      </c>
      <c r="I28" s="79">
        <f>[7]STA_SP2_NO!$D$31</f>
        <v>1151</v>
      </c>
      <c r="J28" s="87">
        <f>'[8]СП-2 (н.о.)'!$D$34</f>
        <v>3917</v>
      </c>
      <c r="K28" s="80">
        <f>'[9]СП-2 (н.о.)'!$D$34</f>
        <v>4016</v>
      </c>
      <c r="L28" s="87">
        <f>'[10]СП-2 (н.о.)'!$D$34</f>
        <v>3308</v>
      </c>
      <c r="M28" s="79">
        <f>'[11]СП-2 (н.о.)'!$D$34</f>
        <v>2714</v>
      </c>
      <c r="N28" s="67">
        <f t="shared" si="2"/>
        <v>32895.593999999997</v>
      </c>
    </row>
    <row r="29" spans="1:14" ht="15.75" thickBot="1" x14ac:dyDescent="0.3">
      <c r="A29" s="38">
        <v>8</v>
      </c>
      <c r="B29" s="39" t="s">
        <v>46</v>
      </c>
      <c r="C29" s="80">
        <f>[1]STA_SP2_NO!$D$32</f>
        <v>5.54</v>
      </c>
      <c r="D29" s="163">
        <f>'[2]СП-2 (н.о.)'!$D$35</f>
        <v>11.071999999999999</v>
      </c>
      <c r="E29" s="81">
        <f>'[3]СП-2 (н.о.)'!$D$35</f>
        <v>0</v>
      </c>
      <c r="F29" s="245">
        <f>[4]STA_SP2_NO!$D$32</f>
        <v>5.54</v>
      </c>
      <c r="G29" s="79">
        <f>[5]STA_SP2_NO!$D$32</f>
        <v>11</v>
      </c>
      <c r="H29" s="87">
        <f>'[6]СП-2 (н.о.)'!$D$35</f>
        <v>6</v>
      </c>
      <c r="I29" s="79">
        <f>[7]STA_SP2_NO!$D$32</f>
        <v>0</v>
      </c>
      <c r="J29" s="87">
        <f>'[8]СП-2 (н.о.)'!$D$35</f>
        <v>6</v>
      </c>
      <c r="K29" s="80">
        <f>'[9]СП-2 (н.о.)'!$D$35</f>
        <v>6</v>
      </c>
      <c r="L29" s="87">
        <f>'[10]СП-2 (н.о.)'!$D$35</f>
        <v>5</v>
      </c>
      <c r="M29" s="79">
        <f>'[11]СП-2 (н.о.)'!$D$35</f>
        <v>6</v>
      </c>
      <c r="N29" s="39">
        <f t="shared" si="2"/>
        <v>62.152000000000001</v>
      </c>
    </row>
    <row r="30" spans="1:14" ht="15.75" thickBot="1" x14ac:dyDescent="0.3">
      <c r="A30" s="71"/>
      <c r="B30" s="41" t="s">
        <v>3</v>
      </c>
      <c r="C30" s="45">
        <f t="shared" ref="C30:N30" si="3">SUM(C22:C29)</f>
        <v>45066.670000000006</v>
      </c>
      <c r="D30" s="43">
        <f t="shared" si="3"/>
        <v>112539.92199999998</v>
      </c>
      <c r="E30" s="45">
        <f t="shared" si="3"/>
        <v>63683</v>
      </c>
      <c r="F30" s="137">
        <f>SUM(F22:F29)</f>
        <v>90018.75</v>
      </c>
      <c r="G30" s="45">
        <f t="shared" si="3"/>
        <v>107630</v>
      </c>
      <c r="H30" s="46">
        <f t="shared" si="3"/>
        <v>77426</v>
      </c>
      <c r="I30" s="45">
        <f>SUM(I22:I29)</f>
        <v>50010</v>
      </c>
      <c r="J30" s="46">
        <f t="shared" si="3"/>
        <v>119233</v>
      </c>
      <c r="K30" s="45">
        <f t="shared" si="3"/>
        <v>85454</v>
      </c>
      <c r="L30" s="46">
        <f t="shared" si="3"/>
        <v>69763</v>
      </c>
      <c r="M30" s="45">
        <f t="shared" si="3"/>
        <v>83273</v>
      </c>
      <c r="N30" s="43">
        <f t="shared" si="3"/>
        <v>904097.34200000006</v>
      </c>
    </row>
    <row r="31" spans="1:14" ht="15.75" thickBot="1" x14ac:dyDescent="0.3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ht="15.75" thickBot="1" x14ac:dyDescent="0.3">
      <c r="A32" s="335" t="s">
        <v>53</v>
      </c>
      <c r="B32" s="377"/>
      <c r="C32" s="52">
        <f>C30/N30</f>
        <v>4.9847143561229497E-2</v>
      </c>
      <c r="D32" s="69">
        <f>D30/N30</f>
        <v>0.12447766050395044</v>
      </c>
      <c r="E32" s="52">
        <f>E30/N30</f>
        <v>7.0438211729639169E-2</v>
      </c>
      <c r="F32" s="69">
        <f>F30/N30</f>
        <v>9.956754192072384E-2</v>
      </c>
      <c r="G32" s="52">
        <f>G30/N30</f>
        <v>0.11904691563621475</v>
      </c>
      <c r="H32" s="69">
        <f>H30/N30</f>
        <v>8.5639008548263146E-2</v>
      </c>
      <c r="I32" s="52">
        <f>I30/N30</f>
        <v>5.5314840202240076E-2</v>
      </c>
      <c r="J32" s="69">
        <f>J30/N30</f>
        <v>0.13188071069453491</v>
      </c>
      <c r="K32" s="52">
        <f>K30/N30</f>
        <v>9.4518583376169238E-2</v>
      </c>
      <c r="L32" s="69">
        <f>L30/N30</f>
        <v>7.7163151310315425E-2</v>
      </c>
      <c r="M32" s="52">
        <f>M30/N30</f>
        <v>9.2106232516719413E-2</v>
      </c>
      <c r="N32" s="221">
        <f>N30/N30</f>
        <v>1</v>
      </c>
    </row>
  </sheetData>
  <mergeCells count="34">
    <mergeCell ref="N2:N4"/>
    <mergeCell ref="C3:C4"/>
    <mergeCell ref="D3:D4"/>
    <mergeCell ref="E3:E4"/>
    <mergeCell ref="F3:F4"/>
    <mergeCell ref="G3:G4"/>
    <mergeCell ref="M3:M4"/>
    <mergeCell ref="A15:B15"/>
    <mergeCell ref="C1:K1"/>
    <mergeCell ref="A2:A4"/>
    <mergeCell ref="B2:B4"/>
    <mergeCell ref="C2:M2"/>
    <mergeCell ref="H3:H4"/>
    <mergeCell ref="I3:I4"/>
    <mergeCell ref="J3:J4"/>
    <mergeCell ref="K3:K4"/>
    <mergeCell ref="L3:L4"/>
    <mergeCell ref="N19:N21"/>
    <mergeCell ref="C20:C21"/>
    <mergeCell ref="D20:D21"/>
    <mergeCell ref="E20:E21"/>
    <mergeCell ref="F20:F21"/>
    <mergeCell ref="G20:G21"/>
    <mergeCell ref="H20:H21"/>
    <mergeCell ref="I20:I21"/>
    <mergeCell ref="J20:J21"/>
    <mergeCell ref="K20:K21"/>
    <mergeCell ref="L20:L21"/>
    <mergeCell ref="M20:M21"/>
    <mergeCell ref="A32:B32"/>
    <mergeCell ref="C18:K18"/>
    <mergeCell ref="A19:A21"/>
    <mergeCell ref="B19:B21"/>
    <mergeCell ref="C19:M1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19</vt:i4>
      </vt:variant>
    </vt:vector>
  </HeadingPairs>
  <TitlesOfParts>
    <vt:vector size="19" baseType="lpstr">
      <vt:lpstr>Премија</vt:lpstr>
      <vt:lpstr>Број на склучени договори</vt:lpstr>
      <vt:lpstr>Ликвидирани штети</vt:lpstr>
      <vt:lpstr>Број на ликвидирани штети</vt:lpstr>
      <vt:lpstr>Број на резервирани штети</vt:lpstr>
      <vt:lpstr>Резервации</vt:lpstr>
      <vt:lpstr>ЗАО договори</vt:lpstr>
      <vt:lpstr>ЗАО Премија</vt:lpstr>
      <vt:lpstr>ЗК Број Премија</vt:lpstr>
      <vt:lpstr>ГР Број и Премија </vt:lpstr>
      <vt:lpstr>ЗАО број Лик штети</vt:lpstr>
      <vt:lpstr>ЗАО Ликвидирани штети</vt:lpstr>
      <vt:lpstr>ЗК број и штети</vt:lpstr>
      <vt:lpstr>ГР Број Штети</vt:lpstr>
      <vt:lpstr>Техничка премија</vt:lpstr>
      <vt:lpstr>Рез за настанати при штети</vt:lpstr>
      <vt:lpstr>Продажба по канали</vt:lpstr>
      <vt:lpstr>Бруто тех</vt:lpstr>
      <vt:lpstr>Вкупно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BetiMitrovska</dc:creator>
  <cp:lastModifiedBy>Viktorija Nikudinoska</cp:lastModifiedBy>
  <cp:lastPrinted>2022-11-17T07:53:24Z</cp:lastPrinted>
  <dcterms:created xsi:type="dcterms:W3CDTF">2013-08-27T07:05:34Z</dcterms:created>
  <dcterms:modified xsi:type="dcterms:W3CDTF">2022-11-24T12:33:30Z</dcterms:modified>
</cp:coreProperties>
</file>