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30" windowWidth="20115" windowHeight="6285"/>
  </bookViews>
  <sheets>
    <sheet name="Премија" sheetId="1" r:id="rId1"/>
    <sheet name="Број на договори" sheetId="3" r:id="rId2"/>
    <sheet name="Ликвидирани штети" sheetId="2" r:id="rId3"/>
    <sheet name="Број на исплатени штети" sheetId="4" r:id="rId4"/>
    <sheet name="Техничка премија" sheetId="5" r:id="rId5"/>
    <sheet name="ЗАО Број Премија" sheetId="11" r:id="rId6"/>
    <sheet name="Број Штети ЗАО" sheetId="21" r:id="rId7"/>
    <sheet name="ЗК  Број Премија" sheetId="13" r:id="rId8"/>
    <sheet name="Број Штети ЗК" sheetId="23" r:id="rId9"/>
    <sheet name="ГР Број Премија" sheetId="19" r:id="rId10"/>
    <sheet name="Број Штети ГР" sheetId="24" r:id="rId11"/>
    <sheet name="Број на резервирани штети" sheetId="6" r:id="rId12"/>
    <sheet name="Резерви на штети" sheetId="7" r:id="rId13"/>
    <sheet name="Бруто техички резерви" sheetId="20" r:id="rId14"/>
    <sheet name="Вкупно" sheetId="15" r:id="rId15"/>
    <sheet name="Продажба по канали" sheetId="8" r:id="rId16"/>
  </sheets>
  <calcPr calcId="145621"/>
</workbook>
</file>

<file path=xl/calcChain.xml><?xml version="1.0" encoding="utf-8"?>
<calcChain xmlns="http://schemas.openxmlformats.org/spreadsheetml/2006/main">
  <c r="M40" i="21" l="1"/>
  <c r="L40" i="21"/>
  <c r="K40" i="21"/>
  <c r="J40" i="21"/>
  <c r="I40" i="21"/>
  <c r="H40" i="21"/>
  <c r="G40" i="21"/>
  <c r="F40" i="21"/>
  <c r="E40" i="21"/>
  <c r="D40" i="21"/>
  <c r="C40" i="21"/>
  <c r="N39" i="21"/>
  <c r="N38" i="21"/>
  <c r="N37" i="21"/>
  <c r="N36" i="21"/>
  <c r="N35" i="21"/>
  <c r="N34" i="21"/>
  <c r="N33" i="21"/>
  <c r="N32" i="21"/>
  <c r="N31" i="21"/>
  <c r="N30" i="21"/>
  <c r="N29" i="21"/>
  <c r="N28" i="21"/>
  <c r="N27" i="21"/>
  <c r="N40" i="21" s="1"/>
  <c r="N42" i="21" s="1"/>
  <c r="M29" i="24"/>
  <c r="L29" i="24"/>
  <c r="K29" i="24"/>
  <c r="J29" i="24"/>
  <c r="I29" i="24"/>
  <c r="H29" i="24"/>
  <c r="G29" i="24"/>
  <c r="F29" i="24"/>
  <c r="E29" i="24"/>
  <c r="D29" i="24"/>
  <c r="C29" i="24"/>
  <c r="N28" i="24"/>
  <c r="N27" i="24"/>
  <c r="N26" i="24"/>
  <c r="N25" i="24"/>
  <c r="N24" i="24"/>
  <c r="N23" i="24"/>
  <c r="N22" i="24"/>
  <c r="N21" i="24"/>
  <c r="N29" i="24" s="1"/>
  <c r="N31" i="24" s="1"/>
  <c r="M13" i="24"/>
  <c r="L13" i="24"/>
  <c r="L15" i="24" s="1"/>
  <c r="K13" i="24"/>
  <c r="J13" i="24"/>
  <c r="J15" i="24" s="1"/>
  <c r="I13" i="24"/>
  <c r="H13" i="24"/>
  <c r="H15" i="24" s="1"/>
  <c r="G13" i="24"/>
  <c r="F13" i="24"/>
  <c r="F15" i="24" s="1"/>
  <c r="E13" i="24"/>
  <c r="D13" i="24"/>
  <c r="D15" i="24" s="1"/>
  <c r="C13" i="24"/>
  <c r="N12" i="24"/>
  <c r="N11" i="24"/>
  <c r="N10" i="24"/>
  <c r="N9" i="24"/>
  <c r="N8" i="24"/>
  <c r="N7" i="24"/>
  <c r="N6" i="24"/>
  <c r="N5" i="24"/>
  <c r="N13" i="24" s="1"/>
  <c r="N15" i="24" s="1"/>
  <c r="M29" i="23"/>
  <c r="L29" i="23"/>
  <c r="K29" i="23"/>
  <c r="J29" i="23"/>
  <c r="I29" i="23"/>
  <c r="H29" i="23"/>
  <c r="G29" i="23"/>
  <c r="F29" i="23"/>
  <c r="E29" i="23"/>
  <c r="D29" i="23"/>
  <c r="N28" i="23"/>
  <c r="N27" i="23"/>
  <c r="N26" i="23"/>
  <c r="N25" i="23"/>
  <c r="N24" i="23"/>
  <c r="N23" i="23"/>
  <c r="N22" i="23"/>
  <c r="N21" i="23"/>
  <c r="N29" i="23" s="1"/>
  <c r="M13" i="23"/>
  <c r="L13" i="23"/>
  <c r="K13" i="23"/>
  <c r="J13" i="23"/>
  <c r="I13" i="23"/>
  <c r="H13" i="23"/>
  <c r="G13" i="23"/>
  <c r="F13" i="23"/>
  <c r="E13" i="23"/>
  <c r="D13" i="23"/>
  <c r="C13" i="23"/>
  <c r="N12" i="23"/>
  <c r="N11" i="23"/>
  <c r="N10" i="23"/>
  <c r="N9" i="23"/>
  <c r="N8" i="23"/>
  <c r="N7" i="23"/>
  <c r="N6" i="23"/>
  <c r="N5" i="23"/>
  <c r="M18" i="21"/>
  <c r="L18" i="21"/>
  <c r="K18" i="21"/>
  <c r="J18" i="21"/>
  <c r="I18" i="21"/>
  <c r="H18" i="21"/>
  <c r="G18" i="21"/>
  <c r="F18" i="21"/>
  <c r="E18" i="21"/>
  <c r="D18" i="21"/>
  <c r="C18" i="21"/>
  <c r="N17" i="21"/>
  <c r="N16" i="21"/>
  <c r="N15" i="21"/>
  <c r="N14" i="21"/>
  <c r="N13" i="21"/>
  <c r="N12" i="21"/>
  <c r="N11" i="21"/>
  <c r="N10" i="21"/>
  <c r="N9" i="21"/>
  <c r="N8" i="21"/>
  <c r="N7" i="21"/>
  <c r="N6" i="21"/>
  <c r="N5" i="21"/>
  <c r="N18" i="21" s="1"/>
  <c r="N20" i="21" s="1"/>
  <c r="G22" i="20"/>
  <c r="K22" i="20" s="1"/>
  <c r="G21" i="20"/>
  <c r="K21" i="20" s="1"/>
  <c r="G20" i="20"/>
  <c r="K20" i="20" s="1"/>
  <c r="G19" i="20"/>
  <c r="K19" i="20" s="1"/>
  <c r="K18" i="20" s="1"/>
  <c r="J18" i="20"/>
  <c r="I18" i="20"/>
  <c r="H18" i="20"/>
  <c r="F18" i="20"/>
  <c r="E18" i="20"/>
  <c r="D18" i="20"/>
  <c r="C18" i="20"/>
  <c r="K17" i="20"/>
  <c r="G17" i="20"/>
  <c r="K16" i="20"/>
  <c r="G16" i="20"/>
  <c r="K15" i="20"/>
  <c r="G15" i="20"/>
  <c r="K14" i="20"/>
  <c r="G14" i="20"/>
  <c r="K13" i="20"/>
  <c r="G13" i="20"/>
  <c r="K12" i="20"/>
  <c r="G12" i="20"/>
  <c r="K11" i="20"/>
  <c r="G11" i="20"/>
  <c r="F10" i="20"/>
  <c r="E10" i="20"/>
  <c r="G10" i="20" s="1"/>
  <c r="G6" i="20" s="1"/>
  <c r="C10" i="20"/>
  <c r="G9" i="20"/>
  <c r="K9" i="20" s="1"/>
  <c r="G8" i="20"/>
  <c r="K8" i="20" s="1"/>
  <c r="G7" i="20"/>
  <c r="C7" i="20"/>
  <c r="K7" i="20" s="1"/>
  <c r="J6" i="20"/>
  <c r="J23" i="20" s="1"/>
  <c r="I6" i="20"/>
  <c r="I23" i="20" s="1"/>
  <c r="H6" i="20"/>
  <c r="H23" i="20" s="1"/>
  <c r="F6" i="20"/>
  <c r="F23" i="20" s="1"/>
  <c r="E6" i="20"/>
  <c r="E23" i="20" s="1"/>
  <c r="D6" i="20"/>
  <c r="D23" i="20" s="1"/>
  <c r="C6" i="20"/>
  <c r="C23" i="20" s="1"/>
  <c r="N13" i="23" l="1"/>
  <c r="N15" i="23" s="1"/>
  <c r="D42" i="21"/>
  <c r="F42" i="21"/>
  <c r="H42" i="21"/>
  <c r="J42" i="21"/>
  <c r="L42" i="21"/>
  <c r="C42" i="21"/>
  <c r="E42" i="21"/>
  <c r="G42" i="21"/>
  <c r="I42" i="21"/>
  <c r="K42" i="21"/>
  <c r="M42" i="21"/>
  <c r="C15" i="24"/>
  <c r="E15" i="24"/>
  <c r="G15" i="24"/>
  <c r="I15" i="24"/>
  <c r="K15" i="24"/>
  <c r="M15" i="24"/>
  <c r="D31" i="24"/>
  <c r="F31" i="24"/>
  <c r="H31" i="24"/>
  <c r="J31" i="24"/>
  <c r="L31" i="24"/>
  <c r="C31" i="24"/>
  <c r="E31" i="24"/>
  <c r="G31" i="24"/>
  <c r="I31" i="24"/>
  <c r="K31" i="24"/>
  <c r="M31" i="24"/>
  <c r="N31" i="23"/>
  <c r="C31" i="23"/>
  <c r="D31" i="23"/>
  <c r="F31" i="23"/>
  <c r="H31" i="23"/>
  <c r="J31" i="23"/>
  <c r="L31" i="23"/>
  <c r="C15" i="23"/>
  <c r="E15" i="23"/>
  <c r="G15" i="23"/>
  <c r="I15" i="23"/>
  <c r="K15" i="23"/>
  <c r="M15" i="23"/>
  <c r="E31" i="23"/>
  <c r="G31" i="23"/>
  <c r="I31" i="23"/>
  <c r="K31" i="23"/>
  <c r="M31" i="23"/>
  <c r="L20" i="21"/>
  <c r="D20" i="21"/>
  <c r="F20" i="21"/>
  <c r="H20" i="21"/>
  <c r="J20" i="21"/>
  <c r="C20" i="21"/>
  <c r="E20" i="21"/>
  <c r="G20" i="21"/>
  <c r="I20" i="21"/>
  <c r="K20" i="21"/>
  <c r="M20" i="21"/>
  <c r="K10" i="20"/>
  <c r="K6" i="20" s="1"/>
  <c r="K23" i="20" s="1"/>
  <c r="G18" i="20"/>
  <c r="G23" i="20" s="1"/>
  <c r="L15" i="23" l="1"/>
  <c r="H15" i="23"/>
  <c r="D15" i="23"/>
  <c r="J15" i="23"/>
  <c r="F15" i="23"/>
  <c r="N18" i="11" l="1"/>
  <c r="N13" i="13"/>
  <c r="M34" i="8" l="1"/>
  <c r="M33" i="8"/>
  <c r="M32" i="8"/>
  <c r="M30" i="8"/>
  <c r="M29" i="8"/>
  <c r="M28" i="8"/>
  <c r="M26" i="8"/>
  <c r="M25" i="8"/>
  <c r="M24" i="8"/>
  <c r="M22" i="8"/>
  <c r="M21" i="8"/>
  <c r="M20" i="8"/>
  <c r="M18" i="8"/>
  <c r="M17" i="8"/>
  <c r="M16" i="8"/>
  <c r="M14" i="8"/>
  <c r="M13" i="8"/>
  <c r="M12" i="8"/>
  <c r="M10" i="8"/>
  <c r="M9" i="8"/>
  <c r="M8" i="8"/>
  <c r="M6" i="8"/>
  <c r="M5" i="8"/>
  <c r="M4" i="8"/>
  <c r="G13" i="7"/>
  <c r="M13" i="7" s="1"/>
  <c r="L12" i="7"/>
  <c r="N12" i="7" s="1"/>
  <c r="G12" i="7"/>
  <c r="M12" i="7" s="1"/>
  <c r="N7" i="7"/>
  <c r="L13" i="7" s="1"/>
  <c r="N13" i="7" s="1"/>
  <c r="N6" i="7"/>
  <c r="G28" i="6"/>
  <c r="G30" i="6" s="1"/>
  <c r="M22" i="6"/>
  <c r="L22" i="6"/>
  <c r="K22" i="6"/>
  <c r="J22" i="6"/>
  <c r="I22" i="6"/>
  <c r="H22" i="6"/>
  <c r="G22" i="6"/>
  <c r="F22" i="6"/>
  <c r="E22" i="6"/>
  <c r="D22" i="6"/>
  <c r="C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N22" i="6" s="1"/>
  <c r="M29" i="19"/>
  <c r="L29" i="19"/>
  <c r="K29" i="19"/>
  <c r="J29" i="19"/>
  <c r="I29" i="19"/>
  <c r="H29" i="19"/>
  <c r="G29" i="19"/>
  <c r="F29" i="19"/>
  <c r="E29" i="19"/>
  <c r="D29" i="19"/>
  <c r="C29" i="19"/>
  <c r="N29" i="19" s="1"/>
  <c r="N31" i="19" s="1"/>
  <c r="N28" i="19"/>
  <c r="N27" i="19"/>
  <c r="N26" i="19"/>
  <c r="N25" i="19"/>
  <c r="N24" i="19"/>
  <c r="N23" i="19"/>
  <c r="N22" i="19"/>
  <c r="N21" i="19"/>
  <c r="M13" i="19"/>
  <c r="L13" i="19"/>
  <c r="L15" i="19" s="1"/>
  <c r="K13" i="19"/>
  <c r="J13" i="19"/>
  <c r="J15" i="19" s="1"/>
  <c r="I13" i="19"/>
  <c r="H13" i="19"/>
  <c r="H15" i="19" s="1"/>
  <c r="G13" i="19"/>
  <c r="F13" i="19"/>
  <c r="F15" i="19" s="1"/>
  <c r="E13" i="19"/>
  <c r="D13" i="19"/>
  <c r="D15" i="19" s="1"/>
  <c r="C13" i="19"/>
  <c r="N13" i="19" s="1"/>
  <c r="N15" i="19" s="1"/>
  <c r="N12" i="19"/>
  <c r="N11" i="19"/>
  <c r="N10" i="19"/>
  <c r="N9" i="19"/>
  <c r="N8" i="19"/>
  <c r="N7" i="19"/>
  <c r="N6" i="19"/>
  <c r="N5" i="19"/>
  <c r="M30" i="13"/>
  <c r="L30" i="13"/>
  <c r="L32" i="13" s="1"/>
  <c r="K30" i="13"/>
  <c r="J30" i="13"/>
  <c r="J32" i="13" s="1"/>
  <c r="I30" i="13"/>
  <c r="H30" i="13"/>
  <c r="H32" i="13" s="1"/>
  <c r="G30" i="13"/>
  <c r="F30" i="13"/>
  <c r="F32" i="13" s="1"/>
  <c r="E30" i="13"/>
  <c r="D30" i="13"/>
  <c r="D32" i="13" s="1"/>
  <c r="C30" i="13"/>
  <c r="N29" i="13"/>
  <c r="N28" i="13"/>
  <c r="N27" i="13"/>
  <c r="N26" i="13"/>
  <c r="N25" i="13"/>
  <c r="N24" i="13"/>
  <c r="N23" i="13"/>
  <c r="N22" i="13"/>
  <c r="N30" i="13" s="1"/>
  <c r="N32" i="13" s="1"/>
  <c r="M13" i="13"/>
  <c r="L13" i="13"/>
  <c r="K13" i="13"/>
  <c r="J13" i="13"/>
  <c r="I13" i="13"/>
  <c r="H13" i="13"/>
  <c r="G13" i="13"/>
  <c r="F13" i="13"/>
  <c r="E13" i="13"/>
  <c r="D13" i="13"/>
  <c r="C13" i="13"/>
  <c r="N12" i="13"/>
  <c r="N11" i="13"/>
  <c r="N10" i="13"/>
  <c r="N9" i="13"/>
  <c r="N8" i="13"/>
  <c r="N7" i="13"/>
  <c r="N6" i="13"/>
  <c r="N5" i="13"/>
  <c r="N15" i="13" s="1"/>
  <c r="M40" i="11"/>
  <c r="L40" i="11"/>
  <c r="K40" i="11"/>
  <c r="J40" i="11"/>
  <c r="I40" i="11"/>
  <c r="H40" i="11"/>
  <c r="G40" i="11"/>
  <c r="F40" i="11"/>
  <c r="E40" i="11"/>
  <c r="D40" i="11"/>
  <c r="C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40" i="11" s="1"/>
  <c r="N42" i="11" s="1"/>
  <c r="M18" i="11"/>
  <c r="L18" i="11"/>
  <c r="K18" i="11"/>
  <c r="J18" i="11"/>
  <c r="I18" i="11"/>
  <c r="H18" i="11"/>
  <c r="G18" i="11"/>
  <c r="F18" i="11"/>
  <c r="E18" i="11"/>
  <c r="D18" i="11"/>
  <c r="C18" i="11"/>
  <c r="N17" i="11"/>
  <c r="N16" i="11"/>
  <c r="N15" i="11"/>
  <c r="N14" i="11"/>
  <c r="N13" i="11"/>
  <c r="N12" i="11"/>
  <c r="N11" i="11"/>
  <c r="N10" i="11"/>
  <c r="N9" i="11"/>
  <c r="N8" i="11"/>
  <c r="N7" i="11"/>
  <c r="N6" i="11"/>
  <c r="N5" i="11"/>
  <c r="N20" i="11" s="1"/>
  <c r="G28" i="5"/>
  <c r="G30" i="5" s="1"/>
  <c r="M22" i="5"/>
  <c r="L22" i="5"/>
  <c r="K22" i="5"/>
  <c r="J22" i="5"/>
  <c r="I22" i="5"/>
  <c r="H22" i="5"/>
  <c r="G22" i="5"/>
  <c r="F22" i="5"/>
  <c r="E22" i="5"/>
  <c r="D22" i="5"/>
  <c r="N21" i="5"/>
  <c r="N20" i="5"/>
  <c r="N19" i="5"/>
  <c r="N18" i="5"/>
  <c r="N17" i="5"/>
  <c r="N16" i="5"/>
  <c r="N15" i="5"/>
  <c r="N14" i="5"/>
  <c r="N13" i="5"/>
  <c r="N12" i="5"/>
  <c r="C12" i="5"/>
  <c r="N11" i="5"/>
  <c r="C11" i="5"/>
  <c r="C22" i="5" s="1"/>
  <c r="C24" i="5" s="1"/>
  <c r="N10" i="5"/>
  <c r="N9" i="5"/>
  <c r="N8" i="5"/>
  <c r="N7" i="5"/>
  <c r="N6" i="5"/>
  <c r="N5" i="5"/>
  <c r="N4" i="5"/>
  <c r="N22" i="5" s="1"/>
  <c r="G28" i="4"/>
  <c r="G30" i="4" s="1"/>
  <c r="M22" i="4"/>
  <c r="L22" i="4"/>
  <c r="K22" i="4"/>
  <c r="J22" i="4"/>
  <c r="I22" i="4"/>
  <c r="H22" i="4"/>
  <c r="G22" i="4"/>
  <c r="F22" i="4"/>
  <c r="E22" i="4"/>
  <c r="D22" i="4"/>
  <c r="C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22" i="4" s="1"/>
  <c r="G28" i="2"/>
  <c r="G30" i="2" s="1"/>
  <c r="M22" i="2"/>
  <c r="L22" i="2"/>
  <c r="K22" i="2"/>
  <c r="J22" i="2"/>
  <c r="I22" i="2"/>
  <c r="H22" i="2"/>
  <c r="G22" i="2"/>
  <c r="F22" i="2"/>
  <c r="E22" i="2"/>
  <c r="D22" i="2"/>
  <c r="C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22" i="2" s="1"/>
  <c r="G28" i="3"/>
  <c r="G30" i="3" s="1"/>
  <c r="C22" i="3"/>
  <c r="N22" i="3" s="1"/>
  <c r="N21" i="3"/>
  <c r="N20" i="3"/>
  <c r="N19" i="3"/>
  <c r="N18" i="3"/>
  <c r="N17" i="3"/>
  <c r="N16" i="3"/>
  <c r="N15" i="3"/>
  <c r="N14" i="3"/>
  <c r="N13" i="3"/>
  <c r="N12" i="3"/>
  <c r="C12" i="3"/>
  <c r="N11" i="3"/>
  <c r="C11" i="3"/>
  <c r="N10" i="3"/>
  <c r="N9" i="3"/>
  <c r="N8" i="3"/>
  <c r="N6" i="3"/>
  <c r="N5" i="3"/>
  <c r="N4" i="3"/>
  <c r="G28" i="1"/>
  <c r="G30" i="1" s="1"/>
  <c r="M22" i="1"/>
  <c r="L22" i="1"/>
  <c r="K22" i="1"/>
  <c r="J22" i="1"/>
  <c r="I22" i="1"/>
  <c r="H22" i="1"/>
  <c r="G22" i="1"/>
  <c r="F22" i="1"/>
  <c r="E22" i="1"/>
  <c r="N21" i="1"/>
  <c r="N20" i="1"/>
  <c r="N19" i="1"/>
  <c r="N18" i="1"/>
  <c r="N17" i="1"/>
  <c r="N16" i="1"/>
  <c r="N15" i="1"/>
  <c r="N14" i="1"/>
  <c r="N13" i="1"/>
  <c r="C12" i="1"/>
  <c r="N12" i="1" s="1"/>
  <c r="C11" i="1"/>
  <c r="C22" i="1" s="1"/>
  <c r="N10" i="1"/>
  <c r="N9" i="1"/>
  <c r="N8" i="1"/>
  <c r="N7" i="1"/>
  <c r="N6" i="1"/>
  <c r="N5" i="1"/>
  <c r="N4" i="1"/>
  <c r="N24" i="6" l="1"/>
  <c r="M27" i="6"/>
  <c r="C24" i="6"/>
  <c r="E24" i="6"/>
  <c r="G24" i="6"/>
  <c r="I24" i="6"/>
  <c r="K24" i="6"/>
  <c r="M24" i="6"/>
  <c r="D24" i="6"/>
  <c r="F24" i="6"/>
  <c r="H24" i="6"/>
  <c r="J24" i="6"/>
  <c r="L24" i="6"/>
  <c r="D30" i="6"/>
  <c r="F30" i="6"/>
  <c r="M28" i="6"/>
  <c r="C30" i="6"/>
  <c r="E30" i="6"/>
  <c r="E15" i="19"/>
  <c r="G15" i="19"/>
  <c r="I15" i="19"/>
  <c r="K15" i="19"/>
  <c r="M15" i="19"/>
  <c r="D31" i="19"/>
  <c r="F31" i="19"/>
  <c r="H31" i="19"/>
  <c r="J31" i="19"/>
  <c r="L31" i="19"/>
  <c r="E31" i="19"/>
  <c r="G31" i="19"/>
  <c r="I31" i="19"/>
  <c r="K31" i="19"/>
  <c r="M31" i="19"/>
  <c r="C15" i="19"/>
  <c r="C31" i="19"/>
  <c r="C15" i="13"/>
  <c r="E15" i="13"/>
  <c r="G15" i="13"/>
  <c r="I15" i="13"/>
  <c r="K15" i="13"/>
  <c r="M15" i="13"/>
  <c r="D15" i="13"/>
  <c r="F15" i="13"/>
  <c r="H15" i="13"/>
  <c r="J15" i="13"/>
  <c r="L15" i="13"/>
  <c r="C32" i="13"/>
  <c r="E32" i="13"/>
  <c r="G32" i="13"/>
  <c r="I32" i="13"/>
  <c r="K32" i="13"/>
  <c r="M32" i="13"/>
  <c r="D42" i="11"/>
  <c r="F42" i="11"/>
  <c r="H42" i="11"/>
  <c r="J42" i="11"/>
  <c r="L42" i="11"/>
  <c r="C42" i="11"/>
  <c r="E42" i="11"/>
  <c r="G42" i="11"/>
  <c r="I42" i="11"/>
  <c r="K42" i="11"/>
  <c r="M42" i="11"/>
  <c r="D20" i="11"/>
  <c r="F20" i="11"/>
  <c r="H20" i="11"/>
  <c r="J20" i="11"/>
  <c r="L20" i="11"/>
  <c r="C20" i="11"/>
  <c r="E20" i="11"/>
  <c r="G20" i="11"/>
  <c r="I20" i="11"/>
  <c r="K20" i="11"/>
  <c r="M20" i="11"/>
  <c r="E24" i="5"/>
  <c r="G24" i="5"/>
  <c r="I24" i="5"/>
  <c r="K24" i="5"/>
  <c r="M24" i="5"/>
  <c r="N24" i="5"/>
  <c r="M27" i="5"/>
  <c r="D24" i="5"/>
  <c r="F24" i="5"/>
  <c r="H24" i="5"/>
  <c r="J24" i="5"/>
  <c r="L24" i="5"/>
  <c r="D30" i="5"/>
  <c r="F30" i="5"/>
  <c r="M28" i="5"/>
  <c r="C30" i="5"/>
  <c r="E30" i="5"/>
  <c r="N24" i="4"/>
  <c r="M27" i="4"/>
  <c r="C24" i="4"/>
  <c r="E24" i="4"/>
  <c r="G24" i="4"/>
  <c r="I24" i="4"/>
  <c r="K24" i="4"/>
  <c r="M24" i="4"/>
  <c r="D24" i="4"/>
  <c r="F24" i="4"/>
  <c r="H24" i="4"/>
  <c r="J24" i="4"/>
  <c r="L24" i="4"/>
  <c r="D30" i="4"/>
  <c r="F30" i="4"/>
  <c r="M28" i="4"/>
  <c r="C30" i="4"/>
  <c r="E30" i="4"/>
  <c r="N24" i="2"/>
  <c r="M27" i="2"/>
  <c r="C24" i="2"/>
  <c r="E24" i="2"/>
  <c r="G24" i="2"/>
  <c r="I24" i="2"/>
  <c r="K24" i="2"/>
  <c r="M24" i="2"/>
  <c r="D24" i="2"/>
  <c r="F24" i="2"/>
  <c r="H24" i="2"/>
  <c r="J24" i="2"/>
  <c r="L24" i="2"/>
  <c r="D30" i="2"/>
  <c r="F30" i="2"/>
  <c r="M28" i="2"/>
  <c r="C30" i="2"/>
  <c r="E30" i="2"/>
  <c r="N24" i="3"/>
  <c r="L24" i="3"/>
  <c r="J24" i="3"/>
  <c r="H24" i="3"/>
  <c r="F24" i="3"/>
  <c r="D24" i="3"/>
  <c r="M27" i="3"/>
  <c r="M24" i="3"/>
  <c r="K24" i="3"/>
  <c r="I24" i="3"/>
  <c r="G24" i="3"/>
  <c r="E24" i="3"/>
  <c r="C24" i="3"/>
  <c r="D30" i="3"/>
  <c r="F30" i="3"/>
  <c r="M28" i="3"/>
  <c r="C30" i="3"/>
  <c r="E30" i="3"/>
  <c r="N11" i="1"/>
  <c r="N22" i="1" s="1"/>
  <c r="D30" i="1"/>
  <c r="F30" i="1"/>
  <c r="M28" i="1"/>
  <c r="C30" i="1"/>
  <c r="E30" i="1"/>
  <c r="M29" i="6" l="1"/>
  <c r="N29" i="6" s="1"/>
  <c r="M29" i="5"/>
  <c r="N29" i="5" s="1"/>
  <c r="M29" i="4"/>
  <c r="N29" i="4" s="1"/>
  <c r="M29" i="2"/>
  <c r="N29" i="2" s="1"/>
  <c r="N27" i="2"/>
  <c r="N28" i="2"/>
  <c r="M29" i="3"/>
  <c r="N29" i="3" s="1"/>
  <c r="N24" i="1"/>
  <c r="M27" i="1"/>
  <c r="E24" i="1"/>
  <c r="I24" i="1"/>
  <c r="M24" i="1"/>
  <c r="F24" i="1"/>
  <c r="J24" i="1"/>
  <c r="G24" i="1"/>
  <c r="K24" i="1"/>
  <c r="C24" i="1"/>
  <c r="D24" i="1"/>
  <c r="H24" i="1"/>
  <c r="L24" i="1"/>
  <c r="N27" i="6" l="1"/>
  <c r="N28" i="6"/>
  <c r="N27" i="5"/>
  <c r="N28" i="5"/>
  <c r="N27" i="4"/>
  <c r="N28" i="4"/>
  <c r="N27" i="3"/>
  <c r="N28" i="3"/>
  <c r="M29" i="1"/>
  <c r="N27" i="1"/>
  <c r="D11" i="15"/>
  <c r="E11" i="15"/>
  <c r="F11" i="15"/>
  <c r="G11" i="15"/>
  <c r="N29" i="1" l="1"/>
  <c r="N28" i="1"/>
</calcChain>
</file>

<file path=xl/sharedStrings.xml><?xml version="1.0" encoding="utf-8"?>
<sst xmlns="http://schemas.openxmlformats.org/spreadsheetml/2006/main" count="758" uniqueCount="116">
  <si>
    <t xml:space="preserve"> 000 мкд</t>
  </si>
  <si>
    <t>Ред.   бр.</t>
  </si>
  <si>
    <t>Класа на осигурување</t>
  </si>
  <si>
    <t>неживот</t>
  </si>
  <si>
    <t>Вкупно</t>
  </si>
  <si>
    <t>Македонија</t>
  </si>
  <si>
    <t>Триглав</t>
  </si>
  <si>
    <t>Евроинс</t>
  </si>
  <si>
    <t>Сава</t>
  </si>
  <si>
    <t>Винер</t>
  </si>
  <si>
    <t>Еуролинк</t>
  </si>
  <si>
    <t>Инсиг</t>
  </si>
  <si>
    <t>Уника</t>
  </si>
  <si>
    <t>Ос.Полиса</t>
  </si>
  <si>
    <t>Албсиг</t>
  </si>
  <si>
    <t>Кроација</t>
  </si>
  <si>
    <t>Незгода</t>
  </si>
  <si>
    <t>Здравствено осигурување</t>
  </si>
  <si>
    <t>Моторни возила - каско</t>
  </si>
  <si>
    <t>Шински возила - каско</t>
  </si>
  <si>
    <t>Воздухоплови - каско</t>
  </si>
  <si>
    <t>Пловни објекти - каско</t>
  </si>
  <si>
    <t>Стока во превоз - карго</t>
  </si>
  <si>
    <t>Имот од пожари и други непогоди</t>
  </si>
  <si>
    <t xml:space="preserve">Останати осигурувања на имот </t>
  </si>
  <si>
    <t>АО (вкупно )</t>
  </si>
  <si>
    <t>Одговорност воздухоплови</t>
  </si>
  <si>
    <t>Одговорност пловни објекти</t>
  </si>
  <si>
    <t xml:space="preserve">Општо осигурување од одговорност </t>
  </si>
  <si>
    <t>Осигурување на кредити</t>
  </si>
  <si>
    <t>Осигурување на гаранции</t>
  </si>
  <si>
    <t>Осигурување од финансиски загуби</t>
  </si>
  <si>
    <t>Осигурување на правна заштита</t>
  </si>
  <si>
    <t>Осигурување на туристичка помош</t>
  </si>
  <si>
    <t xml:space="preserve">Вкупно  </t>
  </si>
  <si>
    <t xml:space="preserve">% по друштво за неживотно осигурување </t>
  </si>
  <si>
    <t>Граве</t>
  </si>
  <si>
    <t>Неживот</t>
  </si>
  <si>
    <t>Живот</t>
  </si>
  <si>
    <t xml:space="preserve">% по друштво за животно осигурување </t>
  </si>
  <si>
    <t>во 000 мкд</t>
  </si>
  <si>
    <t xml:space="preserve">Вкупно </t>
  </si>
  <si>
    <t xml:space="preserve">Општа одговорност </t>
  </si>
  <si>
    <t>Резерви за настанати и пријавени штети</t>
  </si>
  <si>
    <t>Резерви за настанати но непријавени штети</t>
  </si>
  <si>
    <t xml:space="preserve">Директна продажба </t>
  </si>
  <si>
    <t>Број на склучени договори</t>
  </si>
  <si>
    <t xml:space="preserve">Бруто полисирана премија </t>
  </si>
  <si>
    <t>Трошоци за провизија</t>
  </si>
  <si>
    <t>Осиг. брокерски друштва</t>
  </si>
  <si>
    <t>Друштва за застапување</t>
  </si>
  <si>
    <t>Туристички агенции</t>
  </si>
  <si>
    <t xml:space="preserve">Авто салони </t>
  </si>
  <si>
    <t>Банки</t>
  </si>
  <si>
    <t>Застапници во осигурување</t>
  </si>
  <si>
    <t>Останати дистрибутивни канали</t>
  </si>
  <si>
    <t>Ос.полиса</t>
  </si>
  <si>
    <t>Патнички автомобили</t>
  </si>
  <si>
    <t>Товарни возила</t>
  </si>
  <si>
    <t>Автобуси</t>
  </si>
  <si>
    <t>Влечни возила</t>
  </si>
  <si>
    <t>Специјални возила</t>
  </si>
  <si>
    <t>Моторцикли и скутери</t>
  </si>
  <si>
    <t>Приклучни возила</t>
  </si>
  <si>
    <t>Работни моторни возила</t>
  </si>
  <si>
    <t>Возила за време на пробни возења и престој во складишта</t>
  </si>
  <si>
    <t>Возила за време на доопремување на сопствени оски (пер акс)</t>
  </si>
  <si>
    <t>Моторни возила со пробни таблици</t>
  </si>
  <si>
    <t>Возила за време на поправка во автомеханичарски и авторемонтни работилници и во работилници за перење и подмачкување</t>
  </si>
  <si>
    <t>Возила со посебни регистарски ознаки кои се во промет на територија на РМ</t>
  </si>
  <si>
    <t>000 мкд</t>
  </si>
  <si>
    <t xml:space="preserve">% </t>
  </si>
  <si>
    <t>Број на штети</t>
  </si>
  <si>
    <t>Исплатени износи</t>
  </si>
  <si>
    <t>Број на резервирани штети</t>
  </si>
  <si>
    <t>Неосигурени возила</t>
  </si>
  <si>
    <t>Непознати возила</t>
  </si>
  <si>
    <t>Останати услужни штети</t>
  </si>
  <si>
    <t>Резерви на штети</t>
  </si>
  <si>
    <t>Вкупно (неживот)</t>
  </si>
  <si>
    <t>Вкупно (живот)</t>
  </si>
  <si>
    <t>Друштво за осигурување</t>
  </si>
  <si>
    <t>живот</t>
  </si>
  <si>
    <t>Друштво</t>
  </si>
  <si>
    <t>Бруто полисирана премија за период од 01.01.2015 до 30.09.2015</t>
  </si>
  <si>
    <t>Број на договори за период од 01.01.2015 до 30.09.2015</t>
  </si>
  <si>
    <t>Бруто исплатени (ликвидирани) штети за период од 01.01.2015 до 30.09.2015</t>
  </si>
  <si>
    <t>Број исплатени (ликвидирани) штети за период од 01.01.2015 до 30.09.2015</t>
  </si>
  <si>
    <t>Техничка премија за период од 01.01.2015 до 30.09.2015</t>
  </si>
  <si>
    <t>Број на Гранично осигурување за период од 01.01.2015 до 30.09.2015</t>
  </si>
  <si>
    <t>Премија за Гранично осигурување за период од 01.01.2015 до 30.09.2015</t>
  </si>
  <si>
    <t>Број на резервирани штети за период од 01.01.2015 до 30.09.2015</t>
  </si>
  <si>
    <t xml:space="preserve">          Резерви за настанати и пријавени, непријавени штети за период од 01.01.2015 до 30.09.2015</t>
  </si>
  <si>
    <t>Продажба по канали за период од 01.01.2015 до 30.09.2015 година</t>
  </si>
  <si>
    <t>Неосигурени возила, непознати возила и услужни штети за период од 01.01 до 30.09.2015 година ( Вкупно )</t>
  </si>
  <si>
    <t>Број на договори за ЗAO за период од 01.01.2015 до 30.09.2015</t>
  </si>
  <si>
    <t>Број на договори на ЗК за период од 01.01.2015 до 30.09.2015</t>
  </si>
  <si>
    <t>Бруто технички резерви за периодот од  01.01.2015 до 30.09.2015</t>
  </si>
  <si>
    <t>Ред.           бр.</t>
  </si>
  <si>
    <t>Резерви за преносна премија</t>
  </si>
  <si>
    <t>Резерви за бонуси и попусти</t>
  </si>
  <si>
    <t>Резерви за штети</t>
  </si>
  <si>
    <t>Еквилизациона резерва</t>
  </si>
  <si>
    <t>Математичка резерва</t>
  </si>
  <si>
    <t>Други технички резерви</t>
  </si>
  <si>
    <t>Вкупно резерви за штети</t>
  </si>
  <si>
    <t>Премија на ЗК за период од 01.01.2015 до 30.09.2015</t>
  </si>
  <si>
    <t>Премија на ЗАО за период од 01.01.2015 до 30.09.2015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</si>
  <si>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</si>
  <si>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Вкупно ЗК </t>
  </si>
  <si>
    <t>Број на исплатени штети од ЗАО за период од 01.01.2015 до 30.09.2015</t>
  </si>
  <si>
    <t>Ликвидирани штети од ЗАО за период од 01.01.2015  до 30.09.2015</t>
  </si>
  <si>
    <t>Број на штети на ЗК за период од 01.01.2015 до 30.09.2015</t>
  </si>
  <si>
    <t>Ликвидирани штети од ЗК за период од 01.01.2015 до 30.09.2015</t>
  </si>
  <si>
    <t>Број на ликвидирани штети од ГР осигурување за период од 01.01.2015 до 30.09.2015</t>
  </si>
  <si>
    <t>Ликвидирани штети од Гранично осигурување за период од 01.01.2015 до 30.09.2015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</si>
</sst>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charset val="204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  <font>
      <sz val="9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8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i/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9"/>
      <name val="Arial"/>
      <family val="2"/>
    </font>
    <font>
      <b/>
      <i/>
      <sz val="9"/>
      <color theme="1"/>
      <name val="Arial"/>
      <family val="2"/>
    </font>
    <font>
      <i/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3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25">
    <xf numFmtId="0" fontId="0" fillId="0" borderId="0" xfId="0"/>
    <xf numFmtId="0" fontId="0" fillId="0" borderId="0" xfId="0"/>
    <xf numFmtId="0" fontId="5" fillId="0" borderId="0" xfId="1" applyFont="1"/>
    <xf numFmtId="0" fontId="5" fillId="0" borderId="7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0" fontId="5" fillId="2" borderId="7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3" fontId="11" fillId="3" borderId="0" xfId="1" applyNumberFormat="1" applyFont="1" applyFill="1" applyBorder="1" applyAlignment="1">
      <alignment vertical="center"/>
    </xf>
    <xf numFmtId="0" fontId="8" fillId="3" borderId="0" xfId="1" applyFont="1" applyFill="1" applyBorder="1" applyAlignment="1">
      <alignment vertical="center"/>
    </xf>
    <xf numFmtId="3" fontId="8" fillId="3" borderId="0" xfId="1" applyNumberFormat="1" applyFont="1" applyFill="1" applyBorder="1" applyAlignment="1">
      <alignment vertical="center"/>
    </xf>
    <xf numFmtId="3" fontId="8" fillId="4" borderId="0" xfId="1" applyNumberFormat="1" applyFont="1" applyFill="1" applyBorder="1" applyAlignment="1">
      <alignment vertical="center"/>
    </xf>
    <xf numFmtId="0" fontId="8" fillId="3" borderId="0" xfId="1" applyFont="1" applyFill="1" applyBorder="1" applyAlignment="1">
      <alignment horizontal="right" vertical="center"/>
    </xf>
    <xf numFmtId="0" fontId="7" fillId="2" borderId="1" xfId="1" applyFont="1" applyFill="1" applyBorder="1" applyAlignment="1">
      <alignment horizontal="right" vertical="center"/>
    </xf>
    <xf numFmtId="3" fontId="7" fillId="2" borderId="1" xfId="1" applyNumberFormat="1" applyFont="1" applyFill="1" applyBorder="1" applyAlignment="1">
      <alignment vertical="center"/>
    </xf>
    <xf numFmtId="0" fontId="6" fillId="3" borderId="0" xfId="1" applyFont="1" applyFill="1" applyBorder="1" applyAlignment="1">
      <alignment vertical="center"/>
    </xf>
    <xf numFmtId="0" fontId="5" fillId="3" borderId="7" xfId="1" applyFont="1" applyFill="1" applyBorder="1"/>
    <xf numFmtId="0" fontId="5" fillId="2" borderId="17" xfId="1" applyFont="1" applyFill="1" applyBorder="1" applyAlignment="1">
      <alignment vertical="center"/>
    </xf>
    <xf numFmtId="3" fontId="7" fillId="2" borderId="13" xfId="1" applyNumberFormat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3" fontId="7" fillId="3" borderId="1" xfId="1" applyNumberFormat="1" applyFont="1" applyFill="1" applyBorder="1" applyAlignment="1">
      <alignment vertical="center"/>
    </xf>
    <xf numFmtId="0" fontId="4" fillId="2" borderId="13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10" fontId="12" fillId="3" borderId="1" xfId="2" applyNumberFormat="1" applyFont="1" applyFill="1" applyBorder="1" applyAlignment="1">
      <alignment vertical="center"/>
    </xf>
    <xf numFmtId="10" fontId="5" fillId="2" borderId="13" xfId="2" applyNumberFormat="1" applyFont="1" applyFill="1" applyBorder="1" applyAlignment="1">
      <alignment vertical="center"/>
    </xf>
    <xf numFmtId="10" fontId="5" fillId="3" borderId="1" xfId="2" applyNumberFormat="1" applyFont="1" applyFill="1" applyBorder="1" applyAlignment="1">
      <alignment vertical="center"/>
    </xf>
    <xf numFmtId="10" fontId="5" fillId="4" borderId="1" xfId="2" applyNumberFormat="1" applyFont="1" applyFill="1" applyBorder="1" applyAlignment="1">
      <alignment vertical="center"/>
    </xf>
    <xf numFmtId="10" fontId="5" fillId="2" borderId="1" xfId="6" applyNumberFormat="1" applyFont="1" applyFill="1" applyBorder="1" applyAlignment="1">
      <alignment vertical="center"/>
    </xf>
    <xf numFmtId="0" fontId="5" fillId="3" borderId="1" xfId="1" applyFont="1" applyFill="1" applyBorder="1" applyAlignment="1">
      <alignment horizontal="center" vertical="center"/>
    </xf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3" fontId="5" fillId="3" borderId="3" xfId="0" applyNumberFormat="1" applyFont="1" applyFill="1" applyBorder="1"/>
    <xf numFmtId="0" fontId="5" fillId="0" borderId="7" xfId="0" applyFont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3" borderId="7" xfId="0" applyFont="1" applyFill="1" applyBorder="1"/>
    <xf numFmtId="0" fontId="5" fillId="2" borderId="17" xfId="0" applyFont="1" applyFill="1" applyBorder="1"/>
    <xf numFmtId="3" fontId="5" fillId="3" borderId="7" xfId="0" applyNumberFormat="1" applyFont="1" applyFill="1" applyBorder="1"/>
    <xf numFmtId="0" fontId="5" fillId="0" borderId="9" xfId="0" applyFont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5" fillId="2" borderId="18" xfId="0" applyFont="1" applyFill="1" applyBorder="1"/>
    <xf numFmtId="0" fontId="6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right" vertical="center"/>
    </xf>
    <xf numFmtId="3" fontId="8" fillId="3" borderId="12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3" fontId="8" fillId="2" borderId="13" xfId="0" applyNumberFormat="1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3" borderId="0" xfId="0" applyFont="1" applyFill="1" applyBorder="1" applyAlignment="1">
      <alignment horizontal="right" vertical="center"/>
    </xf>
    <xf numFmtId="3" fontId="8" fillId="3" borderId="0" xfId="0" applyNumberFormat="1" applyFont="1" applyFill="1" applyBorder="1"/>
    <xf numFmtId="3" fontId="8" fillId="3" borderId="0" xfId="0" applyNumberFormat="1" applyFont="1" applyFill="1" applyBorder="1" applyAlignment="1">
      <alignment vertical="center"/>
    </xf>
    <xf numFmtId="10" fontId="5" fillId="3" borderId="1" xfId="6" applyNumberFormat="1" applyFont="1" applyFill="1" applyBorder="1"/>
    <xf numFmtId="10" fontId="5" fillId="3" borderId="1" xfId="6" applyNumberFormat="1" applyFont="1" applyFill="1" applyBorder="1" applyAlignment="1">
      <alignment vertical="center"/>
    </xf>
    <xf numFmtId="10" fontId="5" fillId="3" borderId="1" xfId="6" applyNumberFormat="1" applyFont="1" applyFill="1" applyBorder="1" applyAlignment="1"/>
    <xf numFmtId="10" fontId="5" fillId="2" borderId="1" xfId="6" applyNumberFormat="1" applyFont="1" applyFill="1" applyBorder="1"/>
    <xf numFmtId="0" fontId="6" fillId="0" borderId="0" xfId="0" applyFont="1"/>
    <xf numFmtId="0" fontId="3" fillId="0" borderId="0" xfId="1" applyFont="1"/>
    <xf numFmtId="0" fontId="5" fillId="3" borderId="13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3" fontId="11" fillId="3" borderId="13" xfId="0" applyNumberFormat="1" applyFont="1" applyFill="1" applyBorder="1" applyAlignment="1">
      <alignment vertical="center"/>
    </xf>
    <xf numFmtId="3" fontId="11" fillId="3" borderId="0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vertical="center"/>
    </xf>
    <xf numFmtId="3" fontId="8" fillId="4" borderId="0" xfId="0" applyNumberFormat="1" applyFont="1" applyFill="1" applyBorder="1" applyAlignment="1">
      <alignment vertical="center"/>
    </xf>
    <xf numFmtId="10" fontId="12" fillId="3" borderId="1" xfId="6" applyNumberFormat="1" applyFont="1" applyFill="1" applyBorder="1" applyAlignment="1">
      <alignment vertical="center"/>
    </xf>
    <xf numFmtId="164" fontId="5" fillId="2" borderId="13" xfId="6" applyNumberFormat="1" applyFont="1" applyFill="1" applyBorder="1" applyAlignment="1">
      <alignment vertical="center"/>
    </xf>
    <xf numFmtId="10" fontId="5" fillId="2" borderId="13" xfId="6" applyNumberFormat="1" applyFont="1" applyFill="1" applyBorder="1" applyAlignment="1">
      <alignment vertical="center"/>
    </xf>
    <xf numFmtId="164" fontId="5" fillId="3" borderId="1" xfId="6" applyNumberFormat="1" applyFont="1" applyFill="1" applyBorder="1" applyAlignment="1">
      <alignment vertical="center"/>
    </xf>
    <xf numFmtId="164" fontId="5" fillId="4" borderId="1" xfId="6" applyNumberFormat="1" applyFont="1" applyFill="1" applyBorder="1" applyAlignment="1">
      <alignment vertical="center"/>
    </xf>
    <xf numFmtId="0" fontId="5" fillId="2" borderId="16" xfId="0" applyFont="1" applyFill="1" applyBorder="1"/>
    <xf numFmtId="3" fontId="11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14" fillId="0" borderId="0" xfId="0" applyFont="1"/>
    <xf numFmtId="0" fontId="5" fillId="2" borderId="3" xfId="0" applyFont="1" applyFill="1" applyBorder="1" applyAlignment="1">
      <alignment horizontal="center" vertical="center" wrapText="1"/>
    </xf>
    <xf numFmtId="3" fontId="5" fillId="2" borderId="16" xfId="0" applyNumberFormat="1" applyFont="1" applyFill="1" applyBorder="1" applyAlignment="1">
      <alignment vertical="center"/>
    </xf>
    <xf numFmtId="0" fontId="5" fillId="0" borderId="1" xfId="0" applyFont="1" applyBorder="1"/>
    <xf numFmtId="0" fontId="12" fillId="3" borderId="1" xfId="1" applyFont="1" applyFill="1" applyBorder="1" applyAlignment="1">
      <alignment horizontal="center" vertical="center"/>
    </xf>
    <xf numFmtId="0" fontId="5" fillId="6" borderId="25" xfId="0" applyFont="1" applyFill="1" applyBorder="1"/>
    <xf numFmtId="0" fontId="5" fillId="6" borderId="0" xfId="0" applyFont="1" applyFill="1" applyBorder="1"/>
    <xf numFmtId="0" fontId="5" fillId="0" borderId="25" xfId="0" applyFont="1" applyBorder="1"/>
    <xf numFmtId="3" fontId="5" fillId="0" borderId="25" xfId="0" applyNumberFormat="1" applyFont="1" applyBorder="1"/>
    <xf numFmtId="3" fontId="5" fillId="0" borderId="0" xfId="0" applyNumberFormat="1" applyFont="1" applyBorder="1"/>
    <xf numFmtId="0" fontId="5" fillId="0" borderId="0" xfId="0" applyFont="1" applyBorder="1"/>
    <xf numFmtId="0" fontId="5" fillId="0" borderId="11" xfId="0" applyFont="1" applyBorder="1"/>
    <xf numFmtId="0" fontId="5" fillId="0" borderId="15" xfId="0" applyFont="1" applyBorder="1"/>
    <xf numFmtId="3" fontId="5" fillId="0" borderId="11" xfId="0" applyNumberFormat="1" applyFont="1" applyBorder="1"/>
    <xf numFmtId="3" fontId="5" fillId="2" borderId="7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10" fontId="5" fillId="4" borderId="1" xfId="6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8" fillId="3" borderId="1" xfId="0" applyNumberFormat="1" applyFont="1" applyFill="1" applyBorder="1"/>
    <xf numFmtId="0" fontId="0" fillId="0" borderId="0" xfId="0" applyAlignment="1">
      <alignment horizontal="right"/>
    </xf>
    <xf numFmtId="10" fontId="0" fillId="0" borderId="0" xfId="0" applyNumberFormat="1"/>
    <xf numFmtId="2" fontId="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0" fontId="5" fillId="0" borderId="4" xfId="0" applyFont="1" applyBorder="1" applyAlignment="1">
      <alignment horizontal="center" vertical="center"/>
    </xf>
    <xf numFmtId="3" fontId="5" fillId="3" borderId="32" xfId="0" applyNumberFormat="1" applyFont="1" applyFill="1" applyBorder="1" applyAlignment="1">
      <alignment vertical="center"/>
    </xf>
    <xf numFmtId="3" fontId="5" fillId="3" borderId="4" xfId="0" applyNumberFormat="1" applyFont="1" applyFill="1" applyBorder="1" applyAlignment="1">
      <alignment vertical="center"/>
    </xf>
    <xf numFmtId="3" fontId="15" fillId="3" borderId="21" xfId="0" applyNumberFormat="1" applyFont="1" applyFill="1" applyBorder="1" applyAlignment="1">
      <alignment vertical="center"/>
    </xf>
    <xf numFmtId="3" fontId="15" fillId="3" borderId="22" xfId="0" applyNumberFormat="1" applyFont="1" applyFill="1" applyBorder="1" applyAlignment="1">
      <alignment vertical="center"/>
    </xf>
    <xf numFmtId="1" fontId="0" fillId="0" borderId="0" xfId="0" applyNumberFormat="1"/>
    <xf numFmtId="1" fontId="16" fillId="0" borderId="21" xfId="0" applyNumberFormat="1" applyFont="1" applyBorder="1" applyAlignment="1">
      <alignment vertical="center"/>
    </xf>
    <xf numFmtId="3" fontId="16" fillId="0" borderId="21" xfId="0" applyNumberFormat="1" applyFont="1" applyBorder="1" applyAlignment="1">
      <alignment vertical="center"/>
    </xf>
    <xf numFmtId="3" fontId="16" fillId="0" borderId="22" xfId="0" applyNumberFormat="1" applyFont="1" applyBorder="1" applyAlignment="1">
      <alignment vertical="center"/>
    </xf>
    <xf numFmtId="3" fontId="15" fillId="3" borderId="23" xfId="0" applyNumberFormat="1" applyFont="1" applyFill="1" applyBorder="1" applyAlignment="1">
      <alignment vertical="center"/>
    </xf>
    <xf numFmtId="3" fontId="15" fillId="3" borderId="24" xfId="0" applyNumberFormat="1" applyFont="1" applyFill="1" applyBorder="1" applyAlignment="1">
      <alignment vertical="center"/>
    </xf>
    <xf numFmtId="3" fontId="5" fillId="3" borderId="19" xfId="0" applyNumberFormat="1" applyFont="1" applyFill="1" applyBorder="1" applyAlignment="1">
      <alignment vertical="center"/>
    </xf>
    <xf numFmtId="3" fontId="5" fillId="3" borderId="3" xfId="0" applyNumberFormat="1" applyFont="1" applyFill="1" applyBorder="1" applyAlignment="1">
      <alignment vertical="center"/>
    </xf>
    <xf numFmtId="3" fontId="12" fillId="3" borderId="3" xfId="0" applyNumberFormat="1" applyFont="1" applyFill="1" applyBorder="1" applyAlignment="1">
      <alignment vertical="center"/>
    </xf>
    <xf numFmtId="3" fontId="5" fillId="4" borderId="3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3" fontId="5" fillId="2" borderId="31" xfId="0" applyNumberFormat="1" applyFont="1" applyFill="1" applyBorder="1" applyAlignment="1">
      <alignment vertical="center"/>
    </xf>
    <xf numFmtId="3" fontId="5" fillId="4" borderId="4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0" borderId="0" xfId="0" applyBorder="1"/>
    <xf numFmtId="3" fontId="5" fillId="0" borderId="2" xfId="0" applyNumberFormat="1" applyFont="1" applyBorder="1"/>
    <xf numFmtId="10" fontId="5" fillId="2" borderId="29" xfId="0" applyNumberFormat="1" applyFont="1" applyFill="1" applyBorder="1"/>
    <xf numFmtId="0" fontId="6" fillId="2" borderId="10" xfId="1" applyFont="1" applyFill="1" applyBorder="1" applyAlignment="1">
      <alignment vertical="center"/>
    </xf>
    <xf numFmtId="3" fontId="5" fillId="0" borderId="1" xfId="0" applyNumberFormat="1" applyFont="1" applyBorder="1"/>
    <xf numFmtId="10" fontId="5" fillId="2" borderId="1" xfId="0" applyNumberFormat="1" applyFont="1" applyFill="1" applyBorder="1"/>
    <xf numFmtId="10" fontId="5" fillId="2" borderId="20" xfId="0" applyNumberFormat="1" applyFont="1" applyFill="1" applyBorder="1"/>
    <xf numFmtId="10" fontId="12" fillId="2" borderId="1" xfId="2" applyNumberFormat="1" applyFont="1" applyFill="1" applyBorder="1" applyAlignment="1">
      <alignment vertical="center"/>
    </xf>
    <xf numFmtId="0" fontId="6" fillId="0" borderId="0" xfId="1" applyFont="1"/>
    <xf numFmtId="1" fontId="5" fillId="0" borderId="0" xfId="0" applyNumberFormat="1" applyFont="1"/>
    <xf numFmtId="3" fontId="7" fillId="3" borderId="1" xfId="0" applyNumberFormat="1" applyFont="1" applyFill="1" applyBorder="1" applyAlignment="1">
      <alignment vertical="center"/>
    </xf>
    <xf numFmtId="0" fontId="14" fillId="0" borderId="0" xfId="1" applyFont="1"/>
    <xf numFmtId="3" fontId="23" fillId="3" borderId="1" xfId="1" applyNumberFormat="1" applyFont="1" applyFill="1" applyBorder="1" applyAlignment="1">
      <alignment vertical="center"/>
    </xf>
    <xf numFmtId="3" fontId="23" fillId="2" borderId="13" xfId="1" applyNumberFormat="1" applyFont="1" applyFill="1" applyBorder="1" applyAlignment="1">
      <alignment vertical="center"/>
    </xf>
    <xf numFmtId="3" fontId="7" fillId="4" borderId="1" xfId="1" applyNumberFormat="1" applyFont="1" applyFill="1" applyBorder="1" applyAlignment="1">
      <alignment vertical="center"/>
    </xf>
    <xf numFmtId="10" fontId="5" fillId="2" borderId="14" xfId="2" applyNumberFormat="1" applyFont="1" applyFill="1" applyBorder="1" applyAlignment="1">
      <alignment vertical="center"/>
    </xf>
    <xf numFmtId="3" fontId="11" fillId="3" borderId="1" xfId="1" applyNumberFormat="1" applyFont="1" applyFill="1" applyBorder="1" applyAlignment="1">
      <alignment vertical="center"/>
    </xf>
    <xf numFmtId="3" fontId="8" fillId="2" borderId="13" xfId="1" applyNumberFormat="1" applyFont="1" applyFill="1" applyBorder="1" applyAlignment="1">
      <alignment vertical="center"/>
    </xf>
    <xf numFmtId="3" fontId="8" fillId="3" borderId="1" xfId="1" applyNumberFormat="1" applyFont="1" applyFill="1" applyBorder="1" applyAlignment="1">
      <alignment vertical="center"/>
    </xf>
    <xf numFmtId="3" fontId="8" fillId="4" borderId="1" xfId="1" applyNumberFormat="1" applyFont="1" applyFill="1" applyBorder="1" applyAlignment="1">
      <alignment vertical="center"/>
    </xf>
    <xf numFmtId="3" fontId="8" fillId="2" borderId="1" xfId="1" applyNumberFormat="1" applyFont="1" applyFill="1" applyBorder="1" applyAlignment="1">
      <alignment vertical="center"/>
    </xf>
    <xf numFmtId="3" fontId="11" fillId="3" borderId="12" xfId="0" applyNumberFormat="1" applyFont="1" applyFill="1" applyBorder="1" applyAlignment="1">
      <alignment vertical="center"/>
    </xf>
    <xf numFmtId="3" fontId="11" fillId="2" borderId="13" xfId="0" applyNumberFormat="1" applyFont="1" applyFill="1" applyBorder="1" applyAlignment="1">
      <alignment vertical="center"/>
    </xf>
    <xf numFmtId="3" fontId="17" fillId="2" borderId="3" xfId="0" applyNumberFormat="1" applyFont="1" applyFill="1" applyBorder="1" applyAlignment="1">
      <alignment vertical="center"/>
    </xf>
    <xf numFmtId="3" fontId="17" fillId="2" borderId="4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14" fillId="0" borderId="33" xfId="0" applyNumberFormat="1" applyFont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3" fontId="14" fillId="0" borderId="30" xfId="0" applyNumberFormat="1" applyFont="1" applyBorder="1" applyAlignment="1">
      <alignment vertical="center"/>
    </xf>
    <xf numFmtId="3" fontId="17" fillId="3" borderId="6" xfId="0" applyNumberFormat="1" applyFont="1" applyFill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3" fontId="14" fillId="0" borderId="34" xfId="0" applyNumberFormat="1" applyFont="1" applyBorder="1" applyAlignment="1">
      <alignment vertical="center"/>
    </xf>
    <xf numFmtId="3" fontId="14" fillId="2" borderId="4" xfId="0" applyNumberFormat="1" applyFont="1" applyFill="1" applyBorder="1" applyAlignment="1">
      <alignment vertical="center"/>
    </xf>
    <xf numFmtId="3" fontId="14" fillId="0" borderId="31" xfId="0" applyNumberFormat="1" applyFont="1" applyBorder="1" applyAlignment="1">
      <alignment vertical="center"/>
    </xf>
    <xf numFmtId="3" fontId="17" fillId="3" borderId="4" xfId="0" applyNumberFormat="1" applyFont="1" applyFill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3" fontId="5" fillId="3" borderId="6" xfId="1" applyNumberFormat="1" applyFont="1" applyFill="1" applyBorder="1" applyAlignment="1">
      <alignment vertical="center"/>
    </xf>
    <xf numFmtId="3" fontId="5" fillId="2" borderId="3" xfId="0" applyNumberFormat="1" applyFont="1" applyFill="1" applyBorder="1" applyAlignment="1">
      <alignment vertical="center"/>
    </xf>
    <xf numFmtId="3" fontId="5" fillId="3" borderId="3" xfId="1" applyNumberFormat="1" applyFont="1" applyFill="1" applyBorder="1" applyAlignment="1">
      <alignment vertical="center"/>
    </xf>
    <xf numFmtId="3" fontId="5" fillId="2" borderId="16" xfId="1" applyNumberFormat="1" applyFont="1" applyFill="1" applyBorder="1" applyAlignment="1">
      <alignment vertical="center"/>
    </xf>
    <xf numFmtId="3" fontId="5" fillId="4" borderId="3" xfId="1" applyNumberFormat="1" applyFont="1" applyFill="1" applyBorder="1" applyAlignment="1">
      <alignment vertical="center"/>
    </xf>
    <xf numFmtId="3" fontId="5" fillId="2" borderId="3" xfId="1" applyNumberFormat="1" applyFont="1" applyFill="1" applyBorder="1" applyAlignment="1">
      <alignment vertical="center"/>
    </xf>
    <xf numFmtId="0" fontId="5" fillId="3" borderId="7" xfId="1" applyFont="1" applyFill="1" applyBorder="1" applyAlignment="1">
      <alignment vertical="center"/>
    </xf>
    <xf numFmtId="3" fontId="5" fillId="2" borderId="17" xfId="1" applyNumberFormat="1" applyFont="1" applyFill="1" applyBorder="1" applyAlignment="1">
      <alignment vertical="center"/>
    </xf>
    <xf numFmtId="0" fontId="5" fillId="4" borderId="7" xfId="1" applyFont="1" applyFill="1" applyBorder="1" applyAlignment="1">
      <alignment vertical="center"/>
    </xf>
    <xf numFmtId="3" fontId="5" fillId="2" borderId="7" xfId="1" applyNumberFormat="1" applyFont="1" applyFill="1" applyBorder="1" applyAlignment="1">
      <alignment vertical="center"/>
    </xf>
    <xf numFmtId="3" fontId="5" fillId="3" borderId="7" xfId="1" applyNumberFormat="1" applyFont="1" applyFill="1" applyBorder="1" applyAlignment="1">
      <alignment vertical="center"/>
    </xf>
    <xf numFmtId="3" fontId="5" fillId="4" borderId="7" xfId="1" applyNumberFormat="1" applyFont="1" applyFill="1" applyBorder="1" applyAlignment="1">
      <alignment vertical="center"/>
    </xf>
    <xf numFmtId="3" fontId="5" fillId="3" borderId="9" xfId="1" applyNumberFormat="1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vertical="center"/>
    </xf>
    <xf numFmtId="3" fontId="5" fillId="2" borderId="18" xfId="1" applyNumberFormat="1" applyFont="1" applyFill="1" applyBorder="1" applyAlignment="1">
      <alignment vertical="center"/>
    </xf>
    <xf numFmtId="3" fontId="5" fillId="4" borderId="9" xfId="1" applyNumberFormat="1" applyFont="1" applyFill="1" applyBorder="1" applyAlignment="1">
      <alignment vertical="center"/>
    </xf>
    <xf numFmtId="3" fontId="5" fillId="2" borderId="9" xfId="1" applyNumberFormat="1" applyFont="1" applyFill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10" fontId="5" fillId="2" borderId="29" xfId="0" applyNumberFormat="1" applyFont="1" applyFill="1" applyBorder="1" applyAlignment="1">
      <alignment vertical="center"/>
    </xf>
    <xf numFmtId="0" fontId="5" fillId="2" borderId="10" xfId="1" applyFont="1" applyFill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10" fontId="5" fillId="2" borderId="1" xfId="0" applyNumberFormat="1" applyFont="1" applyFill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0" fontId="5" fillId="2" borderId="20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3" fontId="5" fillId="3" borderId="16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3" fontId="5" fillId="3" borderId="17" xfId="0" applyNumberFormat="1" applyFont="1" applyFill="1" applyBorder="1" applyAlignment="1">
      <alignment vertical="center"/>
    </xf>
    <xf numFmtId="3" fontId="5" fillId="3" borderId="7" xfId="0" applyNumberFormat="1" applyFont="1" applyFill="1" applyBorder="1" applyAlignment="1">
      <alignment vertical="center"/>
    </xf>
    <xf numFmtId="3" fontId="5" fillId="3" borderId="18" xfId="0" applyNumberFormat="1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3" fontId="5" fillId="3" borderId="9" xfId="0" applyNumberFormat="1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3" fontId="5" fillId="2" borderId="17" xfId="0" applyNumberFormat="1" applyFont="1" applyFill="1" applyBorder="1" applyAlignment="1">
      <alignment vertical="center"/>
    </xf>
    <xf numFmtId="3" fontId="5" fillId="4" borderId="7" xfId="0" applyNumberFormat="1" applyFont="1" applyFill="1" applyBorder="1" applyAlignment="1">
      <alignment vertical="center"/>
    </xf>
    <xf numFmtId="3" fontId="5" fillId="4" borderId="9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right"/>
    </xf>
    <xf numFmtId="0" fontId="27" fillId="3" borderId="14" xfId="1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right" vertical="center"/>
    </xf>
    <xf numFmtId="3" fontId="17" fillId="0" borderId="36" xfId="0" applyNumberFormat="1" applyFont="1" applyBorder="1" applyAlignment="1">
      <alignment horizontal="right" vertical="center"/>
    </xf>
    <xf numFmtId="3" fontId="17" fillId="0" borderId="1" xfId="0" applyNumberFormat="1" applyFont="1" applyBorder="1" applyAlignment="1">
      <alignment horizontal="right" vertical="center"/>
    </xf>
    <xf numFmtId="0" fontId="4" fillId="0" borderId="0" xfId="0" applyFont="1"/>
    <xf numFmtId="0" fontId="5" fillId="6" borderId="25" xfId="0" applyFont="1" applyFill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0" fontId="5" fillId="2" borderId="14" xfId="6" applyNumberFormat="1" applyFont="1" applyFill="1" applyBorder="1" applyAlignment="1">
      <alignment vertical="center"/>
    </xf>
    <xf numFmtId="0" fontId="12" fillId="5" borderId="5" xfId="1" applyFont="1" applyFill="1" applyBorder="1" applyAlignment="1">
      <alignment horizontal="center" vertical="center" wrapText="1"/>
    </xf>
    <xf numFmtId="0" fontId="2" fillId="2" borderId="8" xfId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2" fontId="5" fillId="0" borderId="14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2" borderId="26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wrapText="1"/>
    </xf>
    <xf numFmtId="0" fontId="5" fillId="2" borderId="14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0" fontId="5" fillId="2" borderId="15" xfId="0" applyFont="1" applyFill="1" applyBorder="1" applyAlignment="1">
      <alignment wrapText="1"/>
    </xf>
    <xf numFmtId="0" fontId="5" fillId="2" borderId="26" xfId="0" applyFont="1" applyFill="1" applyBorder="1" applyAlignment="1">
      <alignment wrapText="1"/>
    </xf>
    <xf numFmtId="0" fontId="5" fillId="2" borderId="28" xfId="0" applyFont="1" applyFill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9" fillId="3" borderId="25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2" borderId="8" xfId="0" applyFont="1" applyFill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wrapText="1"/>
    </xf>
    <xf numFmtId="0" fontId="5" fillId="2" borderId="35" xfId="0" applyFont="1" applyFill="1" applyBorder="1" applyAlignment="1">
      <alignment horizontal="center" vertical="center" wrapText="1"/>
    </xf>
    <xf numFmtId="0" fontId="18" fillId="0" borderId="36" xfId="0" applyFont="1" applyBorder="1" applyAlignment="1">
      <alignment wrapText="1"/>
    </xf>
    <xf numFmtId="0" fontId="24" fillId="2" borderId="6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25" fillId="2" borderId="2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 wrapText="1"/>
    </xf>
    <xf numFmtId="0" fontId="29" fillId="3" borderId="4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20" xfId="0" applyFont="1" applyBorder="1" applyAlignment="1">
      <alignment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1" fillId="3" borderId="34" xfId="0" applyFont="1" applyFill="1" applyBorder="1" applyAlignment="1">
      <alignment vertical="center" wrapText="1"/>
    </xf>
    <xf numFmtId="0" fontId="21" fillId="3" borderId="37" xfId="0" applyFont="1" applyFill="1" applyBorder="1" applyAlignment="1">
      <alignment vertical="center" wrapText="1"/>
    </xf>
    <xf numFmtId="0" fontId="21" fillId="3" borderId="27" xfId="0" applyFont="1" applyFill="1" applyBorder="1" applyAlignment="1">
      <alignment vertical="center" wrapText="1"/>
    </xf>
    <xf numFmtId="0" fontId="21" fillId="3" borderId="38" xfId="0" applyFont="1" applyFill="1" applyBorder="1" applyAlignment="1">
      <alignment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20" fillId="3" borderId="26" xfId="0" applyFont="1" applyFill="1" applyBorder="1" applyAlignment="1">
      <alignment horizontal="center" vertical="center" wrapText="1"/>
    </xf>
    <xf numFmtId="0" fontId="20" fillId="3" borderId="43" xfId="0" applyFont="1" applyFill="1" applyBorder="1" applyAlignment="1">
      <alignment horizontal="center" vertical="center" wrapText="1"/>
    </xf>
    <xf numFmtId="0" fontId="20" fillId="3" borderId="44" xfId="0" applyFont="1" applyFill="1" applyBorder="1" applyAlignment="1">
      <alignment horizontal="center" vertical="center" wrapText="1"/>
    </xf>
    <xf numFmtId="0" fontId="20" fillId="3" borderId="45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21" fillId="3" borderId="27" xfId="0" applyFont="1" applyFill="1" applyBorder="1" applyAlignment="1">
      <alignment horizontal="center" vertical="center" wrapText="1"/>
    </xf>
    <xf numFmtId="0" fontId="21" fillId="3" borderId="38" xfId="0" applyFont="1" applyFill="1" applyBorder="1" applyAlignment="1">
      <alignment horizontal="center" vertical="center" wrapText="1"/>
    </xf>
    <xf numFmtId="3" fontId="8" fillId="0" borderId="25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5" xfId="0" applyFont="1" applyBorder="1"/>
    <xf numFmtId="3" fontId="8" fillId="0" borderId="0" xfId="0" applyNumberFormat="1" applyFont="1" applyBorder="1"/>
    <xf numFmtId="0" fontId="8" fillId="0" borderId="0" xfId="0" applyFont="1" applyBorder="1"/>
    <xf numFmtId="3" fontId="8" fillId="0" borderId="25" xfId="0" applyNumberFormat="1" applyFont="1" applyBorder="1"/>
    <xf numFmtId="165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3" fontId="7" fillId="3" borderId="1" xfId="0" applyNumberFormat="1" applyFont="1" applyFill="1" applyBorder="1"/>
    <xf numFmtId="3" fontId="7" fillId="3" borderId="11" xfId="0" applyNumberFormat="1" applyFont="1" applyFill="1" applyBorder="1" applyAlignment="1">
      <alignment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vertical="center"/>
    </xf>
    <xf numFmtId="3" fontId="14" fillId="2" borderId="3" xfId="0" applyNumberFormat="1" applyFont="1" applyFill="1" applyBorder="1" applyAlignment="1">
      <alignment vertical="center"/>
    </xf>
    <xf numFmtId="3" fontId="30" fillId="2" borderId="3" xfId="0" applyNumberFormat="1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vertical="center"/>
    </xf>
    <xf numFmtId="3" fontId="30" fillId="3" borderId="7" xfId="0" applyNumberFormat="1" applyFont="1" applyFill="1" applyBorder="1" applyAlignment="1">
      <alignment vertical="center"/>
    </xf>
    <xf numFmtId="3" fontId="14" fillId="3" borderId="7" xfId="0" applyNumberFormat="1" applyFont="1" applyFill="1" applyBorder="1" applyAlignment="1">
      <alignment vertical="center"/>
    </xf>
    <xf numFmtId="3" fontId="14" fillId="3" borderId="3" xfId="0" applyNumberFormat="1" applyFont="1" applyFill="1" applyBorder="1" applyAlignment="1">
      <alignment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vertical="center"/>
    </xf>
    <xf numFmtId="3" fontId="14" fillId="2" borderId="7" xfId="0" applyNumberFormat="1" applyFont="1" applyFill="1" applyBorder="1"/>
    <xf numFmtId="3" fontId="14" fillId="2" borderId="7" xfId="0" applyNumberFormat="1" applyFont="1" applyFill="1" applyBorder="1" applyAlignment="1">
      <alignment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vertical="center"/>
    </xf>
    <xf numFmtId="3" fontId="14" fillId="2" borderId="9" xfId="0" applyNumberFormat="1" applyFont="1" applyFill="1" applyBorder="1" applyAlignment="1">
      <alignment vertical="center"/>
    </xf>
    <xf numFmtId="3" fontId="30" fillId="2" borderId="9" xfId="0" applyNumberFormat="1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3" fontId="17" fillId="3" borderId="1" xfId="0" applyNumberFormat="1" applyFont="1" applyFill="1" applyBorder="1"/>
    <xf numFmtId="3" fontId="17" fillId="3" borderId="1" xfId="0" applyNumberFormat="1" applyFont="1" applyFill="1" applyBorder="1" applyAlignment="1">
      <alignment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vertical="center"/>
    </xf>
    <xf numFmtId="3" fontId="14" fillId="3" borderId="9" xfId="0" applyNumberFormat="1" applyFont="1" applyFill="1" applyBorder="1" applyAlignment="1">
      <alignment vertical="center"/>
    </xf>
    <xf numFmtId="0" fontId="17" fillId="2" borderId="12" xfId="0" applyFont="1" applyFill="1" applyBorder="1" applyAlignment="1">
      <alignment horizontal="right" vertical="center" wrapText="1"/>
    </xf>
    <xf numFmtId="0" fontId="19" fillId="0" borderId="14" xfId="0" applyFont="1" applyBorder="1" applyAlignment="1">
      <alignment vertical="center" wrapText="1"/>
    </xf>
    <xf numFmtId="3" fontId="31" fillId="2" borderId="1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2" fillId="0" borderId="15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3" borderId="28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8" fillId="3" borderId="13" xfId="0" applyFont="1" applyFill="1" applyBorder="1" applyAlignment="1">
      <alignment horizontal="right" vertical="center"/>
    </xf>
    <xf numFmtId="0" fontId="15" fillId="5" borderId="5" xfId="0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vertical="center" wrapText="1"/>
    </xf>
    <xf numFmtId="3" fontId="11" fillId="3" borderId="1" xfId="0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34" fillId="5" borderId="5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vertical="center" wrapText="1"/>
    </xf>
    <xf numFmtId="3" fontId="12" fillId="3" borderId="1" xfId="0" applyNumberFormat="1" applyFont="1" applyFill="1" applyBorder="1" applyAlignment="1">
      <alignment vertical="center"/>
    </xf>
    <xf numFmtId="0" fontId="34" fillId="5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10" fontId="5" fillId="3" borderId="1" xfId="0" applyNumberFormat="1" applyFont="1" applyFill="1" applyBorder="1" applyAlignment="1">
      <alignment vertical="center" wrapText="1"/>
    </xf>
    <xf numFmtId="10" fontId="12" fillId="2" borderId="1" xfId="6" applyNumberFormat="1" applyFont="1" applyFill="1" applyBorder="1" applyAlignment="1">
      <alignment vertical="center"/>
    </xf>
    <xf numFmtId="0" fontId="15" fillId="5" borderId="12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wrapText="1"/>
    </xf>
    <xf numFmtId="10" fontId="5" fillId="3" borderId="13" xfId="6" applyNumberFormat="1" applyFont="1" applyFill="1" applyBorder="1" applyAlignment="1">
      <alignment vertical="center"/>
    </xf>
  </cellXfs>
  <cellStyles count="10">
    <cellStyle name="Comma 2" xfId="8"/>
    <cellStyle name="Currency 2" xfId="9"/>
    <cellStyle name="Normal" xfId="0" builtinId="0"/>
    <cellStyle name="Normal 2" xfId="3"/>
    <cellStyle name="Normal 3" xfId="7"/>
    <cellStyle name="Normal 4" xfId="5"/>
    <cellStyle name="Normal 5" xfId="4"/>
    <cellStyle name="Normal 6" xfId="1"/>
    <cellStyle name="Percent 2" xfId="6"/>
    <cellStyle name="Percent 3" xfId="2"/>
  </cellStyles>
  <dxfs count="0"/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/>
  </sheetViews>
  <sheetFormatPr defaultRowHeight="15" x14ac:dyDescent="0.25"/>
  <cols>
    <col min="1" max="1" width="4.42578125" customWidth="1"/>
    <col min="2" max="2" width="27.7109375" customWidth="1"/>
  </cols>
  <sheetData>
    <row r="1" spans="1:14" ht="22.5" customHeight="1" thickBot="1" x14ac:dyDescent="0.3">
      <c r="A1" s="2"/>
      <c r="B1" s="2"/>
      <c r="C1" s="255" t="s">
        <v>84</v>
      </c>
      <c r="D1" s="256"/>
      <c r="E1" s="256"/>
      <c r="F1" s="256"/>
      <c r="G1" s="256"/>
      <c r="H1" s="256"/>
      <c r="I1" s="256"/>
      <c r="J1" s="2"/>
      <c r="K1" s="2"/>
      <c r="L1" s="2"/>
      <c r="M1" s="2"/>
      <c r="N1" s="144" t="s">
        <v>0</v>
      </c>
    </row>
    <row r="2" spans="1:14" ht="15.75" customHeight="1" thickBot="1" x14ac:dyDescent="0.3">
      <c r="A2" s="242" t="s">
        <v>1</v>
      </c>
      <c r="B2" s="257" t="s">
        <v>2</v>
      </c>
      <c r="C2" s="259" t="s">
        <v>3</v>
      </c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1" t="s">
        <v>4</v>
      </c>
    </row>
    <row r="3" spans="1:14" ht="15.75" thickBot="1" x14ac:dyDescent="0.3">
      <c r="A3" s="243"/>
      <c r="B3" s="258"/>
      <c r="C3" s="33" t="s">
        <v>5</v>
      </c>
      <c r="D3" s="25" t="s">
        <v>6</v>
      </c>
      <c r="E3" s="23" t="s">
        <v>7</v>
      </c>
      <c r="F3" s="25" t="s">
        <v>8</v>
      </c>
      <c r="G3" s="23" t="s">
        <v>9</v>
      </c>
      <c r="H3" s="25" t="s">
        <v>10</v>
      </c>
      <c r="I3" s="23" t="s">
        <v>11</v>
      </c>
      <c r="J3" s="25" t="s">
        <v>12</v>
      </c>
      <c r="K3" s="33" t="s">
        <v>13</v>
      </c>
      <c r="L3" s="25" t="s">
        <v>14</v>
      </c>
      <c r="M3" s="26" t="s">
        <v>15</v>
      </c>
      <c r="N3" s="262"/>
    </row>
    <row r="4" spans="1:14" x14ac:dyDescent="0.25">
      <c r="A4" s="4">
        <v>1</v>
      </c>
      <c r="B4" s="7" t="s">
        <v>16</v>
      </c>
      <c r="C4" s="169">
        <v>85367</v>
      </c>
      <c r="D4" s="170">
        <v>89074</v>
      </c>
      <c r="E4" s="171">
        <v>42128</v>
      </c>
      <c r="F4" s="172">
        <v>38330</v>
      </c>
      <c r="G4" s="171">
        <v>31406</v>
      </c>
      <c r="H4" s="172">
        <v>68602</v>
      </c>
      <c r="I4" s="171">
        <v>7578</v>
      </c>
      <c r="J4" s="172">
        <v>27683</v>
      </c>
      <c r="K4" s="169">
        <v>35398</v>
      </c>
      <c r="L4" s="172">
        <v>13693</v>
      </c>
      <c r="M4" s="173">
        <v>29166</v>
      </c>
      <c r="N4" s="174">
        <f t="shared" ref="N4:N21" si="0">SUM(C4:M4)</f>
        <v>468425</v>
      </c>
    </row>
    <row r="5" spans="1:14" x14ac:dyDescent="0.25">
      <c r="A5" s="3">
        <v>2</v>
      </c>
      <c r="B5" s="8" t="s">
        <v>17</v>
      </c>
      <c r="C5" s="175">
        <v>0</v>
      </c>
      <c r="D5" s="44">
        <v>151</v>
      </c>
      <c r="E5" s="20">
        <v>0</v>
      </c>
      <c r="F5" s="176">
        <v>1101</v>
      </c>
      <c r="G5" s="175">
        <v>648</v>
      </c>
      <c r="H5" s="176">
        <v>1737</v>
      </c>
      <c r="I5" s="175">
        <v>0</v>
      </c>
      <c r="J5" s="21">
        <v>478</v>
      </c>
      <c r="K5" s="175">
        <v>181</v>
      </c>
      <c r="L5" s="21">
        <v>0</v>
      </c>
      <c r="M5" s="177">
        <v>0</v>
      </c>
      <c r="N5" s="178">
        <f t="shared" si="0"/>
        <v>4296</v>
      </c>
    </row>
    <row r="6" spans="1:14" x14ac:dyDescent="0.25">
      <c r="A6" s="3">
        <v>3</v>
      </c>
      <c r="B6" s="8" t="s">
        <v>18</v>
      </c>
      <c r="C6" s="179">
        <v>67238</v>
      </c>
      <c r="D6" s="101">
        <v>133158</v>
      </c>
      <c r="E6" s="179">
        <v>34572</v>
      </c>
      <c r="F6" s="176">
        <v>69646</v>
      </c>
      <c r="G6" s="179">
        <v>51908</v>
      </c>
      <c r="H6" s="176">
        <v>53087</v>
      </c>
      <c r="I6" s="179">
        <v>3546</v>
      </c>
      <c r="J6" s="176">
        <v>28341</v>
      </c>
      <c r="K6" s="179">
        <v>46911</v>
      </c>
      <c r="L6" s="176">
        <v>9990</v>
      </c>
      <c r="M6" s="180">
        <v>22825</v>
      </c>
      <c r="N6" s="178">
        <f t="shared" si="0"/>
        <v>521222</v>
      </c>
    </row>
    <row r="7" spans="1:14" x14ac:dyDescent="0.25">
      <c r="A7" s="3">
        <v>4</v>
      </c>
      <c r="B7" s="8" t="s">
        <v>19</v>
      </c>
      <c r="C7" s="175">
        <v>0</v>
      </c>
      <c r="D7" s="44">
        <v>0</v>
      </c>
      <c r="E7" s="20">
        <v>0</v>
      </c>
      <c r="F7" s="21">
        <v>0</v>
      </c>
      <c r="G7" s="175">
        <v>0</v>
      </c>
      <c r="H7" s="21">
        <v>0</v>
      </c>
      <c r="I7" s="175">
        <v>0</v>
      </c>
      <c r="J7" s="21">
        <v>0</v>
      </c>
      <c r="K7" s="175">
        <v>0</v>
      </c>
      <c r="L7" s="21">
        <v>0</v>
      </c>
      <c r="M7" s="177">
        <v>0</v>
      </c>
      <c r="N7" s="8">
        <f t="shared" si="0"/>
        <v>0</v>
      </c>
    </row>
    <row r="8" spans="1:14" x14ac:dyDescent="0.25">
      <c r="A8" s="3">
        <v>5</v>
      </c>
      <c r="B8" s="8" t="s">
        <v>20</v>
      </c>
      <c r="C8" s="175">
        <v>0</v>
      </c>
      <c r="D8" s="44">
        <v>0</v>
      </c>
      <c r="E8" s="20">
        <v>0</v>
      </c>
      <c r="F8" s="21">
        <v>0</v>
      </c>
      <c r="G8" s="179">
        <v>41647</v>
      </c>
      <c r="H8" s="176">
        <v>6476</v>
      </c>
      <c r="I8" s="175">
        <v>0</v>
      </c>
      <c r="J8" s="21">
        <v>0</v>
      </c>
      <c r="K8" s="175">
        <v>0</v>
      </c>
      <c r="L8" s="21">
        <v>0</v>
      </c>
      <c r="M8" s="177">
        <v>0</v>
      </c>
      <c r="N8" s="178">
        <f t="shared" si="0"/>
        <v>48123</v>
      </c>
    </row>
    <row r="9" spans="1:14" x14ac:dyDescent="0.25">
      <c r="A9" s="3">
        <v>6</v>
      </c>
      <c r="B9" s="8" t="s">
        <v>21</v>
      </c>
      <c r="C9" s="175">
        <v>47</v>
      </c>
      <c r="D9" s="44">
        <v>322</v>
      </c>
      <c r="E9" s="175">
        <v>16</v>
      </c>
      <c r="F9" s="21">
        <v>113</v>
      </c>
      <c r="G9" s="175">
        <v>77</v>
      </c>
      <c r="H9" s="21">
        <v>133</v>
      </c>
      <c r="I9" s="175">
        <v>0</v>
      </c>
      <c r="J9" s="21">
        <v>23</v>
      </c>
      <c r="K9" s="175">
        <v>25</v>
      </c>
      <c r="L9" s="21">
        <v>0</v>
      </c>
      <c r="M9" s="177">
        <v>0</v>
      </c>
      <c r="N9" s="8">
        <f t="shared" si="0"/>
        <v>756</v>
      </c>
    </row>
    <row r="10" spans="1:14" x14ac:dyDescent="0.25">
      <c r="A10" s="3">
        <v>7</v>
      </c>
      <c r="B10" s="8" t="s">
        <v>22</v>
      </c>
      <c r="C10" s="179">
        <v>17772</v>
      </c>
      <c r="D10" s="101">
        <v>15233</v>
      </c>
      <c r="E10" s="179">
        <v>7722</v>
      </c>
      <c r="F10" s="176">
        <v>1835</v>
      </c>
      <c r="G10" s="179">
        <v>5129</v>
      </c>
      <c r="H10" s="176">
        <v>2591</v>
      </c>
      <c r="I10" s="175">
        <v>63</v>
      </c>
      <c r="J10" s="176">
        <v>4207</v>
      </c>
      <c r="K10" s="179">
        <v>496</v>
      </c>
      <c r="L10" s="21">
        <v>-20</v>
      </c>
      <c r="M10" s="180">
        <v>1736</v>
      </c>
      <c r="N10" s="178">
        <f t="shared" si="0"/>
        <v>56764</v>
      </c>
    </row>
    <row r="11" spans="1:14" x14ac:dyDescent="0.25">
      <c r="A11" s="3">
        <v>8</v>
      </c>
      <c r="B11" s="8" t="s">
        <v>23</v>
      </c>
      <c r="C11" s="179">
        <f>88997+1003</f>
        <v>90000</v>
      </c>
      <c r="D11" s="101">
        <v>75030</v>
      </c>
      <c r="E11" s="179">
        <v>17857</v>
      </c>
      <c r="F11" s="176">
        <v>70188</v>
      </c>
      <c r="G11" s="179">
        <v>13377</v>
      </c>
      <c r="H11" s="176">
        <v>61758</v>
      </c>
      <c r="I11" s="179">
        <v>2498</v>
      </c>
      <c r="J11" s="176">
        <v>15517</v>
      </c>
      <c r="K11" s="179">
        <v>23752</v>
      </c>
      <c r="L11" s="176">
        <v>6539</v>
      </c>
      <c r="M11" s="180">
        <v>8288</v>
      </c>
      <c r="N11" s="178">
        <f t="shared" si="0"/>
        <v>384804</v>
      </c>
    </row>
    <row r="12" spans="1:14" x14ac:dyDescent="0.25">
      <c r="A12" s="3">
        <v>9</v>
      </c>
      <c r="B12" s="8" t="s">
        <v>24</v>
      </c>
      <c r="C12" s="179">
        <f>226110+1003</f>
        <v>227113</v>
      </c>
      <c r="D12" s="101">
        <v>200145</v>
      </c>
      <c r="E12" s="179">
        <v>17877</v>
      </c>
      <c r="F12" s="176">
        <v>64182</v>
      </c>
      <c r="G12" s="179">
        <v>154024</v>
      </c>
      <c r="H12" s="176">
        <v>183391</v>
      </c>
      <c r="I12" s="179">
        <v>514</v>
      </c>
      <c r="J12" s="176">
        <v>98405</v>
      </c>
      <c r="K12" s="179">
        <v>23246</v>
      </c>
      <c r="L12" s="176">
        <v>14306</v>
      </c>
      <c r="M12" s="180">
        <v>8677</v>
      </c>
      <c r="N12" s="178">
        <f t="shared" si="0"/>
        <v>991880</v>
      </c>
    </row>
    <row r="13" spans="1:14" x14ac:dyDescent="0.25">
      <c r="A13" s="3">
        <v>10</v>
      </c>
      <c r="B13" s="8" t="s">
        <v>25</v>
      </c>
      <c r="C13" s="179">
        <v>185573</v>
      </c>
      <c r="D13" s="101">
        <v>405998</v>
      </c>
      <c r="E13" s="179">
        <v>276230</v>
      </c>
      <c r="F13" s="176">
        <v>266677</v>
      </c>
      <c r="G13" s="179">
        <v>235153</v>
      </c>
      <c r="H13" s="176">
        <v>249474</v>
      </c>
      <c r="I13" s="179">
        <v>130503</v>
      </c>
      <c r="J13" s="176">
        <v>333512</v>
      </c>
      <c r="K13" s="179">
        <v>294077</v>
      </c>
      <c r="L13" s="176">
        <v>244005</v>
      </c>
      <c r="M13" s="180">
        <v>162807</v>
      </c>
      <c r="N13" s="178">
        <f t="shared" si="0"/>
        <v>2784009</v>
      </c>
    </row>
    <row r="14" spans="1:14" x14ac:dyDescent="0.25">
      <c r="A14" s="3">
        <v>11</v>
      </c>
      <c r="B14" s="8" t="s">
        <v>26</v>
      </c>
      <c r="C14" s="175">
        <v>0</v>
      </c>
      <c r="D14" s="101">
        <v>0</v>
      </c>
      <c r="E14" s="175">
        <v>0</v>
      </c>
      <c r="F14" s="176">
        <v>0</v>
      </c>
      <c r="G14" s="179">
        <v>4461</v>
      </c>
      <c r="H14" s="176">
        <v>1989</v>
      </c>
      <c r="I14" s="175">
        <v>0</v>
      </c>
      <c r="J14" s="21">
        <v>0</v>
      </c>
      <c r="K14" s="175">
        <v>173</v>
      </c>
      <c r="L14" s="21">
        <v>0</v>
      </c>
      <c r="M14" s="177">
        <v>0</v>
      </c>
      <c r="N14" s="178">
        <f t="shared" si="0"/>
        <v>6623</v>
      </c>
    </row>
    <row r="15" spans="1:14" x14ac:dyDescent="0.25">
      <c r="A15" s="3">
        <v>12</v>
      </c>
      <c r="B15" s="8" t="s">
        <v>27</v>
      </c>
      <c r="C15" s="175">
        <v>155</v>
      </c>
      <c r="D15" s="44">
        <v>294</v>
      </c>
      <c r="E15" s="175">
        <v>39</v>
      </c>
      <c r="F15" s="21">
        <v>902</v>
      </c>
      <c r="G15" s="175">
        <v>168</v>
      </c>
      <c r="H15" s="21">
        <v>270</v>
      </c>
      <c r="I15" s="175">
        <v>0</v>
      </c>
      <c r="J15" s="21">
        <v>79</v>
      </c>
      <c r="K15" s="175">
        <v>452</v>
      </c>
      <c r="L15" s="21">
        <v>0</v>
      </c>
      <c r="M15" s="177">
        <v>120</v>
      </c>
      <c r="N15" s="178">
        <f t="shared" si="0"/>
        <v>2479</v>
      </c>
    </row>
    <row r="16" spans="1:14" x14ac:dyDescent="0.25">
      <c r="A16" s="3">
        <v>13</v>
      </c>
      <c r="B16" s="8" t="s">
        <v>28</v>
      </c>
      <c r="C16" s="179">
        <v>33474</v>
      </c>
      <c r="D16" s="101">
        <v>33796</v>
      </c>
      <c r="E16" s="179">
        <v>9103</v>
      </c>
      <c r="F16" s="176">
        <v>5836</v>
      </c>
      <c r="G16" s="179">
        <v>7728</v>
      </c>
      <c r="H16" s="176">
        <v>43809</v>
      </c>
      <c r="I16" s="175">
        <v>163</v>
      </c>
      <c r="J16" s="176">
        <v>11842</v>
      </c>
      <c r="K16" s="179">
        <v>10663</v>
      </c>
      <c r="L16" s="176">
        <v>1929</v>
      </c>
      <c r="M16" s="180">
        <v>2889</v>
      </c>
      <c r="N16" s="178">
        <f t="shared" si="0"/>
        <v>161232</v>
      </c>
    </row>
    <row r="17" spans="1:14" x14ac:dyDescent="0.25">
      <c r="A17" s="3">
        <v>14</v>
      </c>
      <c r="B17" s="8" t="s">
        <v>29</v>
      </c>
      <c r="C17" s="175">
        <v>0</v>
      </c>
      <c r="D17" s="44">
        <v>0</v>
      </c>
      <c r="E17" s="175">
        <v>0</v>
      </c>
      <c r="F17" s="21">
        <v>0</v>
      </c>
      <c r="G17" s="175">
        <v>0</v>
      </c>
      <c r="H17" s="21">
        <v>0</v>
      </c>
      <c r="I17" s="175">
        <v>0</v>
      </c>
      <c r="J17" s="21">
        <v>0</v>
      </c>
      <c r="K17" s="175">
        <v>0</v>
      </c>
      <c r="L17" s="21">
        <v>0</v>
      </c>
      <c r="M17" s="177">
        <v>0</v>
      </c>
      <c r="N17" s="8">
        <f t="shared" si="0"/>
        <v>0</v>
      </c>
    </row>
    <row r="18" spans="1:14" x14ac:dyDescent="0.25">
      <c r="A18" s="3">
        <v>15</v>
      </c>
      <c r="B18" s="8" t="s">
        <v>30</v>
      </c>
      <c r="C18" s="175">
        <v>80</v>
      </c>
      <c r="D18" s="44">
        <v>55</v>
      </c>
      <c r="E18" s="175">
        <v>104</v>
      </c>
      <c r="F18" s="21">
        <v>60</v>
      </c>
      <c r="G18" s="175">
        <v>276</v>
      </c>
      <c r="H18" s="21">
        <v>0</v>
      </c>
      <c r="I18" s="175">
        <v>0</v>
      </c>
      <c r="J18" s="21">
        <v>0</v>
      </c>
      <c r="K18" s="175">
        <v>254</v>
      </c>
      <c r="L18" s="21">
        <v>0</v>
      </c>
      <c r="M18" s="177">
        <v>0</v>
      </c>
      <c r="N18" s="8">
        <f>SUM(C18:M18)</f>
        <v>829</v>
      </c>
    </row>
    <row r="19" spans="1:14" x14ac:dyDescent="0.25">
      <c r="A19" s="3">
        <v>16</v>
      </c>
      <c r="B19" s="8" t="s">
        <v>31</v>
      </c>
      <c r="C19" s="179">
        <v>2161</v>
      </c>
      <c r="D19" s="101">
        <v>34763</v>
      </c>
      <c r="E19" s="179">
        <v>532</v>
      </c>
      <c r="F19" s="176">
        <v>3102</v>
      </c>
      <c r="G19" s="175">
        <v>0</v>
      </c>
      <c r="H19" s="21">
        <v>18</v>
      </c>
      <c r="I19" s="175">
        <v>0</v>
      </c>
      <c r="J19" s="21">
        <v>0</v>
      </c>
      <c r="K19" s="179">
        <v>0</v>
      </c>
      <c r="L19" s="21">
        <v>0</v>
      </c>
      <c r="M19" s="180">
        <v>1673</v>
      </c>
      <c r="N19" s="178">
        <f>SUM(C19:M19)</f>
        <v>42249</v>
      </c>
    </row>
    <row r="20" spans="1:14" x14ac:dyDescent="0.25">
      <c r="A20" s="3">
        <v>17</v>
      </c>
      <c r="B20" s="8" t="s">
        <v>32</v>
      </c>
      <c r="C20" s="175">
        <v>0</v>
      </c>
      <c r="D20" s="44">
        <v>0</v>
      </c>
      <c r="E20" s="175">
        <v>0</v>
      </c>
      <c r="F20" s="21">
        <v>0</v>
      </c>
      <c r="G20" s="175">
        <v>0</v>
      </c>
      <c r="H20" s="21">
        <v>0</v>
      </c>
      <c r="I20" s="175">
        <v>0</v>
      </c>
      <c r="J20" s="21">
        <v>0</v>
      </c>
      <c r="K20" s="175">
        <v>0</v>
      </c>
      <c r="L20" s="21">
        <v>0</v>
      </c>
      <c r="M20" s="177">
        <v>1</v>
      </c>
      <c r="N20" s="8">
        <f>SUM(C20:M20)</f>
        <v>1</v>
      </c>
    </row>
    <row r="21" spans="1:14" ht="15.75" thickBot="1" x14ac:dyDescent="0.3">
      <c r="A21" s="5">
        <v>18</v>
      </c>
      <c r="B21" s="9" t="s">
        <v>33</v>
      </c>
      <c r="C21" s="181">
        <v>12685</v>
      </c>
      <c r="D21" s="182">
        <v>33348</v>
      </c>
      <c r="E21" s="181">
        <v>11715</v>
      </c>
      <c r="F21" s="183">
        <v>19990</v>
      </c>
      <c r="G21" s="181">
        <v>9809</v>
      </c>
      <c r="H21" s="183">
        <v>22442</v>
      </c>
      <c r="I21" s="181">
        <v>4140</v>
      </c>
      <c r="J21" s="183">
        <v>12216</v>
      </c>
      <c r="K21" s="181">
        <v>12757</v>
      </c>
      <c r="L21" s="183">
        <v>5160</v>
      </c>
      <c r="M21" s="184">
        <v>6864</v>
      </c>
      <c r="N21" s="185">
        <f t="shared" si="0"/>
        <v>151126</v>
      </c>
    </row>
    <row r="22" spans="1:14" ht="15.75" thickBot="1" x14ac:dyDescent="0.3">
      <c r="A22" s="6"/>
      <c r="B22" s="17" t="s">
        <v>34</v>
      </c>
      <c r="C22" s="145">
        <f t="shared" ref="C22:N22" si="1">SUM(C4:C21)</f>
        <v>721665</v>
      </c>
      <c r="D22" s="146">
        <v>1021366</v>
      </c>
      <c r="E22" s="145">
        <f>SUM(E4:E21)</f>
        <v>417895</v>
      </c>
      <c r="F22" s="22">
        <f>SUM(F4:F21)</f>
        <v>541962</v>
      </c>
      <c r="G22" s="24">
        <f t="shared" si="1"/>
        <v>555811</v>
      </c>
      <c r="H22" s="22">
        <f t="shared" si="1"/>
        <v>695777</v>
      </c>
      <c r="I22" s="24">
        <f t="shared" si="1"/>
        <v>149005</v>
      </c>
      <c r="J22" s="22">
        <f t="shared" si="1"/>
        <v>532303</v>
      </c>
      <c r="K22" s="24">
        <f t="shared" si="1"/>
        <v>448385</v>
      </c>
      <c r="L22" s="22">
        <f t="shared" si="1"/>
        <v>295602</v>
      </c>
      <c r="M22" s="147">
        <f t="shared" si="1"/>
        <v>245046</v>
      </c>
      <c r="N22" s="18">
        <f t="shared" si="1"/>
        <v>5624818</v>
      </c>
    </row>
    <row r="23" spans="1:14" ht="15.75" thickBot="1" x14ac:dyDescent="0.3">
      <c r="A23" s="11"/>
      <c r="B23" s="16"/>
      <c r="C23" s="12"/>
      <c r="D23" s="14"/>
      <c r="E23" s="13"/>
      <c r="F23" s="14"/>
      <c r="G23" s="14"/>
      <c r="H23" s="14"/>
      <c r="I23" s="14"/>
      <c r="J23" s="14"/>
      <c r="K23" s="14"/>
      <c r="L23" s="14"/>
      <c r="M23" s="15"/>
      <c r="N23" s="14"/>
    </row>
    <row r="24" spans="1:14" ht="15.75" customHeight="1" thickBot="1" x14ac:dyDescent="0.3">
      <c r="A24" s="238" t="s">
        <v>35</v>
      </c>
      <c r="B24" s="239"/>
      <c r="C24" s="28">
        <f>C22/N22</f>
        <v>0.12830015122267066</v>
      </c>
      <c r="D24" s="29">
        <f>D22/N22</f>
        <v>0.1815820529659804</v>
      </c>
      <c r="E24" s="30">
        <f>E22/N22</f>
        <v>7.4294848295535967E-2</v>
      </c>
      <c r="F24" s="29">
        <f>F22/N22</f>
        <v>9.6351917519820196E-2</v>
      </c>
      <c r="G24" s="30">
        <f>G22/N22</f>
        <v>9.8814041627658E-2</v>
      </c>
      <c r="H24" s="29">
        <f>H22/N22</f>
        <v>0.12369769119640849</v>
      </c>
      <c r="I24" s="30">
        <f>I22/N22</f>
        <v>2.649063489698689E-2</v>
      </c>
      <c r="J24" s="29">
        <f>J22/N22</f>
        <v>9.4634706402944954E-2</v>
      </c>
      <c r="K24" s="30">
        <f>K22/N22</f>
        <v>7.9715468127146513E-2</v>
      </c>
      <c r="L24" s="29">
        <f>L22/N22</f>
        <v>5.2553167053582886E-2</v>
      </c>
      <c r="M24" s="31">
        <f>M22/N22</f>
        <v>4.3565142907734972E-2</v>
      </c>
      <c r="N24" s="148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customHeight="1" thickBot="1" x14ac:dyDescent="0.3">
      <c r="A26" s="242" t="s">
        <v>1</v>
      </c>
      <c r="B26" s="244" t="s">
        <v>2</v>
      </c>
      <c r="C26" s="246" t="s">
        <v>82</v>
      </c>
      <c r="D26" s="247"/>
      <c r="E26" s="247"/>
      <c r="F26" s="248"/>
      <c r="G26" s="249" t="s">
        <v>4</v>
      </c>
      <c r="H26" s="1"/>
      <c r="I26" s="1"/>
      <c r="J26" s="1"/>
      <c r="K26" s="1"/>
      <c r="L26" s="1"/>
      <c r="M26" s="1"/>
      <c r="N26" s="1"/>
    </row>
    <row r="27" spans="1:14" ht="15.75" thickBot="1" x14ac:dyDescent="0.3">
      <c r="A27" s="243"/>
      <c r="B27" s="245"/>
      <c r="C27" s="131" t="s">
        <v>15</v>
      </c>
      <c r="D27" s="132" t="s">
        <v>36</v>
      </c>
      <c r="E27" s="131" t="s">
        <v>9</v>
      </c>
      <c r="F27" s="132" t="s">
        <v>12</v>
      </c>
      <c r="G27" s="250"/>
      <c r="H27" s="1"/>
      <c r="I27" s="1"/>
      <c r="J27" s="133"/>
      <c r="K27" s="251" t="s">
        <v>37</v>
      </c>
      <c r="L27" s="252"/>
      <c r="M27" s="186">
        <f>N22</f>
        <v>5624818</v>
      </c>
      <c r="N27" s="187">
        <f>M27/M29</f>
        <v>0.89043453978321141</v>
      </c>
    </row>
    <row r="28" spans="1:14" ht="15.75" thickBot="1" x14ac:dyDescent="0.3">
      <c r="A28" s="27">
        <v>19</v>
      </c>
      <c r="B28" s="188" t="s">
        <v>38</v>
      </c>
      <c r="C28" s="189">
        <v>299797</v>
      </c>
      <c r="D28" s="190">
        <v>288129</v>
      </c>
      <c r="E28" s="189">
        <v>65708</v>
      </c>
      <c r="F28" s="190">
        <v>38484</v>
      </c>
      <c r="G28" s="189">
        <f>SUM(C28:F28)</f>
        <v>692118</v>
      </c>
      <c r="H28" s="1"/>
      <c r="I28" s="1"/>
      <c r="J28" s="133"/>
      <c r="K28" s="253" t="s">
        <v>38</v>
      </c>
      <c r="L28" s="254"/>
      <c r="M28" s="189">
        <f>G28</f>
        <v>692118</v>
      </c>
      <c r="N28" s="191">
        <f>M28/M29</f>
        <v>0.10956546021678865</v>
      </c>
    </row>
    <row r="29" spans="1:14" ht="15.75" thickBot="1" x14ac:dyDescent="0.3">
      <c r="A29" s="10"/>
      <c r="B29" s="19"/>
      <c r="C29" s="1"/>
      <c r="D29" s="1"/>
      <c r="E29" s="1"/>
      <c r="F29" s="1"/>
      <c r="G29" s="1"/>
      <c r="H29" s="1"/>
      <c r="I29" s="1"/>
      <c r="J29" s="133"/>
      <c r="K29" s="240" t="s">
        <v>4</v>
      </c>
      <c r="L29" s="241"/>
      <c r="M29" s="192">
        <f>M27+M28</f>
        <v>6316936</v>
      </c>
      <c r="N29" s="193">
        <f>M29/M29</f>
        <v>1</v>
      </c>
    </row>
    <row r="30" spans="1:14" ht="15.75" customHeight="1" thickBot="1" x14ac:dyDescent="0.3">
      <c r="A30" s="238" t="s">
        <v>39</v>
      </c>
      <c r="B30" s="239"/>
      <c r="C30" s="28">
        <f>C28/G28</f>
        <v>0.43315879662138534</v>
      </c>
      <c r="D30" s="140">
        <f>D28/G28</f>
        <v>0.41630039964283549</v>
      </c>
      <c r="E30" s="28">
        <f>E28/G28</f>
        <v>9.4937568449310672E-2</v>
      </c>
      <c r="F30" s="140">
        <f>F28/G28</f>
        <v>5.5603235286468496E-2</v>
      </c>
      <c r="G30" s="28">
        <f>G28/G28</f>
        <v>1</v>
      </c>
      <c r="H30" s="1"/>
      <c r="I30" s="1"/>
      <c r="J30" s="1"/>
      <c r="K30" s="1"/>
      <c r="L30" s="1"/>
      <c r="M30" s="1"/>
      <c r="N30" s="1"/>
    </row>
  </sheetData>
  <mergeCells count="14">
    <mergeCell ref="C1:I1"/>
    <mergeCell ref="A2:A3"/>
    <mergeCell ref="B2:B3"/>
    <mergeCell ref="C2:M2"/>
    <mergeCell ref="N2:N3"/>
    <mergeCell ref="A24:B24"/>
    <mergeCell ref="K29:L29"/>
    <mergeCell ref="A30:B30"/>
    <mergeCell ref="A26:A27"/>
    <mergeCell ref="B26:B27"/>
    <mergeCell ref="C26:F26"/>
    <mergeCell ref="G26:G27"/>
    <mergeCell ref="K27:L27"/>
    <mergeCell ref="K28:L28"/>
  </mergeCells>
  <pageMargins left="0.25" right="0.25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5" customWidth="1"/>
    <col min="2" max="2" width="19.140625" customWidth="1"/>
  </cols>
  <sheetData>
    <row r="1" spans="1:14" ht="22.5" customHeight="1" thickBot="1" x14ac:dyDescent="0.3">
      <c r="A1" s="34"/>
      <c r="B1" s="34"/>
      <c r="C1" s="269" t="s">
        <v>89</v>
      </c>
      <c r="D1" s="270"/>
      <c r="E1" s="270"/>
      <c r="F1" s="270"/>
      <c r="G1" s="270"/>
      <c r="H1" s="270"/>
      <c r="I1" s="270"/>
      <c r="J1" s="271"/>
      <c r="K1" s="271"/>
      <c r="L1" s="34"/>
      <c r="M1" s="34"/>
      <c r="N1" s="87"/>
    </row>
    <row r="2" spans="1:14" ht="15.75" customHeight="1" thickBot="1" x14ac:dyDescent="0.3">
      <c r="A2" s="249" t="s">
        <v>1</v>
      </c>
      <c r="B2" s="273" t="s">
        <v>2</v>
      </c>
      <c r="C2" s="302" t="s">
        <v>3</v>
      </c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273" t="s">
        <v>4</v>
      </c>
    </row>
    <row r="3" spans="1:14" x14ac:dyDescent="0.25">
      <c r="A3" s="300"/>
      <c r="B3" s="301"/>
      <c r="C3" s="290" t="s">
        <v>5</v>
      </c>
      <c r="D3" s="273" t="s">
        <v>6</v>
      </c>
      <c r="E3" s="294" t="s">
        <v>7</v>
      </c>
      <c r="F3" s="312" t="s">
        <v>8</v>
      </c>
      <c r="G3" s="294" t="s">
        <v>9</v>
      </c>
      <c r="H3" s="303" t="s">
        <v>10</v>
      </c>
      <c r="I3" s="294" t="s">
        <v>11</v>
      </c>
      <c r="J3" s="303" t="s">
        <v>12</v>
      </c>
      <c r="K3" s="290" t="s">
        <v>13</v>
      </c>
      <c r="L3" s="273" t="s">
        <v>14</v>
      </c>
      <c r="M3" s="294" t="s">
        <v>15</v>
      </c>
      <c r="N3" s="287"/>
    </row>
    <row r="4" spans="1:14" ht="15.75" thickBot="1" x14ac:dyDescent="0.3">
      <c r="A4" s="293"/>
      <c r="B4" s="289"/>
      <c r="C4" s="292"/>
      <c r="D4" s="293"/>
      <c r="E4" s="293"/>
      <c r="F4" s="313"/>
      <c r="G4" s="293"/>
      <c r="H4" s="304"/>
      <c r="I4" s="293"/>
      <c r="J4" s="304"/>
      <c r="K4" s="292"/>
      <c r="L4" s="293"/>
      <c r="M4" s="293"/>
      <c r="N4" s="289"/>
    </row>
    <row r="5" spans="1:14" x14ac:dyDescent="0.25">
      <c r="A5" s="40">
        <v>1</v>
      </c>
      <c r="B5" s="41" t="s">
        <v>57</v>
      </c>
      <c r="C5" s="199">
        <v>68</v>
      </c>
      <c r="D5" s="170">
        <v>167</v>
      </c>
      <c r="E5" s="199">
        <v>9761</v>
      </c>
      <c r="F5" s="170">
        <v>647</v>
      </c>
      <c r="G5" s="199">
        <v>152</v>
      </c>
      <c r="H5" s="170">
        <v>1390</v>
      </c>
      <c r="I5" s="199">
        <v>325</v>
      </c>
      <c r="J5" s="170">
        <v>453</v>
      </c>
      <c r="K5" s="199">
        <v>239</v>
      </c>
      <c r="L5" s="170">
        <v>391</v>
      </c>
      <c r="M5" s="199">
        <v>334</v>
      </c>
      <c r="N5" s="170">
        <f t="shared" ref="N5:N13" si="0">SUM(C5:M5)</f>
        <v>13927</v>
      </c>
    </row>
    <row r="6" spans="1:14" x14ac:dyDescent="0.25">
      <c r="A6" s="43">
        <v>2</v>
      </c>
      <c r="B6" s="44" t="s">
        <v>58</v>
      </c>
      <c r="C6" s="199">
        <v>3</v>
      </c>
      <c r="D6" s="101">
        <v>2</v>
      </c>
      <c r="E6" s="199">
        <v>212</v>
      </c>
      <c r="F6" s="101">
        <v>6</v>
      </c>
      <c r="G6" s="199">
        <v>1</v>
      </c>
      <c r="H6" s="101">
        <v>32</v>
      </c>
      <c r="I6" s="199">
        <v>5</v>
      </c>
      <c r="J6" s="101">
        <v>0</v>
      </c>
      <c r="K6" s="199">
        <v>2</v>
      </c>
      <c r="L6" s="101">
        <v>0</v>
      </c>
      <c r="M6" s="199">
        <v>7</v>
      </c>
      <c r="N6" s="101">
        <f t="shared" si="0"/>
        <v>270</v>
      </c>
    </row>
    <row r="7" spans="1:14" x14ac:dyDescent="0.25">
      <c r="A7" s="43">
        <v>3</v>
      </c>
      <c r="B7" s="44" t="s">
        <v>59</v>
      </c>
      <c r="C7" s="104">
        <v>0</v>
      </c>
      <c r="D7" s="44">
        <v>0</v>
      </c>
      <c r="E7" s="104">
        <v>46</v>
      </c>
      <c r="F7" s="44">
        <v>1</v>
      </c>
      <c r="G7" s="104">
        <v>0</v>
      </c>
      <c r="H7" s="44">
        <v>2</v>
      </c>
      <c r="I7" s="104">
        <v>0</v>
      </c>
      <c r="J7" s="44">
        <v>0</v>
      </c>
      <c r="K7" s="104">
        <v>0</v>
      </c>
      <c r="L7" s="44">
        <v>5</v>
      </c>
      <c r="M7" s="104">
        <v>1</v>
      </c>
      <c r="N7" s="44">
        <f t="shared" si="0"/>
        <v>55</v>
      </c>
    </row>
    <row r="8" spans="1:14" x14ac:dyDescent="0.25">
      <c r="A8" s="43">
        <v>4</v>
      </c>
      <c r="B8" s="44" t="s">
        <v>60</v>
      </c>
      <c r="C8" s="104">
        <v>11</v>
      </c>
      <c r="D8" s="44">
        <v>0</v>
      </c>
      <c r="E8" s="104">
        <v>20</v>
      </c>
      <c r="F8" s="44">
        <v>0</v>
      </c>
      <c r="G8" s="104">
        <v>0</v>
      </c>
      <c r="H8" s="44">
        <v>89</v>
      </c>
      <c r="I8" s="104">
        <v>0</v>
      </c>
      <c r="J8" s="44">
        <v>0</v>
      </c>
      <c r="K8" s="104">
        <v>2</v>
      </c>
      <c r="L8" s="44">
        <v>2</v>
      </c>
      <c r="M8" s="104">
        <v>0</v>
      </c>
      <c r="N8" s="44">
        <f t="shared" si="0"/>
        <v>124</v>
      </c>
    </row>
    <row r="9" spans="1:14" x14ac:dyDescent="0.25">
      <c r="A9" s="43">
        <v>5</v>
      </c>
      <c r="B9" s="44" t="s">
        <v>61</v>
      </c>
      <c r="C9" s="104">
        <v>1</v>
      </c>
      <c r="D9" s="44">
        <v>0</v>
      </c>
      <c r="E9" s="104">
        <v>11</v>
      </c>
      <c r="F9" s="44">
        <v>2</v>
      </c>
      <c r="G9" s="104">
        <v>0</v>
      </c>
      <c r="H9" s="44">
        <v>16</v>
      </c>
      <c r="I9" s="104">
        <v>0</v>
      </c>
      <c r="J9" s="44">
        <v>0</v>
      </c>
      <c r="K9" s="104">
        <v>0</v>
      </c>
      <c r="L9" s="44">
        <v>0</v>
      </c>
      <c r="M9" s="104">
        <v>0</v>
      </c>
      <c r="N9" s="44">
        <f t="shared" si="0"/>
        <v>30</v>
      </c>
    </row>
    <row r="10" spans="1:14" x14ac:dyDescent="0.25">
      <c r="A10" s="43">
        <v>6</v>
      </c>
      <c r="B10" s="44" t="s">
        <v>62</v>
      </c>
      <c r="C10" s="104">
        <v>4</v>
      </c>
      <c r="D10" s="44">
        <v>2</v>
      </c>
      <c r="E10" s="104">
        <v>1</v>
      </c>
      <c r="F10" s="44">
        <v>40</v>
      </c>
      <c r="G10" s="104">
        <v>1</v>
      </c>
      <c r="H10" s="44">
        <v>2</v>
      </c>
      <c r="I10" s="104">
        <v>7</v>
      </c>
      <c r="J10" s="44">
        <v>0</v>
      </c>
      <c r="K10" s="104">
        <v>6</v>
      </c>
      <c r="L10" s="44">
        <v>21</v>
      </c>
      <c r="M10" s="104">
        <v>22</v>
      </c>
      <c r="N10" s="44">
        <f t="shared" si="0"/>
        <v>106</v>
      </c>
    </row>
    <row r="11" spans="1:14" x14ac:dyDescent="0.25">
      <c r="A11" s="43">
        <v>7</v>
      </c>
      <c r="B11" s="44" t="s">
        <v>63</v>
      </c>
      <c r="C11" s="104">
        <v>4</v>
      </c>
      <c r="D11" s="101">
        <v>0</v>
      </c>
      <c r="E11" s="104">
        <v>395</v>
      </c>
      <c r="F11" s="101">
        <v>59</v>
      </c>
      <c r="G11" s="104">
        <v>3</v>
      </c>
      <c r="H11" s="101">
        <v>45</v>
      </c>
      <c r="I11" s="104">
        <v>12</v>
      </c>
      <c r="J11" s="101">
        <v>0</v>
      </c>
      <c r="K11" s="104">
        <v>9</v>
      </c>
      <c r="L11" s="101">
        <v>10</v>
      </c>
      <c r="M11" s="104">
        <v>34</v>
      </c>
      <c r="N11" s="101">
        <f t="shared" si="0"/>
        <v>571</v>
      </c>
    </row>
    <row r="12" spans="1:14" ht="15.75" thickBot="1" x14ac:dyDescent="0.3">
      <c r="A12" s="48">
        <v>8</v>
      </c>
      <c r="B12" s="49" t="s">
        <v>64</v>
      </c>
      <c r="C12" s="213">
        <v>0</v>
      </c>
      <c r="D12" s="44">
        <v>0</v>
      </c>
      <c r="E12" s="213">
        <v>9</v>
      </c>
      <c r="F12" s="44">
        <v>0</v>
      </c>
      <c r="G12" s="213">
        <v>0</v>
      </c>
      <c r="H12" s="44">
        <v>1</v>
      </c>
      <c r="I12" s="213">
        <v>0</v>
      </c>
      <c r="J12" s="44">
        <v>0</v>
      </c>
      <c r="K12" s="213">
        <v>0</v>
      </c>
      <c r="L12" s="44">
        <v>0</v>
      </c>
      <c r="M12" s="213">
        <v>0</v>
      </c>
      <c r="N12" s="44">
        <f t="shared" si="0"/>
        <v>10</v>
      </c>
    </row>
    <row r="13" spans="1:14" ht="15.75" thickBot="1" x14ac:dyDescent="0.3">
      <c r="A13" s="51"/>
      <c r="B13" s="52" t="s">
        <v>41</v>
      </c>
      <c r="C13" s="57">
        <f t="shared" ref="C13:M13" si="1">SUM(C5:C12)</f>
        <v>91</v>
      </c>
      <c r="D13" s="54">
        <f t="shared" si="1"/>
        <v>171</v>
      </c>
      <c r="E13" s="57">
        <f t="shared" si="1"/>
        <v>10455</v>
      </c>
      <c r="F13" s="54">
        <f t="shared" si="1"/>
        <v>755</v>
      </c>
      <c r="G13" s="57">
        <f t="shared" si="1"/>
        <v>157</v>
      </c>
      <c r="H13" s="54">
        <f t="shared" si="1"/>
        <v>1577</v>
      </c>
      <c r="I13" s="57">
        <f t="shared" si="1"/>
        <v>349</v>
      </c>
      <c r="J13" s="54">
        <f t="shared" si="1"/>
        <v>453</v>
      </c>
      <c r="K13" s="57">
        <f t="shared" si="1"/>
        <v>258</v>
      </c>
      <c r="L13" s="54">
        <f t="shared" si="1"/>
        <v>429</v>
      </c>
      <c r="M13" s="57">
        <f t="shared" si="1"/>
        <v>398</v>
      </c>
      <c r="N13" s="54">
        <f t="shared" si="0"/>
        <v>15093</v>
      </c>
    </row>
    <row r="14" spans="1:14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279" t="s">
        <v>71</v>
      </c>
      <c r="B15" s="299"/>
      <c r="C15" s="79">
        <f>C13/N13</f>
        <v>6.029285099052541E-3</v>
      </c>
      <c r="D15" s="81">
        <f>D13/N13</f>
        <v>1.1329755515802028E-2</v>
      </c>
      <c r="E15" s="63">
        <f>E13/N13</f>
        <v>0.69270522758894848</v>
      </c>
      <c r="F15" s="81">
        <f>F13/N13</f>
        <v>5.0023189558073278E-2</v>
      </c>
      <c r="G15" s="63">
        <f>G13/N13</f>
        <v>1.0402173192870868E-2</v>
      </c>
      <c r="H15" s="81">
        <f>H13/N13</f>
        <v>0.10448552309017425</v>
      </c>
      <c r="I15" s="63">
        <f>I13/N13</f>
        <v>2.3123302193069635E-2</v>
      </c>
      <c r="J15" s="81">
        <f>J13/N13</f>
        <v>3.0013913734843967E-2</v>
      </c>
      <c r="K15" s="63">
        <f>K13/N13</f>
        <v>1.7094017094017096E-2</v>
      </c>
      <c r="L15" s="81">
        <f>L13/N13</f>
        <v>2.8423772609819122E-2</v>
      </c>
      <c r="M15" s="106">
        <f>M13/N13</f>
        <v>2.6369840323328696E-2</v>
      </c>
      <c r="N15" s="237">
        <f>N13/N13</f>
        <v>1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customHeight="1" thickBot="1" x14ac:dyDescent="0.3">
      <c r="A17" s="34"/>
      <c r="B17" s="34"/>
      <c r="C17" s="269" t="s">
        <v>90</v>
      </c>
      <c r="D17" s="270"/>
      <c r="E17" s="270"/>
      <c r="F17" s="270"/>
      <c r="G17" s="270"/>
      <c r="H17" s="270"/>
      <c r="I17" s="270"/>
      <c r="J17" s="271"/>
      <c r="K17" s="271"/>
      <c r="L17" s="34"/>
      <c r="M17" s="34"/>
      <c r="N17" s="34" t="s">
        <v>40</v>
      </c>
    </row>
    <row r="18" spans="1:14" ht="15.75" customHeight="1" thickBot="1" x14ac:dyDescent="0.3">
      <c r="A18" s="249" t="s">
        <v>1</v>
      </c>
      <c r="B18" s="273" t="s">
        <v>2</v>
      </c>
      <c r="C18" s="302" t="s">
        <v>3</v>
      </c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273" t="s">
        <v>4</v>
      </c>
    </row>
    <row r="19" spans="1:14" x14ac:dyDescent="0.25">
      <c r="A19" s="300"/>
      <c r="B19" s="301"/>
      <c r="C19" s="290" t="s">
        <v>5</v>
      </c>
      <c r="D19" s="273" t="s">
        <v>6</v>
      </c>
      <c r="E19" s="294" t="s">
        <v>7</v>
      </c>
      <c r="F19" s="312" t="s">
        <v>8</v>
      </c>
      <c r="G19" s="294" t="s">
        <v>9</v>
      </c>
      <c r="H19" s="303" t="s">
        <v>10</v>
      </c>
      <c r="I19" s="294" t="s">
        <v>11</v>
      </c>
      <c r="J19" s="303" t="s">
        <v>12</v>
      </c>
      <c r="K19" s="290" t="s">
        <v>13</v>
      </c>
      <c r="L19" s="273" t="s">
        <v>14</v>
      </c>
      <c r="M19" s="294" t="s">
        <v>15</v>
      </c>
      <c r="N19" s="287"/>
    </row>
    <row r="20" spans="1:14" ht="15.75" thickBot="1" x14ac:dyDescent="0.3">
      <c r="A20" s="293"/>
      <c r="B20" s="289"/>
      <c r="C20" s="292"/>
      <c r="D20" s="293"/>
      <c r="E20" s="293"/>
      <c r="F20" s="313"/>
      <c r="G20" s="293"/>
      <c r="H20" s="304"/>
      <c r="I20" s="293"/>
      <c r="J20" s="304"/>
      <c r="K20" s="292"/>
      <c r="L20" s="293"/>
      <c r="M20" s="293"/>
      <c r="N20" s="289"/>
    </row>
    <row r="21" spans="1:14" x14ac:dyDescent="0.25">
      <c r="A21" s="40">
        <v>1</v>
      </c>
      <c r="B21" s="41" t="s">
        <v>57</v>
      </c>
      <c r="C21" s="199">
        <v>385</v>
      </c>
      <c r="D21" s="170">
        <v>1254</v>
      </c>
      <c r="E21" s="199">
        <v>31031</v>
      </c>
      <c r="F21" s="170">
        <v>2475</v>
      </c>
      <c r="G21" s="199">
        <v>1006</v>
      </c>
      <c r="H21" s="170">
        <v>4507</v>
      </c>
      <c r="I21" s="199">
        <v>1407</v>
      </c>
      <c r="J21" s="170">
        <v>2758</v>
      </c>
      <c r="K21" s="199">
        <v>979</v>
      </c>
      <c r="L21" s="170">
        <v>1804</v>
      </c>
      <c r="M21" s="199">
        <v>1360</v>
      </c>
      <c r="N21" s="170">
        <f t="shared" ref="N21:N28" si="2">SUM(C21:M21)</f>
        <v>48966</v>
      </c>
    </row>
    <row r="22" spans="1:14" x14ac:dyDescent="0.25">
      <c r="A22" s="43">
        <v>2</v>
      </c>
      <c r="B22" s="44" t="s">
        <v>58</v>
      </c>
      <c r="C22" s="199">
        <v>42</v>
      </c>
      <c r="D22" s="101">
        <v>28</v>
      </c>
      <c r="E22" s="199">
        <v>2398</v>
      </c>
      <c r="F22" s="101">
        <v>58</v>
      </c>
      <c r="G22" s="199">
        <v>14</v>
      </c>
      <c r="H22" s="101">
        <v>437</v>
      </c>
      <c r="I22" s="199">
        <v>107</v>
      </c>
      <c r="J22" s="101">
        <v>0</v>
      </c>
      <c r="K22" s="199">
        <v>22</v>
      </c>
      <c r="L22" s="101">
        <v>0</v>
      </c>
      <c r="M22" s="199">
        <v>92</v>
      </c>
      <c r="N22" s="101">
        <f t="shared" si="2"/>
        <v>3198</v>
      </c>
    </row>
    <row r="23" spans="1:14" x14ac:dyDescent="0.25">
      <c r="A23" s="43">
        <v>3</v>
      </c>
      <c r="B23" s="44" t="s">
        <v>59</v>
      </c>
      <c r="C23" s="104">
        <v>0</v>
      </c>
      <c r="D23" s="44">
        <v>0</v>
      </c>
      <c r="E23" s="104">
        <v>809</v>
      </c>
      <c r="F23" s="44">
        <v>18</v>
      </c>
      <c r="G23" s="104">
        <v>0</v>
      </c>
      <c r="H23" s="44">
        <v>25</v>
      </c>
      <c r="I23" s="104">
        <v>0</v>
      </c>
      <c r="J23" s="44">
        <v>0</v>
      </c>
      <c r="K23" s="104">
        <v>0</v>
      </c>
      <c r="L23" s="44">
        <v>89</v>
      </c>
      <c r="M23" s="104">
        <v>18</v>
      </c>
      <c r="N23" s="44">
        <f t="shared" si="2"/>
        <v>959</v>
      </c>
    </row>
    <row r="24" spans="1:14" x14ac:dyDescent="0.25">
      <c r="A24" s="43">
        <v>4</v>
      </c>
      <c r="B24" s="44" t="s">
        <v>60</v>
      </c>
      <c r="C24" s="104">
        <v>7</v>
      </c>
      <c r="D24" s="44">
        <v>0</v>
      </c>
      <c r="E24" s="104">
        <v>22</v>
      </c>
      <c r="F24" s="44">
        <v>0</v>
      </c>
      <c r="G24" s="104">
        <v>0</v>
      </c>
      <c r="H24" s="44">
        <v>55</v>
      </c>
      <c r="I24" s="104">
        <v>0</v>
      </c>
      <c r="J24" s="44">
        <v>0</v>
      </c>
      <c r="K24" s="104">
        <v>4</v>
      </c>
      <c r="L24" s="44">
        <v>1</v>
      </c>
      <c r="M24" s="104">
        <v>0</v>
      </c>
      <c r="N24" s="44">
        <f t="shared" si="2"/>
        <v>89</v>
      </c>
    </row>
    <row r="25" spans="1:14" x14ac:dyDescent="0.25">
      <c r="A25" s="43">
        <v>5</v>
      </c>
      <c r="B25" s="44" t="s">
        <v>61</v>
      </c>
      <c r="C25" s="104">
        <v>2</v>
      </c>
      <c r="D25" s="44">
        <v>0</v>
      </c>
      <c r="E25" s="104">
        <v>47</v>
      </c>
      <c r="F25" s="44">
        <v>5</v>
      </c>
      <c r="G25" s="104">
        <v>0</v>
      </c>
      <c r="H25" s="44">
        <v>113</v>
      </c>
      <c r="I25" s="104">
        <v>0</v>
      </c>
      <c r="J25" s="44">
        <v>0</v>
      </c>
      <c r="K25" s="104">
        <v>0</v>
      </c>
      <c r="L25" s="44">
        <v>0</v>
      </c>
      <c r="M25" s="104">
        <v>0</v>
      </c>
      <c r="N25" s="44">
        <f t="shared" si="2"/>
        <v>167</v>
      </c>
    </row>
    <row r="26" spans="1:14" x14ac:dyDescent="0.25">
      <c r="A26" s="43">
        <v>6</v>
      </c>
      <c r="B26" s="44" t="s">
        <v>62</v>
      </c>
      <c r="C26" s="104">
        <v>17</v>
      </c>
      <c r="D26" s="44">
        <v>7</v>
      </c>
      <c r="E26" s="104">
        <v>6</v>
      </c>
      <c r="F26" s="44">
        <v>137</v>
      </c>
      <c r="G26" s="104">
        <v>4</v>
      </c>
      <c r="H26" s="44">
        <v>26</v>
      </c>
      <c r="I26" s="104">
        <v>38</v>
      </c>
      <c r="J26" s="44">
        <v>0</v>
      </c>
      <c r="K26" s="104">
        <v>20</v>
      </c>
      <c r="L26" s="44">
        <v>72</v>
      </c>
      <c r="M26" s="104">
        <v>69</v>
      </c>
      <c r="N26" s="44">
        <f t="shared" si="2"/>
        <v>396</v>
      </c>
    </row>
    <row r="27" spans="1:14" x14ac:dyDescent="0.25">
      <c r="A27" s="43">
        <v>7</v>
      </c>
      <c r="B27" s="44" t="s">
        <v>63</v>
      </c>
      <c r="C27" s="104">
        <v>2</v>
      </c>
      <c r="D27" s="101">
        <v>0</v>
      </c>
      <c r="E27" s="104">
        <v>263</v>
      </c>
      <c r="F27" s="101">
        <v>106</v>
      </c>
      <c r="G27" s="104">
        <v>2</v>
      </c>
      <c r="H27" s="101">
        <v>30</v>
      </c>
      <c r="I27" s="104">
        <v>8</v>
      </c>
      <c r="J27" s="101">
        <v>0</v>
      </c>
      <c r="K27" s="104">
        <v>5</v>
      </c>
      <c r="L27" s="101">
        <v>9</v>
      </c>
      <c r="M27" s="104">
        <v>21</v>
      </c>
      <c r="N27" s="101">
        <f t="shared" si="2"/>
        <v>446</v>
      </c>
    </row>
    <row r="28" spans="1:14" ht="15.75" thickBot="1" x14ac:dyDescent="0.3">
      <c r="A28" s="48">
        <v>8</v>
      </c>
      <c r="B28" s="49" t="s">
        <v>64</v>
      </c>
      <c r="C28" s="213">
        <v>0</v>
      </c>
      <c r="D28" s="44">
        <v>0</v>
      </c>
      <c r="E28" s="213">
        <v>26</v>
      </c>
      <c r="F28" s="44">
        <v>0</v>
      </c>
      <c r="G28" s="213">
        <v>0</v>
      </c>
      <c r="H28" s="44">
        <v>20</v>
      </c>
      <c r="I28" s="213">
        <v>0</v>
      </c>
      <c r="J28" s="44">
        <v>0</v>
      </c>
      <c r="K28" s="213">
        <v>0</v>
      </c>
      <c r="L28" s="44">
        <v>0</v>
      </c>
      <c r="M28" s="213">
        <v>0</v>
      </c>
      <c r="N28" s="44">
        <f t="shared" si="2"/>
        <v>46</v>
      </c>
    </row>
    <row r="29" spans="1:14" ht="15.75" thickBot="1" x14ac:dyDescent="0.3">
      <c r="A29" s="51"/>
      <c r="B29" s="52" t="s">
        <v>41</v>
      </c>
      <c r="C29" s="57">
        <f t="shared" ref="C29:M29" si="3">SUM(C21:C28)</f>
        <v>455</v>
      </c>
      <c r="D29" s="54">
        <f t="shared" si="3"/>
        <v>1289</v>
      </c>
      <c r="E29" s="57">
        <f t="shared" si="3"/>
        <v>34602</v>
      </c>
      <c r="F29" s="54">
        <f t="shared" si="3"/>
        <v>2799</v>
      </c>
      <c r="G29" s="57">
        <f t="shared" si="3"/>
        <v>1026</v>
      </c>
      <c r="H29" s="54">
        <f t="shared" si="3"/>
        <v>5213</v>
      </c>
      <c r="I29" s="57">
        <f>SUM(I21:I28)</f>
        <v>1560</v>
      </c>
      <c r="J29" s="54">
        <f t="shared" si="3"/>
        <v>2758</v>
      </c>
      <c r="K29" s="57">
        <f t="shared" si="3"/>
        <v>1030</v>
      </c>
      <c r="L29" s="54">
        <f t="shared" si="3"/>
        <v>1975</v>
      </c>
      <c r="M29" s="57">
        <f t="shared" si="3"/>
        <v>1560</v>
      </c>
      <c r="N29" s="54">
        <f>SUM(C28:M29)</f>
        <v>54313</v>
      </c>
    </row>
    <row r="30" spans="1:14" ht="15.75" thickBo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thickBot="1" x14ac:dyDescent="0.3">
      <c r="A31" s="279" t="s">
        <v>71</v>
      </c>
      <c r="B31" s="299"/>
      <c r="C31" s="79">
        <f>C29/N29</f>
        <v>8.3773682175538079E-3</v>
      </c>
      <c r="D31" s="81">
        <f>D29/N29</f>
        <v>2.3732807983355735E-2</v>
      </c>
      <c r="E31" s="63">
        <f>E29/N29</f>
        <v>0.63708504409625688</v>
      </c>
      <c r="F31" s="81">
        <f>F29/N29</f>
        <v>5.1534623386666173E-2</v>
      </c>
      <c r="G31" s="63">
        <f>G29/N29</f>
        <v>1.889050503562683E-2</v>
      </c>
      <c r="H31" s="81">
        <f>H29/N29</f>
        <v>9.59807044354022E-2</v>
      </c>
      <c r="I31" s="63">
        <f>I29/N29</f>
        <v>2.8722405317327344E-2</v>
      </c>
      <c r="J31" s="81">
        <f>J29/N29</f>
        <v>5.0779739657172314E-2</v>
      </c>
      <c r="K31" s="63">
        <f>K29/N29</f>
        <v>1.8964152228748182E-2</v>
      </c>
      <c r="L31" s="81">
        <f>L29/N29</f>
        <v>3.636330160366763E-2</v>
      </c>
      <c r="M31" s="106">
        <f>M29/N29</f>
        <v>2.8722405317327344E-2</v>
      </c>
      <c r="N31" s="237">
        <f>N29/N29</f>
        <v>1</v>
      </c>
    </row>
  </sheetData>
  <mergeCells count="34">
    <mergeCell ref="N2:N4"/>
    <mergeCell ref="C3:C4"/>
    <mergeCell ref="D3:D4"/>
    <mergeCell ref="E3:E4"/>
    <mergeCell ref="F3:F4"/>
    <mergeCell ref="G3:G4"/>
    <mergeCell ref="M3:M4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18:N20"/>
    <mergeCell ref="C19:C20"/>
    <mergeCell ref="D19:D20"/>
    <mergeCell ref="E19:E20"/>
    <mergeCell ref="F19:F20"/>
    <mergeCell ref="A15:B15"/>
    <mergeCell ref="C17:K17"/>
    <mergeCell ref="A18:A20"/>
    <mergeCell ref="B18:B20"/>
    <mergeCell ref="C18:M18"/>
    <mergeCell ref="M19:M20"/>
    <mergeCell ref="K19:K20"/>
    <mergeCell ref="L19:L20"/>
    <mergeCell ref="A31:B31"/>
    <mergeCell ref="G19:G20"/>
    <mergeCell ref="H19:H20"/>
    <mergeCell ref="I19:I20"/>
    <mergeCell ref="J19:J20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6" customWidth="1"/>
    <col min="2" max="2" width="19.140625" customWidth="1"/>
  </cols>
  <sheetData>
    <row r="1" spans="1:14" ht="24.75" customHeight="1" thickBot="1" x14ac:dyDescent="0.3">
      <c r="A1" s="1"/>
      <c r="B1" s="34"/>
      <c r="C1" s="269" t="s">
        <v>114</v>
      </c>
      <c r="D1" s="270"/>
      <c r="E1" s="270"/>
      <c r="F1" s="270"/>
      <c r="G1" s="270"/>
      <c r="H1" s="270"/>
      <c r="I1" s="270"/>
      <c r="J1" s="271"/>
      <c r="K1" s="271"/>
      <c r="L1" s="34"/>
      <c r="M1" s="34"/>
      <c r="N1" s="87"/>
    </row>
    <row r="2" spans="1:14" ht="15.75" thickBot="1" x14ac:dyDescent="0.3">
      <c r="A2" s="249" t="s">
        <v>1</v>
      </c>
      <c r="B2" s="273" t="s">
        <v>2</v>
      </c>
      <c r="C2" s="302" t="s">
        <v>3</v>
      </c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273" t="s">
        <v>4</v>
      </c>
    </row>
    <row r="3" spans="1:14" x14ac:dyDescent="0.25">
      <c r="A3" s="300"/>
      <c r="B3" s="301"/>
      <c r="C3" s="290" t="s">
        <v>5</v>
      </c>
      <c r="D3" s="273" t="s">
        <v>6</v>
      </c>
      <c r="E3" s="294" t="s">
        <v>7</v>
      </c>
      <c r="F3" s="312" t="s">
        <v>8</v>
      </c>
      <c r="G3" s="294" t="s">
        <v>9</v>
      </c>
      <c r="H3" s="303" t="s">
        <v>10</v>
      </c>
      <c r="I3" s="294" t="s">
        <v>11</v>
      </c>
      <c r="J3" s="303" t="s">
        <v>12</v>
      </c>
      <c r="K3" s="290" t="s">
        <v>13</v>
      </c>
      <c r="L3" s="273" t="s">
        <v>14</v>
      </c>
      <c r="M3" s="294" t="s">
        <v>15</v>
      </c>
      <c r="N3" s="287"/>
    </row>
    <row r="4" spans="1:14" ht="15.75" thickBot="1" x14ac:dyDescent="0.3">
      <c r="A4" s="293"/>
      <c r="B4" s="289"/>
      <c r="C4" s="292"/>
      <c r="D4" s="293"/>
      <c r="E4" s="293"/>
      <c r="F4" s="313"/>
      <c r="G4" s="293"/>
      <c r="H4" s="304"/>
      <c r="I4" s="293"/>
      <c r="J4" s="304"/>
      <c r="K4" s="292"/>
      <c r="L4" s="293"/>
      <c r="M4" s="293"/>
      <c r="N4" s="289"/>
    </row>
    <row r="5" spans="1:14" x14ac:dyDescent="0.25">
      <c r="A5" s="40">
        <v>1</v>
      </c>
      <c r="B5" s="41" t="s">
        <v>57</v>
      </c>
      <c r="C5" s="199">
        <v>0</v>
      </c>
      <c r="D5" s="170">
        <v>0</v>
      </c>
      <c r="E5" s="125">
        <v>3</v>
      </c>
      <c r="F5" s="89">
        <v>0</v>
      </c>
      <c r="G5" s="125">
        <v>1</v>
      </c>
      <c r="H5" s="89">
        <v>0</v>
      </c>
      <c r="I5" s="125">
        <v>1</v>
      </c>
      <c r="J5" s="89">
        <v>0</v>
      </c>
      <c r="K5" s="125">
        <v>0</v>
      </c>
      <c r="L5" s="89">
        <v>0</v>
      </c>
      <c r="M5" s="125">
        <v>0</v>
      </c>
      <c r="N5" s="170">
        <f t="shared" ref="N5:N12" si="0">SUM(C5:M5)</f>
        <v>5</v>
      </c>
    </row>
    <row r="6" spans="1:14" x14ac:dyDescent="0.25">
      <c r="A6" s="43">
        <v>2</v>
      </c>
      <c r="B6" s="44" t="s">
        <v>58</v>
      </c>
      <c r="C6" s="199">
        <v>0</v>
      </c>
      <c r="D6" s="101">
        <v>0</v>
      </c>
      <c r="E6" s="199">
        <v>0</v>
      </c>
      <c r="F6" s="206">
        <v>0</v>
      </c>
      <c r="G6" s="199">
        <v>0</v>
      </c>
      <c r="H6" s="206">
        <v>0</v>
      </c>
      <c r="I6" s="104">
        <v>0</v>
      </c>
      <c r="J6" s="206">
        <v>0</v>
      </c>
      <c r="K6" s="199">
        <v>0</v>
      </c>
      <c r="L6" s="206">
        <v>0</v>
      </c>
      <c r="M6" s="199">
        <v>0</v>
      </c>
      <c r="N6" s="101">
        <f t="shared" si="0"/>
        <v>0</v>
      </c>
    </row>
    <row r="7" spans="1:14" x14ac:dyDescent="0.25">
      <c r="A7" s="43">
        <v>3</v>
      </c>
      <c r="B7" s="44" t="s">
        <v>59</v>
      </c>
      <c r="C7" s="104">
        <v>0</v>
      </c>
      <c r="D7" s="101">
        <v>0</v>
      </c>
      <c r="E7" s="199">
        <v>0</v>
      </c>
      <c r="F7" s="206">
        <v>0</v>
      </c>
      <c r="G7" s="104">
        <v>0</v>
      </c>
      <c r="H7" s="105">
        <v>0</v>
      </c>
      <c r="I7" s="104">
        <v>0</v>
      </c>
      <c r="J7" s="105">
        <v>0</v>
      </c>
      <c r="K7" s="104">
        <v>0</v>
      </c>
      <c r="L7" s="105">
        <v>0</v>
      </c>
      <c r="M7" s="104">
        <v>0</v>
      </c>
      <c r="N7" s="101">
        <f t="shared" si="0"/>
        <v>0</v>
      </c>
    </row>
    <row r="8" spans="1:14" x14ac:dyDescent="0.25">
      <c r="A8" s="43">
        <v>4</v>
      </c>
      <c r="B8" s="44" t="s">
        <v>60</v>
      </c>
      <c r="C8" s="104">
        <v>0</v>
      </c>
      <c r="D8" s="44">
        <v>0</v>
      </c>
      <c r="E8" s="104">
        <v>0</v>
      </c>
      <c r="F8" s="105">
        <v>0</v>
      </c>
      <c r="G8" s="104">
        <v>0</v>
      </c>
      <c r="H8" s="105">
        <v>0</v>
      </c>
      <c r="I8" s="104">
        <v>0</v>
      </c>
      <c r="J8" s="105">
        <v>0</v>
      </c>
      <c r="K8" s="104">
        <v>0</v>
      </c>
      <c r="L8" s="105">
        <v>0</v>
      </c>
      <c r="M8" s="104">
        <v>0</v>
      </c>
      <c r="N8" s="101">
        <f t="shared" si="0"/>
        <v>0</v>
      </c>
    </row>
    <row r="9" spans="1:14" x14ac:dyDescent="0.25">
      <c r="A9" s="43">
        <v>5</v>
      </c>
      <c r="B9" s="44" t="s">
        <v>61</v>
      </c>
      <c r="C9" s="104">
        <v>0</v>
      </c>
      <c r="D9" s="44">
        <v>0</v>
      </c>
      <c r="E9" s="104">
        <v>0</v>
      </c>
      <c r="F9" s="105">
        <v>0</v>
      </c>
      <c r="G9" s="104">
        <v>0</v>
      </c>
      <c r="H9" s="105">
        <v>0</v>
      </c>
      <c r="I9" s="104">
        <v>0</v>
      </c>
      <c r="J9" s="105">
        <v>0</v>
      </c>
      <c r="K9" s="213">
        <v>0</v>
      </c>
      <c r="L9" s="105">
        <v>0</v>
      </c>
      <c r="M9" s="104">
        <v>0</v>
      </c>
      <c r="N9" s="44">
        <f t="shared" si="0"/>
        <v>0</v>
      </c>
    </row>
    <row r="10" spans="1:14" x14ac:dyDescent="0.25">
      <c r="A10" s="43">
        <v>6</v>
      </c>
      <c r="B10" s="44" t="s">
        <v>62</v>
      </c>
      <c r="C10" s="104">
        <v>0</v>
      </c>
      <c r="D10" s="44">
        <v>0</v>
      </c>
      <c r="E10" s="104">
        <v>0</v>
      </c>
      <c r="F10" s="105">
        <v>0</v>
      </c>
      <c r="G10" s="104">
        <v>0</v>
      </c>
      <c r="H10" s="105">
        <v>0</v>
      </c>
      <c r="I10" s="104">
        <v>0</v>
      </c>
      <c r="J10" s="105">
        <v>0</v>
      </c>
      <c r="K10" s="104">
        <v>0</v>
      </c>
      <c r="L10" s="105">
        <v>0</v>
      </c>
      <c r="M10" s="104">
        <v>0</v>
      </c>
      <c r="N10" s="44">
        <f t="shared" si="0"/>
        <v>0</v>
      </c>
    </row>
    <row r="11" spans="1:14" x14ac:dyDescent="0.25">
      <c r="A11" s="43">
        <v>7</v>
      </c>
      <c r="B11" s="44" t="s">
        <v>63</v>
      </c>
      <c r="C11" s="104">
        <v>0</v>
      </c>
      <c r="D11" s="101">
        <v>0</v>
      </c>
      <c r="E11" s="104">
        <v>0</v>
      </c>
      <c r="F11" s="105">
        <v>0</v>
      </c>
      <c r="G11" s="104">
        <v>0</v>
      </c>
      <c r="H11" s="105">
        <v>0</v>
      </c>
      <c r="I11" s="104">
        <v>0</v>
      </c>
      <c r="J11" s="206">
        <v>0</v>
      </c>
      <c r="K11" s="414">
        <v>0</v>
      </c>
      <c r="L11" s="105">
        <v>0</v>
      </c>
      <c r="M11" s="199">
        <v>0</v>
      </c>
      <c r="N11" s="101">
        <f t="shared" si="0"/>
        <v>0</v>
      </c>
    </row>
    <row r="12" spans="1:14" ht="15.75" thickBot="1" x14ac:dyDescent="0.3">
      <c r="A12" s="48">
        <v>8</v>
      </c>
      <c r="B12" s="49" t="s">
        <v>64</v>
      </c>
      <c r="C12" s="213">
        <v>0</v>
      </c>
      <c r="D12" s="44">
        <v>0</v>
      </c>
      <c r="E12" s="213">
        <v>0</v>
      </c>
      <c r="F12" s="214">
        <v>0</v>
      </c>
      <c r="G12" s="213">
        <v>0</v>
      </c>
      <c r="H12" s="214">
        <v>0</v>
      </c>
      <c r="I12" s="213">
        <v>0</v>
      </c>
      <c r="J12" s="214">
        <v>0</v>
      </c>
      <c r="K12" s="213">
        <v>0</v>
      </c>
      <c r="L12" s="214">
        <v>0</v>
      </c>
      <c r="M12" s="213">
        <v>0</v>
      </c>
      <c r="N12" s="49">
        <f t="shared" si="0"/>
        <v>0</v>
      </c>
    </row>
    <row r="13" spans="1:14" ht="15.75" thickBot="1" x14ac:dyDescent="0.3">
      <c r="A13" s="107"/>
      <c r="B13" s="52" t="s">
        <v>34</v>
      </c>
      <c r="C13" s="417">
        <f t="shared" ref="C13:N13" si="1">SUM(C5:C12)</f>
        <v>0</v>
      </c>
      <c r="D13" s="54">
        <f t="shared" si="1"/>
        <v>0</v>
      </c>
      <c r="E13" s="57">
        <f t="shared" si="1"/>
        <v>3</v>
      </c>
      <c r="F13" s="56">
        <f t="shared" si="1"/>
        <v>0</v>
      </c>
      <c r="G13" s="57">
        <f t="shared" si="1"/>
        <v>1</v>
      </c>
      <c r="H13" s="56">
        <f t="shared" si="1"/>
        <v>0</v>
      </c>
      <c r="I13" s="57">
        <f t="shared" si="1"/>
        <v>1</v>
      </c>
      <c r="J13" s="56">
        <f t="shared" si="1"/>
        <v>0</v>
      </c>
      <c r="K13" s="57">
        <f t="shared" si="1"/>
        <v>0</v>
      </c>
      <c r="L13" s="56">
        <f t="shared" si="1"/>
        <v>0</v>
      </c>
      <c r="M13" s="57">
        <f t="shared" si="1"/>
        <v>0</v>
      </c>
      <c r="N13" s="54">
        <f t="shared" si="1"/>
        <v>5</v>
      </c>
    </row>
    <row r="14" spans="1:14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422" t="s">
        <v>71</v>
      </c>
      <c r="B15" s="423"/>
      <c r="C15" s="420">
        <f>C13/N13</f>
        <v>0</v>
      </c>
      <c r="D15" s="421">
        <f>D13/N13</f>
        <v>0</v>
      </c>
      <c r="E15" s="424">
        <f>E13/N13</f>
        <v>0.6</v>
      </c>
      <c r="F15" s="32">
        <f>F13/N13</f>
        <v>0</v>
      </c>
      <c r="G15" s="424">
        <f>G13/N13</f>
        <v>0.2</v>
      </c>
      <c r="H15" s="32">
        <f>H13/N13</f>
        <v>0</v>
      </c>
      <c r="I15" s="424">
        <f>I13/N13</f>
        <v>0.2</v>
      </c>
      <c r="J15" s="32">
        <f>J13/N13</f>
        <v>0</v>
      </c>
      <c r="K15" s="424">
        <f>K13/N13</f>
        <v>0</v>
      </c>
      <c r="L15" s="32">
        <f>L13/N13</f>
        <v>0</v>
      </c>
      <c r="M15" s="424">
        <f>M13/N13</f>
        <v>0</v>
      </c>
      <c r="N15" s="32">
        <f>N13/N13</f>
        <v>1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thickBot="1" x14ac:dyDescent="0.3">
      <c r="A17" s="1"/>
      <c r="B17" s="34"/>
      <c r="C17" s="269" t="s">
        <v>115</v>
      </c>
      <c r="D17" s="270"/>
      <c r="E17" s="270"/>
      <c r="F17" s="270"/>
      <c r="G17" s="270"/>
      <c r="H17" s="270"/>
      <c r="I17" s="270"/>
      <c r="J17" s="271"/>
      <c r="K17" s="271"/>
      <c r="L17" s="34"/>
      <c r="M17" s="34"/>
      <c r="N17" s="34" t="s">
        <v>40</v>
      </c>
    </row>
    <row r="18" spans="1:14" ht="15.75" thickBot="1" x14ac:dyDescent="0.3">
      <c r="A18" s="249" t="s">
        <v>1</v>
      </c>
      <c r="B18" s="273" t="s">
        <v>2</v>
      </c>
      <c r="C18" s="302" t="s">
        <v>3</v>
      </c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273" t="s">
        <v>4</v>
      </c>
    </row>
    <row r="19" spans="1:14" x14ac:dyDescent="0.25">
      <c r="A19" s="300"/>
      <c r="B19" s="301"/>
      <c r="C19" s="290" t="s">
        <v>5</v>
      </c>
      <c r="D19" s="273" t="s">
        <v>6</v>
      </c>
      <c r="E19" s="294" t="s">
        <v>7</v>
      </c>
      <c r="F19" s="312" t="s">
        <v>8</v>
      </c>
      <c r="G19" s="294" t="s">
        <v>9</v>
      </c>
      <c r="H19" s="303" t="s">
        <v>10</v>
      </c>
      <c r="I19" s="294" t="s">
        <v>11</v>
      </c>
      <c r="J19" s="303" t="s">
        <v>12</v>
      </c>
      <c r="K19" s="290" t="s">
        <v>13</v>
      </c>
      <c r="L19" s="273" t="s">
        <v>14</v>
      </c>
      <c r="M19" s="294" t="s">
        <v>15</v>
      </c>
      <c r="N19" s="287"/>
    </row>
    <row r="20" spans="1:14" ht="15.75" thickBot="1" x14ac:dyDescent="0.3">
      <c r="A20" s="293"/>
      <c r="B20" s="289"/>
      <c r="C20" s="292"/>
      <c r="D20" s="293"/>
      <c r="E20" s="293"/>
      <c r="F20" s="313"/>
      <c r="G20" s="293"/>
      <c r="H20" s="304"/>
      <c r="I20" s="293"/>
      <c r="J20" s="304"/>
      <c r="K20" s="292"/>
      <c r="L20" s="293"/>
      <c r="M20" s="293"/>
      <c r="N20" s="289"/>
    </row>
    <row r="21" spans="1:14" x14ac:dyDescent="0.25">
      <c r="A21" s="40">
        <v>1</v>
      </c>
      <c r="B21" s="41" t="s">
        <v>57</v>
      </c>
      <c r="C21" s="199">
        <v>0</v>
      </c>
      <c r="D21" s="170">
        <v>0</v>
      </c>
      <c r="E21" s="125">
        <v>1012</v>
      </c>
      <c r="F21" s="89">
        <v>0</v>
      </c>
      <c r="G21" s="125">
        <v>341</v>
      </c>
      <c r="H21" s="89">
        <v>0</v>
      </c>
      <c r="I21" s="125">
        <v>22</v>
      </c>
      <c r="J21" s="89">
        <v>0</v>
      </c>
      <c r="K21" s="125">
        <v>0</v>
      </c>
      <c r="L21" s="89">
        <v>0</v>
      </c>
      <c r="M21" s="125">
        <v>0</v>
      </c>
      <c r="N21" s="170">
        <f t="shared" ref="N21:N28" si="2">SUM(C21:M21)</f>
        <v>1375</v>
      </c>
    </row>
    <row r="22" spans="1:14" x14ac:dyDescent="0.25">
      <c r="A22" s="43">
        <v>2</v>
      </c>
      <c r="B22" s="44" t="s">
        <v>58</v>
      </c>
      <c r="C22" s="199">
        <v>0</v>
      </c>
      <c r="D22" s="101">
        <v>0</v>
      </c>
      <c r="E22" s="199">
        <v>0</v>
      </c>
      <c r="F22" s="206">
        <v>0</v>
      </c>
      <c r="G22" s="199">
        <v>0</v>
      </c>
      <c r="H22" s="206">
        <v>0</v>
      </c>
      <c r="I22" s="104">
        <v>0</v>
      </c>
      <c r="J22" s="206">
        <v>0</v>
      </c>
      <c r="K22" s="199">
        <v>3</v>
      </c>
      <c r="L22" s="206">
        <v>0</v>
      </c>
      <c r="M22" s="199">
        <v>0</v>
      </c>
      <c r="N22" s="101">
        <f t="shared" si="2"/>
        <v>3</v>
      </c>
    </row>
    <row r="23" spans="1:14" x14ac:dyDescent="0.25">
      <c r="A23" s="43">
        <v>3</v>
      </c>
      <c r="B23" s="44" t="s">
        <v>59</v>
      </c>
      <c r="C23" s="104">
        <v>0</v>
      </c>
      <c r="D23" s="101">
        <v>0</v>
      </c>
      <c r="E23" s="199">
        <v>0</v>
      </c>
      <c r="F23" s="206">
        <v>0</v>
      </c>
      <c r="G23" s="104">
        <v>0</v>
      </c>
      <c r="H23" s="105">
        <v>0</v>
      </c>
      <c r="I23" s="104">
        <v>0</v>
      </c>
      <c r="J23" s="105">
        <v>0</v>
      </c>
      <c r="K23" s="104">
        <v>0</v>
      </c>
      <c r="L23" s="105">
        <v>0</v>
      </c>
      <c r="M23" s="104">
        <v>0</v>
      </c>
      <c r="N23" s="101">
        <f t="shared" si="2"/>
        <v>0</v>
      </c>
    </row>
    <row r="24" spans="1:14" x14ac:dyDescent="0.25">
      <c r="A24" s="43">
        <v>4</v>
      </c>
      <c r="B24" s="44" t="s">
        <v>60</v>
      </c>
      <c r="C24" s="104">
        <v>0</v>
      </c>
      <c r="D24" s="44">
        <v>0</v>
      </c>
      <c r="E24" s="104">
        <v>0</v>
      </c>
      <c r="F24" s="105">
        <v>0</v>
      </c>
      <c r="G24" s="104">
        <v>0</v>
      </c>
      <c r="H24" s="105">
        <v>0</v>
      </c>
      <c r="I24" s="104">
        <v>0</v>
      </c>
      <c r="J24" s="105">
        <v>0</v>
      </c>
      <c r="K24" s="104">
        <v>0</v>
      </c>
      <c r="L24" s="105">
        <v>0</v>
      </c>
      <c r="M24" s="104">
        <v>0</v>
      </c>
      <c r="N24" s="101">
        <f t="shared" si="2"/>
        <v>0</v>
      </c>
    </row>
    <row r="25" spans="1:14" x14ac:dyDescent="0.25">
      <c r="A25" s="43">
        <v>5</v>
      </c>
      <c r="B25" s="44" t="s">
        <v>61</v>
      </c>
      <c r="C25" s="104">
        <v>0</v>
      </c>
      <c r="D25" s="44">
        <v>0</v>
      </c>
      <c r="E25" s="104">
        <v>0</v>
      </c>
      <c r="F25" s="105">
        <v>0</v>
      </c>
      <c r="G25" s="104">
        <v>0</v>
      </c>
      <c r="H25" s="105">
        <v>0</v>
      </c>
      <c r="I25" s="104">
        <v>0</v>
      </c>
      <c r="J25" s="105">
        <v>0</v>
      </c>
      <c r="K25" s="213">
        <v>0</v>
      </c>
      <c r="L25" s="105">
        <v>0</v>
      </c>
      <c r="M25" s="104">
        <v>0</v>
      </c>
      <c r="N25" s="44">
        <f t="shared" si="2"/>
        <v>0</v>
      </c>
    </row>
    <row r="26" spans="1:14" x14ac:dyDescent="0.25">
      <c r="A26" s="43">
        <v>6</v>
      </c>
      <c r="B26" s="44" t="s">
        <v>62</v>
      </c>
      <c r="C26" s="104">
        <v>0</v>
      </c>
      <c r="D26" s="44">
        <v>0</v>
      </c>
      <c r="E26" s="104">
        <v>0</v>
      </c>
      <c r="F26" s="105">
        <v>0</v>
      </c>
      <c r="G26" s="104">
        <v>0</v>
      </c>
      <c r="H26" s="105">
        <v>0</v>
      </c>
      <c r="I26" s="104">
        <v>0</v>
      </c>
      <c r="J26" s="105">
        <v>0</v>
      </c>
      <c r="K26" s="104">
        <v>0</v>
      </c>
      <c r="L26" s="105">
        <v>0</v>
      </c>
      <c r="M26" s="104">
        <v>0</v>
      </c>
      <c r="N26" s="44">
        <f t="shared" si="2"/>
        <v>0</v>
      </c>
    </row>
    <row r="27" spans="1:14" x14ac:dyDescent="0.25">
      <c r="A27" s="43">
        <v>7</v>
      </c>
      <c r="B27" s="44" t="s">
        <v>63</v>
      </c>
      <c r="C27" s="104">
        <v>0</v>
      </c>
      <c r="D27" s="101">
        <v>0</v>
      </c>
      <c r="E27" s="104">
        <v>0</v>
      </c>
      <c r="F27" s="105">
        <v>0</v>
      </c>
      <c r="G27" s="104">
        <v>0</v>
      </c>
      <c r="H27" s="105">
        <v>0</v>
      </c>
      <c r="I27" s="104">
        <v>0</v>
      </c>
      <c r="J27" s="206">
        <v>0</v>
      </c>
      <c r="K27" s="414">
        <v>0</v>
      </c>
      <c r="L27" s="105">
        <v>0</v>
      </c>
      <c r="M27" s="199">
        <v>0</v>
      </c>
      <c r="N27" s="101">
        <f t="shared" si="2"/>
        <v>0</v>
      </c>
    </row>
    <row r="28" spans="1:14" ht="15.75" thickBot="1" x14ac:dyDescent="0.3">
      <c r="A28" s="48">
        <v>8</v>
      </c>
      <c r="B28" s="49" t="s">
        <v>64</v>
      </c>
      <c r="C28" s="213">
        <v>0</v>
      </c>
      <c r="D28" s="44">
        <v>0</v>
      </c>
      <c r="E28" s="213">
        <v>0</v>
      </c>
      <c r="F28" s="214">
        <v>0</v>
      </c>
      <c r="G28" s="213">
        <v>0</v>
      </c>
      <c r="H28" s="214">
        <v>0</v>
      </c>
      <c r="I28" s="213">
        <v>0</v>
      </c>
      <c r="J28" s="214">
        <v>0</v>
      </c>
      <c r="K28" s="213">
        <v>0</v>
      </c>
      <c r="L28" s="214">
        <v>0</v>
      </c>
      <c r="M28" s="213">
        <v>0</v>
      </c>
      <c r="N28" s="49">
        <f t="shared" si="2"/>
        <v>0</v>
      </c>
    </row>
    <row r="29" spans="1:14" ht="15.75" thickBot="1" x14ac:dyDescent="0.3">
      <c r="A29" s="51"/>
      <c r="B29" s="52" t="s">
        <v>41</v>
      </c>
      <c r="C29" s="413">
        <f t="shared" ref="C29:N29" si="3">SUM(C21:C28)</f>
        <v>0</v>
      </c>
      <c r="D29" s="54">
        <f t="shared" si="3"/>
        <v>0</v>
      </c>
      <c r="E29" s="413">
        <f t="shared" si="3"/>
        <v>1012</v>
      </c>
      <c r="F29" s="54">
        <f t="shared" si="3"/>
        <v>0</v>
      </c>
      <c r="G29" s="413">
        <f t="shared" si="3"/>
        <v>341</v>
      </c>
      <c r="H29" s="54">
        <f t="shared" si="3"/>
        <v>0</v>
      </c>
      <c r="I29" s="413">
        <f t="shared" si="3"/>
        <v>22</v>
      </c>
      <c r="J29" s="54">
        <f t="shared" si="3"/>
        <v>0</v>
      </c>
      <c r="K29" s="413">
        <f t="shared" si="3"/>
        <v>3</v>
      </c>
      <c r="L29" s="54">
        <f t="shared" si="3"/>
        <v>0</v>
      </c>
      <c r="M29" s="413">
        <f t="shared" si="3"/>
        <v>0</v>
      </c>
      <c r="N29" s="54">
        <f t="shared" si="3"/>
        <v>1378</v>
      </c>
    </row>
    <row r="30" spans="1:14" ht="15.75" thickBo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thickBot="1" x14ac:dyDescent="0.3">
      <c r="A31" s="422" t="s">
        <v>71</v>
      </c>
      <c r="B31" s="423"/>
      <c r="C31" s="424">
        <f>C29/N29</f>
        <v>0</v>
      </c>
      <c r="D31" s="421">
        <f>D29/N29</f>
        <v>0</v>
      </c>
      <c r="E31" s="424">
        <f>E29/N29</f>
        <v>0.73439767779390419</v>
      </c>
      <c r="F31" s="421">
        <f>F29/N29</f>
        <v>0</v>
      </c>
      <c r="G31" s="424">
        <f>G29/N29</f>
        <v>0.2474600870827286</v>
      </c>
      <c r="H31" s="421">
        <f>H29/N29</f>
        <v>0</v>
      </c>
      <c r="I31" s="424">
        <f>I29/N29</f>
        <v>1.5965166908563134E-2</v>
      </c>
      <c r="J31" s="421">
        <f>J29/N29</f>
        <v>0</v>
      </c>
      <c r="K31" s="424">
        <f>K29/N29</f>
        <v>2.1770682148040637E-3</v>
      </c>
      <c r="L31" s="421">
        <f>L29/N29</f>
        <v>0</v>
      </c>
      <c r="M31" s="424">
        <f>M29/N29</f>
        <v>0</v>
      </c>
      <c r="N31" s="421">
        <f>N29/N29</f>
        <v>1</v>
      </c>
    </row>
  </sheetData>
  <mergeCells count="34">
    <mergeCell ref="M19:M20"/>
    <mergeCell ref="A31:B31"/>
    <mergeCell ref="G19:G20"/>
    <mergeCell ref="H19:H20"/>
    <mergeCell ref="I19:I20"/>
    <mergeCell ref="J19:J20"/>
    <mergeCell ref="K19:K20"/>
    <mergeCell ref="L19:L20"/>
    <mergeCell ref="A15:B15"/>
    <mergeCell ref="C17:K17"/>
    <mergeCell ref="A18:A20"/>
    <mergeCell ref="B18:B20"/>
    <mergeCell ref="C18:M18"/>
    <mergeCell ref="N18:N20"/>
    <mergeCell ref="C19:C20"/>
    <mergeCell ref="D19:D20"/>
    <mergeCell ref="E19:E20"/>
    <mergeCell ref="F19:F20"/>
    <mergeCell ref="H3:H4"/>
    <mergeCell ref="I3:I4"/>
    <mergeCell ref="J3:J4"/>
    <mergeCell ref="K3:K4"/>
    <mergeCell ref="L3:L4"/>
    <mergeCell ref="M3:M4"/>
    <mergeCell ref="C1:K1"/>
    <mergeCell ref="A2:A4"/>
    <mergeCell ref="B2:B4"/>
    <mergeCell ref="C2:M2"/>
    <mergeCell ref="N2:N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4.85546875" customWidth="1"/>
    <col min="2" max="2" width="28" customWidth="1"/>
  </cols>
  <sheetData>
    <row r="1" spans="1:14" ht="24" customHeight="1" thickBot="1" x14ac:dyDescent="0.3">
      <c r="A1" s="34"/>
      <c r="B1" s="34"/>
      <c r="C1" s="283" t="s">
        <v>91</v>
      </c>
      <c r="D1" s="284"/>
      <c r="E1" s="284"/>
      <c r="F1" s="284"/>
      <c r="G1" s="284"/>
      <c r="H1" s="284"/>
      <c r="I1" s="284"/>
      <c r="J1" s="34"/>
      <c r="K1" s="34"/>
      <c r="L1" s="34"/>
      <c r="M1" s="34"/>
      <c r="N1" s="34"/>
    </row>
    <row r="2" spans="1:14" ht="15.75" customHeight="1" thickBot="1" x14ac:dyDescent="0.3">
      <c r="A2" s="249" t="s">
        <v>1</v>
      </c>
      <c r="B2" s="273" t="s">
        <v>2</v>
      </c>
      <c r="C2" s="285" t="s">
        <v>3</v>
      </c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77" t="s">
        <v>4</v>
      </c>
    </row>
    <row r="3" spans="1:14" ht="15.75" thickBot="1" x14ac:dyDescent="0.3">
      <c r="A3" s="272"/>
      <c r="B3" s="274"/>
      <c r="C3" s="33" t="s">
        <v>5</v>
      </c>
      <c r="D3" s="38" t="s">
        <v>6</v>
      </c>
      <c r="E3" s="73" t="s">
        <v>7</v>
      </c>
      <c r="F3" s="35" t="s">
        <v>8</v>
      </c>
      <c r="G3" s="74" t="s">
        <v>9</v>
      </c>
      <c r="H3" s="35" t="s">
        <v>10</v>
      </c>
      <c r="I3" s="74" t="s">
        <v>11</v>
      </c>
      <c r="J3" s="35" t="s">
        <v>12</v>
      </c>
      <c r="K3" s="75" t="s">
        <v>13</v>
      </c>
      <c r="L3" s="35" t="s">
        <v>14</v>
      </c>
      <c r="M3" s="74" t="s">
        <v>15</v>
      </c>
      <c r="N3" s="278"/>
    </row>
    <row r="4" spans="1:14" x14ac:dyDescent="0.25">
      <c r="A4" s="40">
        <v>1</v>
      </c>
      <c r="B4" s="41" t="s">
        <v>16</v>
      </c>
      <c r="C4" s="215">
        <v>310</v>
      </c>
      <c r="D4" s="216">
        <v>228</v>
      </c>
      <c r="E4" s="205">
        <v>141</v>
      </c>
      <c r="F4" s="216">
        <v>167</v>
      </c>
      <c r="G4" s="215">
        <v>46</v>
      </c>
      <c r="H4" s="84">
        <v>242</v>
      </c>
      <c r="I4" s="215">
        <v>65</v>
      </c>
      <c r="J4" s="41">
        <v>230</v>
      </c>
      <c r="K4" s="215">
        <v>181</v>
      </c>
      <c r="L4" s="216">
        <v>103</v>
      </c>
      <c r="M4" s="215">
        <v>126</v>
      </c>
      <c r="N4" s="170">
        <f t="shared" ref="N4:N20" si="0">SUM(C4:M4)</f>
        <v>1839</v>
      </c>
    </row>
    <row r="5" spans="1:14" x14ac:dyDescent="0.25">
      <c r="A5" s="43">
        <v>2</v>
      </c>
      <c r="B5" s="44" t="s">
        <v>17</v>
      </c>
      <c r="C5" s="76">
        <v>0</v>
      </c>
      <c r="D5" s="105">
        <v>0</v>
      </c>
      <c r="E5" s="76">
        <v>0</v>
      </c>
      <c r="F5" s="105">
        <v>0</v>
      </c>
      <c r="G5" s="76">
        <v>0</v>
      </c>
      <c r="H5" s="46">
        <v>0</v>
      </c>
      <c r="I5" s="76">
        <v>0</v>
      </c>
      <c r="J5" s="44">
        <v>2</v>
      </c>
      <c r="K5" s="76">
        <v>0</v>
      </c>
      <c r="L5" s="105">
        <v>0</v>
      </c>
      <c r="M5" s="76">
        <v>0</v>
      </c>
      <c r="N5" s="44">
        <f t="shared" si="0"/>
        <v>2</v>
      </c>
    </row>
    <row r="6" spans="1:14" x14ac:dyDescent="0.25">
      <c r="A6" s="43">
        <v>3</v>
      </c>
      <c r="B6" s="44" t="s">
        <v>18</v>
      </c>
      <c r="C6" s="76">
        <v>167</v>
      </c>
      <c r="D6" s="105">
        <v>355</v>
      </c>
      <c r="E6" s="207">
        <v>186</v>
      </c>
      <c r="F6" s="105">
        <v>295</v>
      </c>
      <c r="G6" s="76">
        <v>45</v>
      </c>
      <c r="H6" s="46">
        <v>322</v>
      </c>
      <c r="I6" s="76">
        <v>88</v>
      </c>
      <c r="J6" s="44">
        <v>365</v>
      </c>
      <c r="K6" s="76">
        <v>139</v>
      </c>
      <c r="L6" s="105">
        <v>168</v>
      </c>
      <c r="M6" s="76">
        <v>147</v>
      </c>
      <c r="N6" s="101">
        <f>SUM(C6:M6)</f>
        <v>2277</v>
      </c>
    </row>
    <row r="7" spans="1:14" x14ac:dyDescent="0.25">
      <c r="A7" s="43">
        <v>4</v>
      </c>
      <c r="B7" s="44" t="s">
        <v>19</v>
      </c>
      <c r="C7" s="76">
        <v>0</v>
      </c>
      <c r="D7" s="105">
        <v>0</v>
      </c>
      <c r="E7" s="76">
        <v>0</v>
      </c>
      <c r="F7" s="105">
        <v>0</v>
      </c>
      <c r="G7" s="76">
        <v>0</v>
      </c>
      <c r="H7" s="46">
        <v>0</v>
      </c>
      <c r="I7" s="76">
        <v>0</v>
      </c>
      <c r="J7" s="44">
        <v>0</v>
      </c>
      <c r="K7" s="76">
        <v>0</v>
      </c>
      <c r="L7" s="105">
        <v>0</v>
      </c>
      <c r="M7" s="76">
        <v>0</v>
      </c>
      <c r="N7" s="44">
        <f t="shared" si="0"/>
        <v>0</v>
      </c>
    </row>
    <row r="8" spans="1:14" x14ac:dyDescent="0.25">
      <c r="A8" s="43">
        <v>5</v>
      </c>
      <c r="B8" s="44" t="s">
        <v>20</v>
      </c>
      <c r="C8" s="76">
        <v>0</v>
      </c>
      <c r="D8" s="105">
        <v>0</v>
      </c>
      <c r="E8" s="76">
        <v>0</v>
      </c>
      <c r="F8" s="105">
        <v>0</v>
      </c>
      <c r="G8" s="76">
        <v>1</v>
      </c>
      <c r="H8" s="46">
        <v>0</v>
      </c>
      <c r="I8" s="76">
        <v>0</v>
      </c>
      <c r="J8" s="44">
        <v>0</v>
      </c>
      <c r="K8" s="76">
        <v>0</v>
      </c>
      <c r="L8" s="105">
        <v>0</v>
      </c>
      <c r="M8" s="76">
        <v>0</v>
      </c>
      <c r="N8" s="44">
        <f t="shared" si="0"/>
        <v>1</v>
      </c>
    </row>
    <row r="9" spans="1:14" x14ac:dyDescent="0.25">
      <c r="A9" s="43">
        <v>6</v>
      </c>
      <c r="B9" s="44" t="s">
        <v>21</v>
      </c>
      <c r="C9" s="76">
        <v>0</v>
      </c>
      <c r="D9" s="105">
        <v>1</v>
      </c>
      <c r="E9" s="76">
        <v>0</v>
      </c>
      <c r="F9" s="105">
        <v>0</v>
      </c>
      <c r="G9" s="76">
        <v>0</v>
      </c>
      <c r="H9" s="46">
        <v>1</v>
      </c>
      <c r="I9" s="76">
        <v>0</v>
      </c>
      <c r="J9" s="44">
        <v>0</v>
      </c>
      <c r="K9" s="76">
        <v>0</v>
      </c>
      <c r="L9" s="105">
        <v>0</v>
      </c>
      <c r="M9" s="76">
        <v>0</v>
      </c>
      <c r="N9" s="44">
        <f t="shared" si="0"/>
        <v>2</v>
      </c>
    </row>
    <row r="10" spans="1:14" x14ac:dyDescent="0.25">
      <c r="A10" s="43">
        <v>7</v>
      </c>
      <c r="B10" s="44" t="s">
        <v>22</v>
      </c>
      <c r="C10" s="76">
        <v>0</v>
      </c>
      <c r="D10" s="105">
        <v>1</v>
      </c>
      <c r="E10" s="207">
        <v>9</v>
      </c>
      <c r="F10" s="105">
        <v>0</v>
      </c>
      <c r="G10" s="76">
        <v>0</v>
      </c>
      <c r="H10" s="46">
        <v>2</v>
      </c>
      <c r="I10" s="76">
        <v>0</v>
      </c>
      <c r="J10" s="44">
        <v>1</v>
      </c>
      <c r="K10" s="76">
        <v>1</v>
      </c>
      <c r="L10" s="105">
        <v>0</v>
      </c>
      <c r="M10" s="76">
        <v>0</v>
      </c>
      <c r="N10" s="44">
        <f t="shared" si="0"/>
        <v>14</v>
      </c>
    </row>
    <row r="11" spans="1:14" x14ac:dyDescent="0.25">
      <c r="A11" s="43">
        <v>8</v>
      </c>
      <c r="B11" s="44" t="s">
        <v>23</v>
      </c>
      <c r="C11" s="76">
        <v>25</v>
      </c>
      <c r="D11" s="105">
        <v>30</v>
      </c>
      <c r="E11" s="207">
        <v>30</v>
      </c>
      <c r="F11" s="105">
        <v>94</v>
      </c>
      <c r="G11" s="76">
        <v>2</v>
      </c>
      <c r="H11" s="46">
        <v>56</v>
      </c>
      <c r="I11" s="76">
        <v>21</v>
      </c>
      <c r="J11" s="44">
        <v>64</v>
      </c>
      <c r="K11" s="76">
        <v>41</v>
      </c>
      <c r="L11" s="105">
        <v>40</v>
      </c>
      <c r="M11" s="76">
        <v>21</v>
      </c>
      <c r="N11" s="44">
        <f t="shared" si="0"/>
        <v>424</v>
      </c>
    </row>
    <row r="12" spans="1:14" x14ac:dyDescent="0.25">
      <c r="A12" s="43">
        <v>9</v>
      </c>
      <c r="B12" s="44" t="s">
        <v>24</v>
      </c>
      <c r="C12" s="76">
        <v>125</v>
      </c>
      <c r="D12" s="206">
        <v>1036</v>
      </c>
      <c r="E12" s="76">
        <v>131</v>
      </c>
      <c r="F12" s="105">
        <v>238</v>
      </c>
      <c r="G12" s="76">
        <v>53</v>
      </c>
      <c r="H12" s="46">
        <v>128</v>
      </c>
      <c r="I12" s="76">
        <v>17</v>
      </c>
      <c r="J12" s="44">
        <v>102</v>
      </c>
      <c r="K12" s="76">
        <v>125</v>
      </c>
      <c r="L12" s="105">
        <v>107</v>
      </c>
      <c r="M12" s="76">
        <v>85</v>
      </c>
      <c r="N12" s="101">
        <f t="shared" si="0"/>
        <v>2147</v>
      </c>
    </row>
    <row r="13" spans="1:14" x14ac:dyDescent="0.25">
      <c r="A13" s="43">
        <v>10</v>
      </c>
      <c r="B13" s="44" t="s">
        <v>25</v>
      </c>
      <c r="C13" s="76">
        <v>537</v>
      </c>
      <c r="D13" s="206">
        <v>986</v>
      </c>
      <c r="E13" s="207">
        <v>822</v>
      </c>
      <c r="F13" s="206">
        <v>954</v>
      </c>
      <c r="G13" s="76">
        <v>395</v>
      </c>
      <c r="H13" s="46">
        <v>817</v>
      </c>
      <c r="I13" s="76">
        <v>730</v>
      </c>
      <c r="J13" s="101">
        <v>1950</v>
      </c>
      <c r="K13" s="207">
        <v>912</v>
      </c>
      <c r="L13" s="206">
        <v>1726</v>
      </c>
      <c r="M13" s="207">
        <v>826</v>
      </c>
      <c r="N13" s="101">
        <f t="shared" si="0"/>
        <v>10655</v>
      </c>
    </row>
    <row r="14" spans="1:14" x14ac:dyDescent="0.25">
      <c r="A14" s="43">
        <v>11</v>
      </c>
      <c r="B14" s="44" t="s">
        <v>26</v>
      </c>
      <c r="C14" s="76">
        <v>0</v>
      </c>
      <c r="D14" s="105">
        <v>7</v>
      </c>
      <c r="E14" s="76">
        <v>0</v>
      </c>
      <c r="F14" s="105">
        <v>0</v>
      </c>
      <c r="G14" s="76">
        <v>0</v>
      </c>
      <c r="H14" s="46">
        <v>0</v>
      </c>
      <c r="I14" s="76">
        <v>0</v>
      </c>
      <c r="J14" s="44">
        <v>0</v>
      </c>
      <c r="K14" s="76">
        <v>1</v>
      </c>
      <c r="L14" s="105">
        <v>0</v>
      </c>
      <c r="M14" s="76">
        <v>0</v>
      </c>
      <c r="N14" s="44">
        <f t="shared" si="0"/>
        <v>8</v>
      </c>
    </row>
    <row r="15" spans="1:14" x14ac:dyDescent="0.25">
      <c r="A15" s="43">
        <v>12</v>
      </c>
      <c r="B15" s="44" t="s">
        <v>27</v>
      </c>
      <c r="C15" s="76">
        <v>0</v>
      </c>
      <c r="D15" s="105">
        <v>0</v>
      </c>
      <c r="E15" s="76">
        <v>0</v>
      </c>
      <c r="F15" s="105">
        <v>0</v>
      </c>
      <c r="G15" s="76">
        <v>0</v>
      </c>
      <c r="H15" s="46">
        <v>0</v>
      </c>
      <c r="I15" s="76">
        <v>0</v>
      </c>
      <c r="J15" s="44">
        <v>0</v>
      </c>
      <c r="K15" s="76">
        <v>0</v>
      </c>
      <c r="L15" s="105">
        <v>0</v>
      </c>
      <c r="M15" s="76">
        <v>0</v>
      </c>
      <c r="N15" s="44">
        <f t="shared" si="0"/>
        <v>0</v>
      </c>
    </row>
    <row r="16" spans="1:14" x14ac:dyDescent="0.25">
      <c r="A16" s="43">
        <v>13</v>
      </c>
      <c r="B16" s="44" t="s">
        <v>28</v>
      </c>
      <c r="C16" s="76">
        <v>47</v>
      </c>
      <c r="D16" s="105">
        <v>16</v>
      </c>
      <c r="E16" s="76">
        <v>20</v>
      </c>
      <c r="F16" s="105">
        <v>57</v>
      </c>
      <c r="G16" s="76">
        <v>1</v>
      </c>
      <c r="H16" s="46">
        <v>28</v>
      </c>
      <c r="I16" s="76">
        <v>0</v>
      </c>
      <c r="J16" s="44">
        <v>23</v>
      </c>
      <c r="K16" s="76">
        <v>25</v>
      </c>
      <c r="L16" s="105">
        <v>0</v>
      </c>
      <c r="M16" s="76">
        <v>6</v>
      </c>
      <c r="N16" s="44">
        <f t="shared" si="0"/>
        <v>223</v>
      </c>
    </row>
    <row r="17" spans="1:14" x14ac:dyDescent="0.25">
      <c r="A17" s="43">
        <v>14</v>
      </c>
      <c r="B17" s="44" t="s">
        <v>29</v>
      </c>
      <c r="C17" s="76">
        <v>0</v>
      </c>
      <c r="D17" s="105">
        <v>0</v>
      </c>
      <c r="E17" s="76">
        <v>0</v>
      </c>
      <c r="F17" s="105">
        <v>0</v>
      </c>
      <c r="G17" s="76">
        <v>0</v>
      </c>
      <c r="H17" s="46">
        <v>0</v>
      </c>
      <c r="I17" s="76">
        <v>0</v>
      </c>
      <c r="J17" s="44">
        <v>0</v>
      </c>
      <c r="K17" s="76">
        <v>0</v>
      </c>
      <c r="L17" s="105">
        <v>0</v>
      </c>
      <c r="M17" s="76">
        <v>0</v>
      </c>
      <c r="N17" s="44">
        <f t="shared" si="0"/>
        <v>0</v>
      </c>
    </row>
    <row r="18" spans="1:14" x14ac:dyDescent="0.25">
      <c r="A18" s="43">
        <v>15</v>
      </c>
      <c r="B18" s="44" t="s">
        <v>30</v>
      </c>
      <c r="C18" s="76">
        <v>6</v>
      </c>
      <c r="D18" s="105">
        <v>0</v>
      </c>
      <c r="E18" s="76">
        <v>0</v>
      </c>
      <c r="F18" s="105">
        <v>0</v>
      </c>
      <c r="G18" s="76">
        <v>0</v>
      </c>
      <c r="H18" s="46">
        <v>0</v>
      </c>
      <c r="I18" s="76">
        <v>0</v>
      </c>
      <c r="J18" s="44">
        <v>0</v>
      </c>
      <c r="K18" s="76">
        <v>0</v>
      </c>
      <c r="L18" s="105">
        <v>0</v>
      </c>
      <c r="M18" s="76">
        <v>0</v>
      </c>
      <c r="N18" s="44">
        <f t="shared" si="0"/>
        <v>6</v>
      </c>
    </row>
    <row r="19" spans="1:14" x14ac:dyDescent="0.25">
      <c r="A19" s="43">
        <v>16</v>
      </c>
      <c r="B19" s="44" t="s">
        <v>31</v>
      </c>
      <c r="C19" s="76">
        <v>5</v>
      </c>
      <c r="D19" s="105">
        <v>1</v>
      </c>
      <c r="E19" s="76">
        <v>1</v>
      </c>
      <c r="F19" s="105">
        <v>0</v>
      </c>
      <c r="G19" s="76">
        <v>0</v>
      </c>
      <c r="H19" s="46">
        <v>0</v>
      </c>
      <c r="I19" s="76">
        <v>0</v>
      </c>
      <c r="J19" s="44">
        <v>0</v>
      </c>
      <c r="K19" s="76">
        <v>0</v>
      </c>
      <c r="L19" s="105">
        <v>0</v>
      </c>
      <c r="M19" s="76">
        <v>0</v>
      </c>
      <c r="N19" s="44">
        <f t="shared" si="0"/>
        <v>7</v>
      </c>
    </row>
    <row r="20" spans="1:14" x14ac:dyDescent="0.25">
      <c r="A20" s="43">
        <v>17</v>
      </c>
      <c r="B20" s="44" t="s">
        <v>32</v>
      </c>
      <c r="C20" s="76">
        <v>0</v>
      </c>
      <c r="D20" s="105">
        <v>0</v>
      </c>
      <c r="E20" s="76">
        <v>0</v>
      </c>
      <c r="F20" s="105">
        <v>0</v>
      </c>
      <c r="G20" s="76">
        <v>0</v>
      </c>
      <c r="H20" s="46">
        <v>0</v>
      </c>
      <c r="I20" s="76">
        <v>0</v>
      </c>
      <c r="J20" s="44">
        <v>0</v>
      </c>
      <c r="K20" s="76">
        <v>0</v>
      </c>
      <c r="L20" s="105">
        <v>0</v>
      </c>
      <c r="M20" s="76">
        <v>0</v>
      </c>
      <c r="N20" s="44">
        <f t="shared" si="0"/>
        <v>0</v>
      </c>
    </row>
    <row r="21" spans="1:14" ht="15.75" thickBot="1" x14ac:dyDescent="0.3">
      <c r="A21" s="48">
        <v>18</v>
      </c>
      <c r="B21" s="49" t="s">
        <v>33</v>
      </c>
      <c r="C21" s="217">
        <v>154</v>
      </c>
      <c r="D21" s="214">
        <v>240</v>
      </c>
      <c r="E21" s="217">
        <v>21</v>
      </c>
      <c r="F21" s="214">
        <v>295</v>
      </c>
      <c r="G21" s="217">
        <v>6</v>
      </c>
      <c r="H21" s="50">
        <v>280</v>
      </c>
      <c r="I21" s="217">
        <v>14</v>
      </c>
      <c r="J21" s="49">
        <v>60</v>
      </c>
      <c r="K21" s="217">
        <v>280</v>
      </c>
      <c r="L21" s="214">
        <v>36</v>
      </c>
      <c r="M21" s="217">
        <v>195</v>
      </c>
      <c r="N21" s="182">
        <f>SUM(C21:M21)</f>
        <v>1581</v>
      </c>
    </row>
    <row r="22" spans="1:14" ht="15.75" thickBot="1" x14ac:dyDescent="0.3">
      <c r="A22" s="51"/>
      <c r="B22" s="52" t="s">
        <v>41</v>
      </c>
      <c r="C22" s="77">
        <f t="shared" ref="C22:N22" si="1">SUM(C4:C21)</f>
        <v>1376</v>
      </c>
      <c r="D22" s="56">
        <f t="shared" si="1"/>
        <v>2901</v>
      </c>
      <c r="E22" s="85">
        <f t="shared" si="1"/>
        <v>1361</v>
      </c>
      <c r="F22" s="56">
        <f t="shared" si="1"/>
        <v>2100</v>
      </c>
      <c r="G22" s="86">
        <f t="shared" si="1"/>
        <v>549</v>
      </c>
      <c r="H22" s="56">
        <f t="shared" si="1"/>
        <v>1876</v>
      </c>
      <c r="I22" s="86">
        <f t="shared" si="1"/>
        <v>935</v>
      </c>
      <c r="J22" s="56">
        <f t="shared" si="1"/>
        <v>2797</v>
      </c>
      <c r="K22" s="85">
        <f>SUM(K4:K21)</f>
        <v>1705</v>
      </c>
      <c r="L22" s="56">
        <f t="shared" si="1"/>
        <v>2180</v>
      </c>
      <c r="M22" s="77">
        <f t="shared" si="1"/>
        <v>1406</v>
      </c>
      <c r="N22" s="54">
        <f t="shared" si="1"/>
        <v>19186</v>
      </c>
    </row>
    <row r="23" spans="1:14" ht="15.75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 customHeight="1" thickBot="1" x14ac:dyDescent="0.3">
      <c r="A24" s="279" t="s">
        <v>35</v>
      </c>
      <c r="B24" s="280"/>
      <c r="C24" s="63">
        <f>C22/N22</f>
        <v>7.1718961742937556E-2</v>
      </c>
      <c r="D24" s="32">
        <f>D22/N22</f>
        <v>0.15120400291879496</v>
      </c>
      <c r="E24" s="63">
        <f>E22/N22</f>
        <v>7.0937141665797981E-2</v>
      </c>
      <c r="F24" s="32">
        <f>F22/N22</f>
        <v>0.10945481079954134</v>
      </c>
      <c r="G24" s="63">
        <f>G22/N22</f>
        <v>2.8614614823308661E-2</v>
      </c>
      <c r="H24" s="32">
        <f>H22/N22</f>
        <v>9.7779630980923585E-2</v>
      </c>
      <c r="I24" s="63">
        <f>I22/N22</f>
        <v>4.8733451475033877E-2</v>
      </c>
      <c r="J24" s="32">
        <f>J22/N22</f>
        <v>0.14578338371729385</v>
      </c>
      <c r="K24" s="63">
        <f>K22/N22</f>
        <v>8.8866882101532374E-2</v>
      </c>
      <c r="L24" s="32">
        <f>L22/N22</f>
        <v>0.1136245178776191</v>
      </c>
      <c r="M24" s="63">
        <f>M22/N22</f>
        <v>7.328260189721672E-2</v>
      </c>
      <c r="N24" s="32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customHeight="1" thickBot="1" x14ac:dyDescent="0.3">
      <c r="A26" s="242" t="s">
        <v>1</v>
      </c>
      <c r="B26" s="244" t="s">
        <v>2</v>
      </c>
      <c r="C26" s="246" t="s">
        <v>82</v>
      </c>
      <c r="D26" s="247"/>
      <c r="E26" s="247"/>
      <c r="F26" s="248"/>
      <c r="G26" s="249" t="s">
        <v>4</v>
      </c>
      <c r="H26" s="1"/>
      <c r="I26" s="1"/>
      <c r="J26" s="1"/>
      <c r="K26" s="1"/>
      <c r="L26" s="1"/>
      <c r="M26" s="1"/>
      <c r="N26" s="1"/>
    </row>
    <row r="27" spans="1:14" ht="15.75" thickBot="1" x14ac:dyDescent="0.3">
      <c r="A27" s="243"/>
      <c r="B27" s="245"/>
      <c r="C27" s="107" t="s">
        <v>15</v>
      </c>
      <c r="D27" s="210" t="s">
        <v>36</v>
      </c>
      <c r="E27" s="107" t="s">
        <v>9</v>
      </c>
      <c r="F27" s="210" t="s">
        <v>12</v>
      </c>
      <c r="G27" s="250"/>
      <c r="H27" s="1"/>
      <c r="I27" s="1"/>
      <c r="J27" s="133"/>
      <c r="K27" s="267" t="s">
        <v>37</v>
      </c>
      <c r="L27" s="268"/>
      <c r="M27" s="186">
        <f>N22</f>
        <v>19186</v>
      </c>
      <c r="N27" s="187">
        <f>M27/M29</f>
        <v>0.98932604548032799</v>
      </c>
    </row>
    <row r="28" spans="1:14" ht="15.75" thickBot="1" x14ac:dyDescent="0.3">
      <c r="A28" s="27">
        <v>19</v>
      </c>
      <c r="B28" s="188" t="s">
        <v>38</v>
      </c>
      <c r="C28" s="189">
        <v>6</v>
      </c>
      <c r="D28" s="190">
        <v>185</v>
      </c>
      <c r="E28" s="194">
        <v>16</v>
      </c>
      <c r="F28" s="195">
        <v>0</v>
      </c>
      <c r="G28" s="189">
        <f>SUM(C28:F28)</f>
        <v>207</v>
      </c>
      <c r="H28" s="1"/>
      <c r="I28" s="1"/>
      <c r="J28" s="133"/>
      <c r="K28" s="263" t="s">
        <v>38</v>
      </c>
      <c r="L28" s="264"/>
      <c r="M28" s="189">
        <f>G28</f>
        <v>207</v>
      </c>
      <c r="N28" s="191">
        <f>M28/M29</f>
        <v>1.0673954519672046E-2</v>
      </c>
    </row>
    <row r="29" spans="1:14" ht="15.75" thickBot="1" x14ac:dyDescent="0.3">
      <c r="A29" s="10"/>
      <c r="B29" s="19"/>
      <c r="C29" s="1"/>
      <c r="D29" s="1"/>
      <c r="E29" s="1"/>
      <c r="F29" s="1"/>
      <c r="G29" s="1"/>
      <c r="H29" s="1"/>
      <c r="I29" s="1"/>
      <c r="J29" s="133"/>
      <c r="K29" s="265" t="s">
        <v>4</v>
      </c>
      <c r="L29" s="266"/>
      <c r="M29" s="192">
        <f>M27+M28</f>
        <v>19393</v>
      </c>
      <c r="N29" s="193">
        <f>M29/M29</f>
        <v>1</v>
      </c>
    </row>
    <row r="30" spans="1:14" ht="15.75" customHeight="1" thickBot="1" x14ac:dyDescent="0.3">
      <c r="A30" s="238" t="s">
        <v>39</v>
      </c>
      <c r="B30" s="239"/>
      <c r="C30" s="28">
        <f>C28/G28</f>
        <v>2.8985507246376812E-2</v>
      </c>
      <c r="D30" s="140">
        <f>D28/G28</f>
        <v>0.893719806763285</v>
      </c>
      <c r="E30" s="28">
        <f>E28/G28</f>
        <v>7.7294685990338161E-2</v>
      </c>
      <c r="F30" s="140">
        <f>F28/G28</f>
        <v>0</v>
      </c>
      <c r="G30" s="28">
        <f>G28/G28</f>
        <v>1</v>
      </c>
      <c r="H30" s="1"/>
      <c r="I30" s="1"/>
      <c r="J30" s="1"/>
      <c r="K30" s="1"/>
      <c r="L30" s="1"/>
      <c r="M30" s="1"/>
      <c r="N30" s="1"/>
    </row>
  </sheetData>
  <mergeCells count="14">
    <mergeCell ref="K28:L28"/>
    <mergeCell ref="A30:B30"/>
    <mergeCell ref="A26:A27"/>
    <mergeCell ref="B26:B27"/>
    <mergeCell ref="K27:L27"/>
    <mergeCell ref="C26:F26"/>
    <mergeCell ref="G26:G27"/>
    <mergeCell ref="K29:L29"/>
    <mergeCell ref="N2:N3"/>
    <mergeCell ref="A24:B24"/>
    <mergeCell ref="C1:I1"/>
    <mergeCell ref="A2:A3"/>
    <mergeCell ref="B2:B3"/>
    <mergeCell ref="C2:M2"/>
  </mergeCells>
  <pageMargins left="0.25" right="0.25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/>
  </sheetViews>
  <sheetFormatPr defaultRowHeight="15" x14ac:dyDescent="0.25"/>
  <cols>
    <col min="1" max="1" width="5" customWidth="1"/>
    <col min="2" max="2" width="20.42578125" customWidth="1"/>
  </cols>
  <sheetData>
    <row r="1" spans="1:14" x14ac:dyDescent="0.25">
      <c r="A1" s="218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 x14ac:dyDescent="0.25">
      <c r="A2" s="322" t="s">
        <v>92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1"/>
      <c r="M2" s="1"/>
      <c r="N2" s="1"/>
    </row>
    <row r="3" spans="1:14" ht="15.75" thickBot="1" x14ac:dyDescent="0.3">
      <c r="A3" s="34"/>
      <c r="B3" s="269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34"/>
      <c r="N3" s="219" t="s">
        <v>0</v>
      </c>
    </row>
    <row r="4" spans="1:14" ht="15.75" customHeight="1" thickBot="1" x14ac:dyDescent="0.3">
      <c r="A4" s="249" t="s">
        <v>1</v>
      </c>
      <c r="B4" s="324" t="s">
        <v>83</v>
      </c>
      <c r="C4" s="302" t="s">
        <v>3</v>
      </c>
      <c r="D4" s="302"/>
      <c r="E4" s="302"/>
      <c r="F4" s="302"/>
      <c r="G4" s="302"/>
      <c r="H4" s="302"/>
      <c r="I4" s="302"/>
      <c r="J4" s="302"/>
      <c r="K4" s="302"/>
      <c r="L4" s="302"/>
      <c r="M4" s="326"/>
      <c r="N4" s="320" t="s">
        <v>4</v>
      </c>
    </row>
    <row r="5" spans="1:14" ht="15.75" thickBot="1" x14ac:dyDescent="0.3">
      <c r="A5" s="272"/>
      <c r="B5" s="325"/>
      <c r="C5" s="220" t="s">
        <v>5</v>
      </c>
      <c r="D5" s="221" t="s">
        <v>6</v>
      </c>
      <c r="E5" s="222" t="s">
        <v>7</v>
      </c>
      <c r="F5" s="221" t="s">
        <v>8</v>
      </c>
      <c r="G5" s="222" t="s">
        <v>9</v>
      </c>
      <c r="H5" s="221" t="s">
        <v>10</v>
      </c>
      <c r="I5" s="222" t="s">
        <v>11</v>
      </c>
      <c r="J5" s="221" t="s">
        <v>12</v>
      </c>
      <c r="K5" s="223" t="s">
        <v>13</v>
      </c>
      <c r="L5" s="221" t="s">
        <v>14</v>
      </c>
      <c r="M5" s="224" t="s">
        <v>15</v>
      </c>
      <c r="N5" s="321"/>
    </row>
    <row r="6" spans="1:14" ht="47.25" customHeight="1" x14ac:dyDescent="0.25">
      <c r="A6" s="40">
        <v>1</v>
      </c>
      <c r="B6" s="88" t="s">
        <v>43</v>
      </c>
      <c r="C6" s="124">
        <v>177977</v>
      </c>
      <c r="D6" s="89">
        <v>391365</v>
      </c>
      <c r="E6" s="125">
        <v>111628</v>
      </c>
      <c r="F6" s="89">
        <v>402390</v>
      </c>
      <c r="G6" s="125">
        <v>683958</v>
      </c>
      <c r="H6" s="89">
        <v>164898</v>
      </c>
      <c r="I6" s="125">
        <v>70975</v>
      </c>
      <c r="J6" s="89">
        <v>237961</v>
      </c>
      <c r="K6" s="126">
        <v>206038</v>
      </c>
      <c r="L6" s="89">
        <v>134106</v>
      </c>
      <c r="M6" s="127">
        <v>102156</v>
      </c>
      <c r="N6" s="156">
        <f>SUM(C6:M6)</f>
        <v>2683452</v>
      </c>
    </row>
    <row r="7" spans="1:14" ht="37.5" customHeight="1" thickBot="1" x14ac:dyDescent="0.3">
      <c r="A7" s="113">
        <v>2</v>
      </c>
      <c r="B7" s="128" t="s">
        <v>44</v>
      </c>
      <c r="C7" s="114">
        <v>121607</v>
      </c>
      <c r="D7" s="129">
        <v>219277</v>
      </c>
      <c r="E7" s="115">
        <v>96914</v>
      </c>
      <c r="F7" s="129">
        <v>163886</v>
      </c>
      <c r="G7" s="115">
        <v>144093</v>
      </c>
      <c r="H7" s="129">
        <v>125348</v>
      </c>
      <c r="I7" s="115">
        <v>49726</v>
      </c>
      <c r="J7" s="129">
        <v>109710</v>
      </c>
      <c r="K7" s="115">
        <v>159639</v>
      </c>
      <c r="L7" s="129">
        <v>59225</v>
      </c>
      <c r="M7" s="130">
        <v>51750</v>
      </c>
      <c r="N7" s="157">
        <f>SUM(C7:M7)</f>
        <v>1301175</v>
      </c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 customHeight="1" thickBot="1" x14ac:dyDescent="0.3">
      <c r="A10" s="249" t="s">
        <v>1</v>
      </c>
      <c r="B10" s="324" t="s">
        <v>83</v>
      </c>
      <c r="C10" s="327" t="s">
        <v>82</v>
      </c>
      <c r="D10" s="328"/>
      <c r="E10" s="328"/>
      <c r="F10" s="329"/>
      <c r="G10" s="330" t="s">
        <v>4</v>
      </c>
      <c r="H10" s="1"/>
      <c r="I10" s="1"/>
      <c r="J10" s="332" t="s">
        <v>78</v>
      </c>
      <c r="K10" s="333"/>
      <c r="L10" s="314" t="s">
        <v>3</v>
      </c>
      <c r="M10" s="336" t="s">
        <v>82</v>
      </c>
      <c r="N10" s="314" t="s">
        <v>4</v>
      </c>
    </row>
    <row r="11" spans="1:14" ht="15.75" thickBot="1" x14ac:dyDescent="0.3">
      <c r="A11" s="272"/>
      <c r="B11" s="325"/>
      <c r="C11" s="224" t="s">
        <v>15</v>
      </c>
      <c r="D11" s="225" t="s">
        <v>36</v>
      </c>
      <c r="E11" s="222" t="s">
        <v>9</v>
      </c>
      <c r="F11" s="221" t="s">
        <v>12</v>
      </c>
      <c r="G11" s="331"/>
      <c r="H11" s="1"/>
      <c r="I11" s="1"/>
      <c r="J11" s="334"/>
      <c r="K11" s="335"/>
      <c r="L11" s="315"/>
      <c r="M11" s="337"/>
      <c r="N11" s="315"/>
    </row>
    <row r="12" spans="1:14" ht="37.5" customHeight="1" thickBot="1" x14ac:dyDescent="0.3">
      <c r="A12" s="158">
        <v>1</v>
      </c>
      <c r="B12" s="88" t="s">
        <v>43</v>
      </c>
      <c r="C12" s="159">
        <v>2291</v>
      </c>
      <c r="D12" s="160">
        <v>19061</v>
      </c>
      <c r="E12" s="161">
        <v>2276</v>
      </c>
      <c r="F12" s="160">
        <v>452</v>
      </c>
      <c r="G12" s="162">
        <f>SUM(C12:F12)</f>
        <v>24080</v>
      </c>
      <c r="H12" s="1"/>
      <c r="I12" s="1"/>
      <c r="J12" s="318" t="s">
        <v>43</v>
      </c>
      <c r="K12" s="319"/>
      <c r="L12" s="163">
        <f>N6</f>
        <v>2683452</v>
      </c>
      <c r="M12" s="226">
        <f>G12</f>
        <v>24080</v>
      </c>
      <c r="N12" s="227">
        <f>SUM(L12:M12)</f>
        <v>2707532</v>
      </c>
    </row>
    <row r="13" spans="1:14" ht="37.5" customHeight="1" thickBot="1" x14ac:dyDescent="0.3">
      <c r="A13" s="113">
        <v>2</v>
      </c>
      <c r="B13" s="128" t="s">
        <v>44</v>
      </c>
      <c r="C13" s="164">
        <v>2025</v>
      </c>
      <c r="D13" s="165">
        <v>7568</v>
      </c>
      <c r="E13" s="166">
        <v>391</v>
      </c>
      <c r="F13" s="165">
        <v>85</v>
      </c>
      <c r="G13" s="167">
        <f>SUM(C13:F13)</f>
        <v>10069</v>
      </c>
      <c r="H13" s="1"/>
      <c r="I13" s="1"/>
      <c r="J13" s="316" t="s">
        <v>44</v>
      </c>
      <c r="K13" s="317"/>
      <c r="L13" s="168">
        <f>N7</f>
        <v>1301175</v>
      </c>
      <c r="M13" s="226">
        <f>G13</f>
        <v>10069</v>
      </c>
      <c r="N13" s="228">
        <f>SUM(L13:M13)</f>
        <v>1311244</v>
      </c>
    </row>
  </sheetData>
  <mergeCells count="16">
    <mergeCell ref="N10:N11"/>
    <mergeCell ref="J13:K13"/>
    <mergeCell ref="J12:K12"/>
    <mergeCell ref="N4:N5"/>
    <mergeCell ref="A2:K2"/>
    <mergeCell ref="B3:L3"/>
    <mergeCell ref="A4:A5"/>
    <mergeCell ref="B4:B5"/>
    <mergeCell ref="C4:M4"/>
    <mergeCell ref="A10:A11"/>
    <mergeCell ref="B10:B11"/>
    <mergeCell ref="C10:F10"/>
    <mergeCell ref="G10:G11"/>
    <mergeCell ref="J10:K11"/>
    <mergeCell ref="L10:L11"/>
    <mergeCell ref="M10:M1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/>
  </sheetViews>
  <sheetFormatPr defaultRowHeight="15" x14ac:dyDescent="0.25"/>
  <cols>
    <col min="1" max="1" width="4.85546875" customWidth="1"/>
    <col min="2" max="2" width="16.5703125" customWidth="1"/>
    <col min="3" max="3" width="13.5703125" customWidth="1"/>
    <col min="4" max="4" width="11" customWidth="1"/>
    <col min="5" max="5" width="13.85546875" customWidth="1"/>
    <col min="6" max="6" width="13.7109375" customWidth="1"/>
    <col min="7" max="7" width="12.140625" customWidth="1"/>
    <col min="8" max="8" width="11.85546875" customWidth="1"/>
    <col min="9" max="9" width="12.28515625" customWidth="1"/>
    <col min="10" max="10" width="10.7109375" customWidth="1"/>
    <col min="11" max="11" width="12.5703125" customWidth="1"/>
  </cols>
  <sheetData>
    <row r="1" spans="1:11" x14ac:dyDescent="0.25">
      <c r="A1" s="229"/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x14ac:dyDescent="0.25">
      <c r="A2" s="229"/>
      <c r="B2" s="363" t="s">
        <v>97</v>
      </c>
      <c r="C2" s="363"/>
      <c r="D2" s="363"/>
      <c r="E2" s="363"/>
      <c r="F2" s="363"/>
      <c r="G2" s="364"/>
      <c r="H2" s="364"/>
      <c r="I2" s="229"/>
      <c r="J2" s="229"/>
      <c r="K2" s="229"/>
    </row>
    <row r="3" spans="1:11" ht="15.75" thickBot="1" x14ac:dyDescent="0.3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365" t="s">
        <v>70</v>
      </c>
    </row>
    <row r="4" spans="1:11" ht="15.75" thickBot="1" x14ac:dyDescent="0.3">
      <c r="A4" s="366" t="s">
        <v>98</v>
      </c>
      <c r="B4" s="366" t="s">
        <v>81</v>
      </c>
      <c r="C4" s="366" t="s">
        <v>99</v>
      </c>
      <c r="D4" s="366" t="s">
        <v>100</v>
      </c>
      <c r="E4" s="367" t="s">
        <v>101</v>
      </c>
      <c r="F4" s="368"/>
      <c r="G4" s="369"/>
      <c r="H4" s="366" t="s">
        <v>102</v>
      </c>
      <c r="I4" s="366" t="s">
        <v>103</v>
      </c>
      <c r="J4" s="366" t="s">
        <v>104</v>
      </c>
      <c r="K4" s="366" t="s">
        <v>4</v>
      </c>
    </row>
    <row r="5" spans="1:11" ht="49.5" customHeight="1" thickBot="1" x14ac:dyDescent="0.3">
      <c r="A5" s="370"/>
      <c r="B5" s="370"/>
      <c r="C5" s="370"/>
      <c r="D5" s="370"/>
      <c r="E5" s="371" t="s">
        <v>43</v>
      </c>
      <c r="F5" s="371" t="s">
        <v>44</v>
      </c>
      <c r="G5" s="371" t="s">
        <v>105</v>
      </c>
      <c r="H5" s="370"/>
      <c r="I5" s="370"/>
      <c r="J5" s="370"/>
      <c r="K5" s="370"/>
    </row>
    <row r="6" spans="1:11" ht="15.75" thickBot="1" x14ac:dyDescent="0.3">
      <c r="A6" s="372"/>
      <c r="B6" s="373" t="s">
        <v>79</v>
      </c>
      <c r="C6" s="374">
        <f t="shared" ref="C6:K6" si="0">SUM(C7:C17)</f>
        <v>3320679</v>
      </c>
      <c r="D6" s="143">
        <f t="shared" si="0"/>
        <v>69162</v>
      </c>
      <c r="E6" s="375">
        <f t="shared" si="0"/>
        <v>2683452</v>
      </c>
      <c r="F6" s="375">
        <f t="shared" si="0"/>
        <v>1301175</v>
      </c>
      <c r="G6" s="375">
        <f t="shared" si="0"/>
        <v>4075146</v>
      </c>
      <c r="H6" s="143">
        <f t="shared" si="0"/>
        <v>0</v>
      </c>
      <c r="I6" s="143">
        <f t="shared" si="0"/>
        <v>0</v>
      </c>
      <c r="J6" s="143">
        <f t="shared" si="0"/>
        <v>24715</v>
      </c>
      <c r="K6" s="143">
        <f t="shared" si="0"/>
        <v>7489702</v>
      </c>
    </row>
    <row r="7" spans="1:11" x14ac:dyDescent="0.25">
      <c r="A7" s="376">
        <v>1</v>
      </c>
      <c r="B7" s="377" t="s">
        <v>5</v>
      </c>
      <c r="C7" s="378">
        <f>358617+3186</f>
        <v>361803</v>
      </c>
      <c r="D7" s="379">
        <v>14960</v>
      </c>
      <c r="E7" s="378">
        <v>177977</v>
      </c>
      <c r="F7" s="378">
        <v>121607</v>
      </c>
      <c r="G7" s="378">
        <f>SUM(E7:F7)+4495</f>
        <v>304079</v>
      </c>
      <c r="H7" s="378">
        <v>0</v>
      </c>
      <c r="I7" s="378">
        <v>0</v>
      </c>
      <c r="J7" s="378">
        <v>0</v>
      </c>
      <c r="K7" s="378">
        <f t="shared" ref="K7:K17" si="1">C7+D7+G7+J7</f>
        <v>680842</v>
      </c>
    </row>
    <row r="8" spans="1:11" x14ac:dyDescent="0.25">
      <c r="A8" s="380">
        <v>2</v>
      </c>
      <c r="B8" s="381" t="s">
        <v>6</v>
      </c>
      <c r="C8" s="382">
        <v>588166</v>
      </c>
      <c r="D8" s="383">
        <v>11087</v>
      </c>
      <c r="E8" s="383">
        <v>391365</v>
      </c>
      <c r="F8" s="383">
        <v>219277</v>
      </c>
      <c r="G8" s="383">
        <f>SUM(E8:F8)+56423</f>
        <v>667065</v>
      </c>
      <c r="H8" s="382">
        <v>0</v>
      </c>
      <c r="I8" s="382">
        <v>0</v>
      </c>
      <c r="J8" s="382">
        <v>0</v>
      </c>
      <c r="K8" s="384">
        <f t="shared" si="1"/>
        <v>1266318</v>
      </c>
    </row>
    <row r="9" spans="1:11" x14ac:dyDescent="0.25">
      <c r="A9" s="385">
        <v>3</v>
      </c>
      <c r="B9" s="386" t="s">
        <v>7</v>
      </c>
      <c r="C9" s="387">
        <v>248551</v>
      </c>
      <c r="D9" s="388">
        <v>2812</v>
      </c>
      <c r="E9" s="388">
        <v>111628</v>
      </c>
      <c r="F9" s="388">
        <v>96914</v>
      </c>
      <c r="G9" s="388">
        <f>SUM(E9:F9)+1356</f>
        <v>209898</v>
      </c>
      <c r="H9" s="388">
        <v>0</v>
      </c>
      <c r="I9" s="388">
        <v>0</v>
      </c>
      <c r="J9" s="388">
        <v>15615</v>
      </c>
      <c r="K9" s="378">
        <f t="shared" si="1"/>
        <v>476876</v>
      </c>
    </row>
    <row r="10" spans="1:11" x14ac:dyDescent="0.25">
      <c r="A10" s="380">
        <v>4</v>
      </c>
      <c r="B10" s="381" t="s">
        <v>8</v>
      </c>
      <c r="C10" s="383">
        <f>334865</f>
        <v>334865</v>
      </c>
      <c r="D10" s="383">
        <v>2874</v>
      </c>
      <c r="E10" s="383">
        <f>402390</f>
        <v>402390</v>
      </c>
      <c r="F10" s="383">
        <f>163886</f>
        <v>163886</v>
      </c>
      <c r="G10" s="383">
        <f>SUM(E10:F10)+5663</f>
        <v>571939</v>
      </c>
      <c r="H10" s="383">
        <v>0</v>
      </c>
      <c r="I10" s="383">
        <v>0</v>
      </c>
      <c r="J10" s="383">
        <v>0</v>
      </c>
      <c r="K10" s="384">
        <f t="shared" si="1"/>
        <v>909678</v>
      </c>
    </row>
    <row r="11" spans="1:11" x14ac:dyDescent="0.25">
      <c r="A11" s="385">
        <v>5</v>
      </c>
      <c r="B11" s="386" t="s">
        <v>9</v>
      </c>
      <c r="C11" s="388">
        <v>323451</v>
      </c>
      <c r="D11" s="388">
        <v>1520</v>
      </c>
      <c r="E11" s="388">
        <v>683958</v>
      </c>
      <c r="F11" s="388">
        <v>144093</v>
      </c>
      <c r="G11" s="388">
        <f>SUM(E11:F11)+8297</f>
        <v>836348</v>
      </c>
      <c r="H11" s="388">
        <v>0</v>
      </c>
      <c r="I11" s="388">
        <v>0</v>
      </c>
      <c r="J11" s="388">
        <v>0</v>
      </c>
      <c r="K11" s="378">
        <f t="shared" si="1"/>
        <v>1161319</v>
      </c>
    </row>
    <row r="12" spans="1:11" x14ac:dyDescent="0.25">
      <c r="A12" s="380">
        <v>6</v>
      </c>
      <c r="B12" s="381" t="s">
        <v>10</v>
      </c>
      <c r="C12" s="383">
        <v>420288</v>
      </c>
      <c r="D12" s="383">
        <v>22334</v>
      </c>
      <c r="E12" s="383">
        <v>164898</v>
      </c>
      <c r="F12" s="383">
        <v>125348</v>
      </c>
      <c r="G12" s="383">
        <f>SUM(E12:F12)+2032</f>
        <v>292278</v>
      </c>
      <c r="H12" s="383">
        <v>0</v>
      </c>
      <c r="I12" s="383">
        <v>0</v>
      </c>
      <c r="J12" s="383">
        <v>0</v>
      </c>
      <c r="K12" s="384">
        <f t="shared" si="1"/>
        <v>734900</v>
      </c>
    </row>
    <row r="13" spans="1:11" x14ac:dyDescent="0.25">
      <c r="A13" s="385">
        <v>7</v>
      </c>
      <c r="B13" s="386" t="s">
        <v>11</v>
      </c>
      <c r="C13" s="388">
        <v>98239</v>
      </c>
      <c r="D13" s="388">
        <v>0</v>
      </c>
      <c r="E13" s="388">
        <v>70975</v>
      </c>
      <c r="F13" s="388">
        <v>49726</v>
      </c>
      <c r="G13" s="388">
        <f>SUM(E13:F13)+1320</f>
        <v>122021</v>
      </c>
      <c r="H13" s="388">
        <v>0</v>
      </c>
      <c r="I13" s="388">
        <v>0</v>
      </c>
      <c r="J13" s="388">
        <v>0</v>
      </c>
      <c r="K13" s="378">
        <f t="shared" si="1"/>
        <v>220260</v>
      </c>
    </row>
    <row r="14" spans="1:11" x14ac:dyDescent="0.25">
      <c r="A14" s="380">
        <v>8</v>
      </c>
      <c r="B14" s="381" t="s">
        <v>12</v>
      </c>
      <c r="C14" s="383">
        <v>314286</v>
      </c>
      <c r="D14" s="383">
        <v>0</v>
      </c>
      <c r="E14" s="383">
        <v>237961</v>
      </c>
      <c r="F14" s="383">
        <v>109710</v>
      </c>
      <c r="G14" s="383">
        <f>SUM(E14:F14)+4695</f>
        <v>352366</v>
      </c>
      <c r="H14" s="383">
        <v>0</v>
      </c>
      <c r="I14" s="383">
        <v>0</v>
      </c>
      <c r="J14" s="383">
        <v>1589</v>
      </c>
      <c r="K14" s="384">
        <f t="shared" si="1"/>
        <v>668241</v>
      </c>
    </row>
    <row r="15" spans="1:11" x14ac:dyDescent="0.25">
      <c r="A15" s="385">
        <v>9</v>
      </c>
      <c r="B15" s="386" t="s">
        <v>56</v>
      </c>
      <c r="C15" s="388">
        <v>281348</v>
      </c>
      <c r="D15" s="388">
        <v>5874</v>
      </c>
      <c r="E15" s="388">
        <v>206038</v>
      </c>
      <c r="F15" s="388">
        <v>159639</v>
      </c>
      <c r="G15" s="388">
        <f>SUM(E15:F15)+3136</f>
        <v>368813</v>
      </c>
      <c r="H15" s="388">
        <v>0</v>
      </c>
      <c r="I15" s="388">
        <v>0</v>
      </c>
      <c r="J15" s="388">
        <v>3222</v>
      </c>
      <c r="K15" s="378">
        <f t="shared" si="1"/>
        <v>659257</v>
      </c>
    </row>
    <row r="16" spans="1:11" x14ac:dyDescent="0.25">
      <c r="A16" s="380">
        <v>10</v>
      </c>
      <c r="B16" s="381" t="s">
        <v>14</v>
      </c>
      <c r="C16" s="383">
        <v>191329</v>
      </c>
      <c r="D16" s="383">
        <v>0</v>
      </c>
      <c r="E16" s="383">
        <v>134106</v>
      </c>
      <c r="F16" s="383">
        <v>59225</v>
      </c>
      <c r="G16" s="383">
        <f>SUM(E16:F16)+1977</f>
        <v>195308</v>
      </c>
      <c r="H16" s="383">
        <v>0</v>
      </c>
      <c r="I16" s="383">
        <v>0</v>
      </c>
      <c r="J16" s="383">
        <v>0</v>
      </c>
      <c r="K16" s="384">
        <f t="shared" si="1"/>
        <v>386637</v>
      </c>
    </row>
    <row r="17" spans="1:11" ht="15.75" thickBot="1" x14ac:dyDescent="0.3">
      <c r="A17" s="389">
        <v>11</v>
      </c>
      <c r="B17" s="390" t="s">
        <v>15</v>
      </c>
      <c r="C17" s="391">
        <v>158353</v>
      </c>
      <c r="D17" s="392">
        <v>7701</v>
      </c>
      <c r="E17" s="391">
        <v>102156</v>
      </c>
      <c r="F17" s="391">
        <v>51750</v>
      </c>
      <c r="G17" s="388">
        <f>SUM(E17:F17)+1125</f>
        <v>155031</v>
      </c>
      <c r="H17" s="391">
        <v>0</v>
      </c>
      <c r="I17" s="391">
        <v>0</v>
      </c>
      <c r="J17" s="391">
        <v>4289</v>
      </c>
      <c r="K17" s="378">
        <f t="shared" si="1"/>
        <v>325374</v>
      </c>
    </row>
    <row r="18" spans="1:11" ht="15.75" thickBot="1" x14ac:dyDescent="0.3">
      <c r="A18" s="372"/>
      <c r="B18" s="393" t="s">
        <v>80</v>
      </c>
      <c r="C18" s="394">
        <f t="shared" ref="C18:K18" si="2">SUM(C19:C22)</f>
        <v>22924</v>
      </c>
      <c r="D18" s="395">
        <f t="shared" si="2"/>
        <v>96773</v>
      </c>
      <c r="E18" s="395">
        <f t="shared" si="2"/>
        <v>24080</v>
      </c>
      <c r="F18" s="395">
        <f t="shared" si="2"/>
        <v>10069</v>
      </c>
      <c r="G18" s="395">
        <f t="shared" si="2"/>
        <v>35147</v>
      </c>
      <c r="H18" s="395">
        <f t="shared" si="2"/>
        <v>0</v>
      </c>
      <c r="I18" s="395">
        <f t="shared" si="2"/>
        <v>2358424</v>
      </c>
      <c r="J18" s="395">
        <f t="shared" si="2"/>
        <v>0</v>
      </c>
      <c r="K18" s="395">
        <f t="shared" si="2"/>
        <v>2513268</v>
      </c>
    </row>
    <row r="19" spans="1:11" x14ac:dyDescent="0.25">
      <c r="A19" s="385">
        <v>1</v>
      </c>
      <c r="B19" s="386" t="s">
        <v>15</v>
      </c>
      <c r="C19" s="388">
        <v>5779</v>
      </c>
      <c r="D19" s="388">
        <v>0</v>
      </c>
      <c r="E19" s="388">
        <v>2291</v>
      </c>
      <c r="F19" s="388">
        <v>2025</v>
      </c>
      <c r="G19" s="388">
        <f>SUM(E19:F19)+56</f>
        <v>4372</v>
      </c>
      <c r="H19" s="388">
        <v>0</v>
      </c>
      <c r="I19" s="388">
        <v>1004836</v>
      </c>
      <c r="J19" s="388">
        <v>0</v>
      </c>
      <c r="K19" s="378">
        <f>C19+D19+G19+I19+J19</f>
        <v>1014987</v>
      </c>
    </row>
    <row r="20" spans="1:11" x14ac:dyDescent="0.25">
      <c r="A20" s="380">
        <v>2</v>
      </c>
      <c r="B20" s="381" t="s">
        <v>36</v>
      </c>
      <c r="C20" s="383">
        <v>14276</v>
      </c>
      <c r="D20" s="383">
        <v>96773</v>
      </c>
      <c r="E20" s="383">
        <v>19061</v>
      </c>
      <c r="F20" s="383">
        <v>7568</v>
      </c>
      <c r="G20" s="383">
        <f>SUM(E20:F20)+799</f>
        <v>27428</v>
      </c>
      <c r="H20" s="383">
        <v>0</v>
      </c>
      <c r="I20" s="383">
        <v>1055093</v>
      </c>
      <c r="J20" s="383">
        <v>0</v>
      </c>
      <c r="K20" s="384">
        <f t="shared" ref="K20:K22" si="3">C20+D20+G20+I20</f>
        <v>1193570</v>
      </c>
    </row>
    <row r="21" spans="1:11" x14ac:dyDescent="0.25">
      <c r="A21" s="385">
        <v>3</v>
      </c>
      <c r="B21" s="386" t="s">
        <v>9</v>
      </c>
      <c r="C21" s="388">
        <v>2138</v>
      </c>
      <c r="D21" s="386">
        <v>0</v>
      </c>
      <c r="E21" s="388">
        <v>2276</v>
      </c>
      <c r="F21" s="388">
        <v>391</v>
      </c>
      <c r="G21" s="388">
        <f>SUM(E21:F21)+24</f>
        <v>2691</v>
      </c>
      <c r="H21" s="388">
        <v>0</v>
      </c>
      <c r="I21" s="388">
        <v>170506</v>
      </c>
      <c r="J21" s="388">
        <v>0</v>
      </c>
      <c r="K21" s="378">
        <f t="shared" si="3"/>
        <v>175335</v>
      </c>
    </row>
    <row r="22" spans="1:11" ht="15.75" thickBot="1" x14ac:dyDescent="0.3">
      <c r="A22" s="396">
        <v>4</v>
      </c>
      <c r="B22" s="397" t="s">
        <v>12</v>
      </c>
      <c r="C22" s="398">
        <v>731</v>
      </c>
      <c r="D22" s="397">
        <v>0</v>
      </c>
      <c r="E22" s="398">
        <v>452</v>
      </c>
      <c r="F22" s="398">
        <v>85</v>
      </c>
      <c r="G22" s="398">
        <f>SUM(E22:F22)+119</f>
        <v>656</v>
      </c>
      <c r="H22" s="398">
        <v>0</v>
      </c>
      <c r="I22" s="398">
        <v>127989</v>
      </c>
      <c r="J22" s="398">
        <v>0</v>
      </c>
      <c r="K22" s="384">
        <f t="shared" si="3"/>
        <v>129376</v>
      </c>
    </row>
    <row r="23" spans="1:11" ht="15.75" thickBot="1" x14ac:dyDescent="0.3">
      <c r="A23" s="399" t="s">
        <v>34</v>
      </c>
      <c r="B23" s="400"/>
      <c r="C23" s="401">
        <f t="shared" ref="C23:K23" si="4">C6+C18</f>
        <v>3343603</v>
      </c>
      <c r="D23" s="401">
        <f t="shared" si="4"/>
        <v>165935</v>
      </c>
      <c r="E23" s="401">
        <f t="shared" si="4"/>
        <v>2707532</v>
      </c>
      <c r="F23" s="401">
        <f t="shared" si="4"/>
        <v>1311244</v>
      </c>
      <c r="G23" s="401">
        <f t="shared" si="4"/>
        <v>4110293</v>
      </c>
      <c r="H23" s="401">
        <f t="shared" si="4"/>
        <v>0</v>
      </c>
      <c r="I23" s="401">
        <f t="shared" si="4"/>
        <v>2358424</v>
      </c>
      <c r="J23" s="401">
        <f t="shared" si="4"/>
        <v>24715</v>
      </c>
      <c r="K23" s="401">
        <f t="shared" si="4"/>
        <v>10002970</v>
      </c>
    </row>
  </sheetData>
  <mergeCells count="11">
    <mergeCell ref="I4:I5"/>
    <mergeCell ref="J4:J5"/>
    <mergeCell ref="K4:K5"/>
    <mergeCell ref="A23:B23"/>
    <mergeCell ref="B2:H2"/>
    <mergeCell ref="A4:A5"/>
    <mergeCell ref="B4:B5"/>
    <mergeCell ref="C4:C5"/>
    <mergeCell ref="D4:D5"/>
    <mergeCell ref="E4:G4"/>
    <mergeCell ref="H4:H5"/>
  </mergeCells>
  <pageMargins left="0.25" right="0.25" top="0.75" bottom="0.75" header="0.3" footer="0.3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/>
  </sheetViews>
  <sheetFormatPr defaultRowHeight="15" x14ac:dyDescent="0.25"/>
  <cols>
    <col min="3" max="3" width="17.140625" customWidth="1"/>
    <col min="4" max="4" width="20" customWidth="1"/>
    <col min="5" max="5" width="24.42578125" customWidth="1"/>
    <col min="6" max="6" width="21.42578125" customWidth="1"/>
    <col min="7" max="7" width="26.140625" customWidth="1"/>
  </cols>
  <sheetData>
    <row r="1" spans="1:8" s="1" customFormat="1" x14ac:dyDescent="0.25"/>
    <row r="2" spans="1:8" s="1" customFormat="1" x14ac:dyDescent="0.25"/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342" t="s">
        <v>94</v>
      </c>
      <c r="C4" s="342"/>
      <c r="D4" s="342"/>
      <c r="E4" s="342"/>
      <c r="F4" s="342"/>
      <c r="G4" s="342"/>
      <c r="H4" s="342"/>
    </row>
    <row r="5" spans="1:8" s="1" customFormat="1" x14ac:dyDescent="0.25">
      <c r="B5" s="111"/>
      <c r="C5" s="112"/>
      <c r="D5" s="112"/>
      <c r="E5" s="112"/>
      <c r="F5" s="112"/>
      <c r="G5" s="112"/>
      <c r="H5" s="112"/>
    </row>
    <row r="6" spans="1:8" ht="15.75" thickBot="1" x14ac:dyDescent="0.3">
      <c r="A6" s="1"/>
      <c r="B6" s="1"/>
      <c r="C6" s="1"/>
      <c r="D6" s="1"/>
      <c r="E6" s="1"/>
      <c r="F6" s="1"/>
      <c r="G6" s="109"/>
      <c r="H6" s="1"/>
    </row>
    <row r="7" spans="1:8" ht="15" customHeight="1" x14ac:dyDescent="0.25">
      <c r="A7" s="1"/>
      <c r="B7" s="343" t="s">
        <v>4</v>
      </c>
      <c r="C7" s="344"/>
      <c r="D7" s="347" t="s">
        <v>72</v>
      </c>
      <c r="E7" s="349" t="s">
        <v>73</v>
      </c>
      <c r="F7" s="349" t="s">
        <v>74</v>
      </c>
      <c r="G7" s="351" t="s">
        <v>43</v>
      </c>
      <c r="H7" s="1"/>
    </row>
    <row r="8" spans="1:8" ht="22.5" customHeight="1" x14ac:dyDescent="0.25">
      <c r="A8" s="1"/>
      <c r="B8" s="345"/>
      <c r="C8" s="346"/>
      <c r="D8" s="348"/>
      <c r="E8" s="350"/>
      <c r="F8" s="350"/>
      <c r="G8" s="352"/>
      <c r="H8" s="1"/>
    </row>
    <row r="9" spans="1:8" ht="53.25" customHeight="1" x14ac:dyDescent="0.25">
      <c r="A9" s="1"/>
      <c r="B9" s="340" t="s">
        <v>75</v>
      </c>
      <c r="C9" s="341"/>
      <c r="D9" s="116">
        <v>464</v>
      </c>
      <c r="E9" s="116">
        <v>75025435</v>
      </c>
      <c r="F9" s="116">
        <v>630</v>
      </c>
      <c r="G9" s="117">
        <v>101325881</v>
      </c>
      <c r="H9" s="1"/>
    </row>
    <row r="10" spans="1:8" ht="52.5" customHeight="1" x14ac:dyDescent="0.25">
      <c r="A10" s="1"/>
      <c r="B10" s="340" t="s">
        <v>76</v>
      </c>
      <c r="C10" s="341"/>
      <c r="D10" s="116">
        <v>57</v>
      </c>
      <c r="E10" s="116">
        <v>12248350</v>
      </c>
      <c r="F10" s="116">
        <v>135</v>
      </c>
      <c r="G10" s="117">
        <v>28449910</v>
      </c>
      <c r="H10" s="1"/>
    </row>
    <row r="11" spans="1:8" s="1" customFormat="1" ht="52.5" customHeight="1" x14ac:dyDescent="0.25">
      <c r="B11" s="353" t="s">
        <v>4</v>
      </c>
      <c r="C11" s="354"/>
      <c r="D11" s="119">
        <f>D9+D10</f>
        <v>521</v>
      </c>
      <c r="E11" s="120">
        <f t="shared" ref="E11:G11" si="0">E9+E10</f>
        <v>87273785</v>
      </c>
      <c r="F11" s="119">
        <f t="shared" si="0"/>
        <v>765</v>
      </c>
      <c r="G11" s="121">
        <f t="shared" si="0"/>
        <v>129775791</v>
      </c>
    </row>
    <row r="12" spans="1:8" ht="52.5" customHeight="1" thickBot="1" x14ac:dyDescent="0.3">
      <c r="A12" s="1"/>
      <c r="B12" s="338" t="s">
        <v>77</v>
      </c>
      <c r="C12" s="339"/>
      <c r="D12" s="122">
        <v>393</v>
      </c>
      <c r="E12" s="122">
        <v>69140775</v>
      </c>
      <c r="F12" s="122">
        <v>309</v>
      </c>
      <c r="G12" s="123">
        <v>46663302</v>
      </c>
      <c r="H12" s="1"/>
    </row>
    <row r="13" spans="1:8" x14ac:dyDescent="0.25">
      <c r="A13" s="1"/>
      <c r="B13" s="1"/>
      <c r="C13" s="1"/>
      <c r="D13" s="118"/>
      <c r="E13" s="118"/>
      <c r="F13" s="118"/>
      <c r="G13" s="118"/>
      <c r="H13" s="1"/>
    </row>
    <row r="14" spans="1:8" x14ac:dyDescent="0.25">
      <c r="A14" s="1"/>
      <c r="B14" s="1"/>
      <c r="C14" s="1"/>
      <c r="D14" s="110"/>
      <c r="E14" s="110"/>
      <c r="F14" s="110"/>
      <c r="G14" s="110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</sheetData>
  <mergeCells count="10">
    <mergeCell ref="B12:C12"/>
    <mergeCell ref="B9:C9"/>
    <mergeCell ref="B10:C10"/>
    <mergeCell ref="B4:H4"/>
    <mergeCell ref="B7:C8"/>
    <mergeCell ref="D7:D8"/>
    <mergeCell ref="E7:E8"/>
    <mergeCell ref="F7:F8"/>
    <mergeCell ref="G7:G8"/>
    <mergeCell ref="B11:C11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/>
  </sheetViews>
  <sheetFormatPr defaultRowHeight="15" x14ac:dyDescent="0.25"/>
  <cols>
    <col min="1" max="1" width="25.42578125" customWidth="1"/>
  </cols>
  <sheetData>
    <row r="1" spans="1:13" ht="15.75" thickBot="1" x14ac:dyDescent="0.3">
      <c r="A1" s="1"/>
      <c r="B1" s="1"/>
      <c r="C1" s="229" t="s">
        <v>93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thickBot="1" x14ac:dyDescent="0.3">
      <c r="A2" s="90"/>
      <c r="B2" s="91" t="s">
        <v>5</v>
      </c>
      <c r="C2" s="37" t="s">
        <v>6</v>
      </c>
      <c r="D2" s="68" t="s">
        <v>7</v>
      </c>
      <c r="E2" s="37" t="s">
        <v>8</v>
      </c>
      <c r="F2" s="68" t="s">
        <v>9</v>
      </c>
      <c r="G2" s="37" t="s">
        <v>10</v>
      </c>
      <c r="H2" s="37" t="s">
        <v>11</v>
      </c>
      <c r="I2" s="37" t="s">
        <v>12</v>
      </c>
      <c r="J2" s="68" t="s">
        <v>13</v>
      </c>
      <c r="K2" s="37" t="s">
        <v>14</v>
      </c>
      <c r="L2" s="75" t="s">
        <v>15</v>
      </c>
      <c r="M2" s="37" t="s">
        <v>4</v>
      </c>
    </row>
    <row r="3" spans="1:13" x14ac:dyDescent="0.25">
      <c r="A3" s="230" t="s">
        <v>45</v>
      </c>
      <c r="B3" s="92"/>
      <c r="C3" s="92"/>
      <c r="D3" s="93"/>
      <c r="E3" s="92"/>
      <c r="F3" s="93"/>
      <c r="G3" s="92"/>
      <c r="H3" s="92"/>
      <c r="I3" s="92"/>
      <c r="J3" s="93"/>
      <c r="K3" s="92"/>
      <c r="L3" s="93"/>
      <c r="M3" s="92"/>
    </row>
    <row r="4" spans="1:13" x14ac:dyDescent="0.25">
      <c r="A4" s="231" t="s">
        <v>46</v>
      </c>
      <c r="B4" s="232">
        <v>16188</v>
      </c>
      <c r="C4" s="232">
        <v>20263</v>
      </c>
      <c r="D4" s="233">
        <v>58784</v>
      </c>
      <c r="E4" s="232">
        <v>59656</v>
      </c>
      <c r="F4" s="233">
        <v>47098</v>
      </c>
      <c r="G4" s="232">
        <v>75696</v>
      </c>
      <c r="H4" s="231">
        <v>891</v>
      </c>
      <c r="I4" s="232">
        <v>27885</v>
      </c>
      <c r="J4" s="233">
        <v>30643</v>
      </c>
      <c r="K4" s="232">
        <v>38468</v>
      </c>
      <c r="L4" s="233">
        <v>29538</v>
      </c>
      <c r="M4" s="232">
        <f>SUM(B4:L4)</f>
        <v>405110</v>
      </c>
    </row>
    <row r="5" spans="1:13" x14ac:dyDescent="0.25">
      <c r="A5" s="357" t="s">
        <v>47</v>
      </c>
      <c r="B5" s="355">
        <v>157667</v>
      </c>
      <c r="C5" s="355">
        <v>388641</v>
      </c>
      <c r="D5" s="356">
        <v>296080</v>
      </c>
      <c r="E5" s="355">
        <v>371910</v>
      </c>
      <c r="F5" s="356">
        <v>410608</v>
      </c>
      <c r="G5" s="355">
        <v>567008</v>
      </c>
      <c r="H5" s="355">
        <v>4688</v>
      </c>
      <c r="I5" s="355">
        <v>182947</v>
      </c>
      <c r="J5" s="356">
        <v>178951</v>
      </c>
      <c r="K5" s="355">
        <v>202425</v>
      </c>
      <c r="L5" s="356">
        <v>147085</v>
      </c>
      <c r="M5" s="355">
        <f>SUM(B5:L5)</f>
        <v>2908010</v>
      </c>
    </row>
    <row r="6" spans="1:13" ht="10.5" customHeight="1" x14ac:dyDescent="0.25">
      <c r="A6" s="231" t="s">
        <v>48</v>
      </c>
      <c r="B6" s="231">
        <v>0</v>
      </c>
      <c r="C6" s="231">
        <v>0</v>
      </c>
      <c r="D6" s="234">
        <v>0</v>
      </c>
      <c r="E6" s="231">
        <v>0</v>
      </c>
      <c r="F6" s="234">
        <v>0</v>
      </c>
      <c r="G6" s="231">
        <v>0</v>
      </c>
      <c r="H6" s="231">
        <v>0</v>
      </c>
      <c r="I6" s="231">
        <v>0</v>
      </c>
      <c r="J6" s="234">
        <v>0</v>
      </c>
      <c r="K6" s="231">
        <v>0</v>
      </c>
      <c r="L6" s="234">
        <v>0</v>
      </c>
      <c r="M6" s="231">
        <f>SUM(B6:L6)</f>
        <v>0</v>
      </c>
    </row>
    <row r="7" spans="1:13" x14ac:dyDescent="0.25">
      <c r="A7" s="230" t="s">
        <v>49</v>
      </c>
      <c r="B7" s="92"/>
      <c r="C7" s="92"/>
      <c r="D7" s="93"/>
      <c r="E7" s="92"/>
      <c r="F7" s="93"/>
      <c r="G7" s="92"/>
      <c r="H7" s="92"/>
      <c r="I7" s="92"/>
      <c r="J7" s="93"/>
      <c r="K7" s="92"/>
      <c r="L7" s="93"/>
      <c r="M7" s="92"/>
    </row>
    <row r="8" spans="1:13" x14ac:dyDescent="0.25">
      <c r="A8" s="231" t="s">
        <v>46</v>
      </c>
      <c r="B8" s="232">
        <v>8913</v>
      </c>
      <c r="C8" s="232">
        <v>27905</v>
      </c>
      <c r="D8" s="233">
        <v>23381</v>
      </c>
      <c r="E8" s="232">
        <v>18889</v>
      </c>
      <c r="F8" s="233">
        <v>10335</v>
      </c>
      <c r="G8" s="232">
        <v>15572</v>
      </c>
      <c r="H8" s="232">
        <v>4028</v>
      </c>
      <c r="I8" s="232">
        <v>23069</v>
      </c>
      <c r="J8" s="233">
        <v>17539</v>
      </c>
      <c r="K8" s="232">
        <v>15329</v>
      </c>
      <c r="L8" s="233">
        <v>15531</v>
      </c>
      <c r="M8" s="232">
        <f>SUM(B8:L8)</f>
        <v>180491</v>
      </c>
    </row>
    <row r="9" spans="1:13" x14ac:dyDescent="0.25">
      <c r="A9" s="357" t="s">
        <v>47</v>
      </c>
      <c r="B9" s="355">
        <v>131712</v>
      </c>
      <c r="C9" s="355">
        <v>184886</v>
      </c>
      <c r="D9" s="356">
        <v>95690</v>
      </c>
      <c r="E9" s="355">
        <v>94145</v>
      </c>
      <c r="F9" s="356">
        <v>57295</v>
      </c>
      <c r="G9" s="355">
        <v>108764</v>
      </c>
      <c r="H9" s="355">
        <v>17684</v>
      </c>
      <c r="I9" s="355">
        <v>173932</v>
      </c>
      <c r="J9" s="356">
        <v>79104</v>
      </c>
      <c r="K9" s="355">
        <v>79468</v>
      </c>
      <c r="L9" s="356">
        <v>68319</v>
      </c>
      <c r="M9" s="355">
        <f>SUM(B9:L9)</f>
        <v>1090999</v>
      </c>
    </row>
    <row r="10" spans="1:13" x14ac:dyDescent="0.25">
      <c r="A10" s="231" t="s">
        <v>48</v>
      </c>
      <c r="B10" s="232">
        <v>23318</v>
      </c>
      <c r="C10" s="232">
        <v>40743</v>
      </c>
      <c r="D10" s="233">
        <v>23371</v>
      </c>
      <c r="E10" s="232">
        <v>17215</v>
      </c>
      <c r="F10" s="233">
        <v>11696</v>
      </c>
      <c r="G10" s="232">
        <v>16937</v>
      </c>
      <c r="H10" s="232">
        <v>4672</v>
      </c>
      <c r="I10" s="232">
        <v>30706</v>
      </c>
      <c r="J10" s="233">
        <v>16579</v>
      </c>
      <c r="K10" s="232">
        <v>26171</v>
      </c>
      <c r="L10" s="233">
        <v>17264</v>
      </c>
      <c r="M10" s="232">
        <f>SUM(B10:L10)</f>
        <v>228672</v>
      </c>
    </row>
    <row r="11" spans="1:13" x14ac:dyDescent="0.25">
      <c r="A11" s="230" t="s">
        <v>50</v>
      </c>
      <c r="B11" s="92"/>
      <c r="C11" s="92"/>
      <c r="D11" s="93"/>
      <c r="E11" s="92"/>
      <c r="F11" s="93"/>
      <c r="G11" s="92"/>
      <c r="H11" s="92"/>
      <c r="I11" s="92"/>
      <c r="J11" s="93"/>
      <c r="K11" s="92"/>
      <c r="L11" s="93"/>
      <c r="M11" s="92"/>
    </row>
    <row r="12" spans="1:13" x14ac:dyDescent="0.25">
      <c r="A12" s="231" t="s">
        <v>46</v>
      </c>
      <c r="B12" s="232">
        <v>32713</v>
      </c>
      <c r="C12" s="232">
        <v>1447</v>
      </c>
      <c r="D12" s="234">
        <v>544</v>
      </c>
      <c r="E12" s="232">
        <v>2691</v>
      </c>
      <c r="F12" s="234">
        <v>205</v>
      </c>
      <c r="G12" s="231">
        <v>0</v>
      </c>
      <c r="H12" s="231">
        <v>0</v>
      </c>
      <c r="I12" s="232">
        <v>17850</v>
      </c>
      <c r="J12" s="234">
        <v>0</v>
      </c>
      <c r="K12" s="231">
        <v>0</v>
      </c>
      <c r="L12" s="234">
        <v>0</v>
      </c>
      <c r="M12" s="232">
        <f>SUM(B12:L12)</f>
        <v>55450</v>
      </c>
    </row>
    <row r="13" spans="1:13" x14ac:dyDescent="0.25">
      <c r="A13" s="357" t="s">
        <v>47</v>
      </c>
      <c r="B13" s="355">
        <v>417588</v>
      </c>
      <c r="C13" s="355">
        <v>11945</v>
      </c>
      <c r="D13" s="356">
        <v>2283</v>
      </c>
      <c r="E13" s="355">
        <v>16580</v>
      </c>
      <c r="F13" s="356">
        <v>4336</v>
      </c>
      <c r="G13" s="357">
        <v>0</v>
      </c>
      <c r="H13" s="357">
        <v>0</v>
      </c>
      <c r="I13" s="355">
        <v>71162</v>
      </c>
      <c r="J13" s="358">
        <v>0</v>
      </c>
      <c r="K13" s="357">
        <v>0</v>
      </c>
      <c r="L13" s="358">
        <v>0</v>
      </c>
      <c r="M13" s="355">
        <f>SUM(B13:L13)</f>
        <v>523894</v>
      </c>
    </row>
    <row r="14" spans="1:13" x14ac:dyDescent="0.25">
      <c r="A14" s="231" t="s">
        <v>48</v>
      </c>
      <c r="B14" s="232">
        <v>73236</v>
      </c>
      <c r="C14" s="231">
        <v>628</v>
      </c>
      <c r="D14" s="233">
        <v>1212</v>
      </c>
      <c r="E14" s="232">
        <v>2621</v>
      </c>
      <c r="F14" s="234">
        <v>278</v>
      </c>
      <c r="G14" s="231">
        <v>0</v>
      </c>
      <c r="H14" s="231">
        <v>0</v>
      </c>
      <c r="I14" s="232">
        <v>21701</v>
      </c>
      <c r="J14" s="234">
        <v>0</v>
      </c>
      <c r="K14" s="231">
        <v>0</v>
      </c>
      <c r="L14" s="234">
        <v>0</v>
      </c>
      <c r="M14" s="232">
        <f>SUM(B14:L14)</f>
        <v>99676</v>
      </c>
    </row>
    <row r="15" spans="1:13" x14ac:dyDescent="0.25">
      <c r="A15" s="230" t="s">
        <v>51</v>
      </c>
      <c r="B15" s="92"/>
      <c r="C15" s="92"/>
      <c r="D15" s="93"/>
      <c r="E15" s="92"/>
      <c r="F15" s="93"/>
      <c r="G15" s="92"/>
      <c r="H15" s="92"/>
      <c r="I15" s="92"/>
      <c r="J15" s="93"/>
      <c r="K15" s="92"/>
      <c r="L15" s="93"/>
      <c r="M15" s="92"/>
    </row>
    <row r="16" spans="1:13" x14ac:dyDescent="0.25">
      <c r="A16" s="231" t="s">
        <v>46</v>
      </c>
      <c r="B16" s="232">
        <v>8583</v>
      </c>
      <c r="C16" s="232">
        <v>5644</v>
      </c>
      <c r="D16" s="233">
        <v>2388</v>
      </c>
      <c r="E16" s="232">
        <v>13636</v>
      </c>
      <c r="F16" s="233">
        <v>3165</v>
      </c>
      <c r="G16" s="232">
        <v>24669</v>
      </c>
      <c r="H16" s="232">
        <v>7896</v>
      </c>
      <c r="I16" s="232">
        <v>9374</v>
      </c>
      <c r="J16" s="233">
        <v>3048</v>
      </c>
      <c r="K16" s="232">
        <v>6934</v>
      </c>
      <c r="L16" s="233">
        <v>3568</v>
      </c>
      <c r="M16" s="232">
        <f>SUM(B16:L16)</f>
        <v>88905</v>
      </c>
    </row>
    <row r="17" spans="1:13" x14ac:dyDescent="0.25">
      <c r="A17" s="357" t="s">
        <v>47</v>
      </c>
      <c r="B17" s="355">
        <v>3330</v>
      </c>
      <c r="C17" s="355">
        <v>2237</v>
      </c>
      <c r="D17" s="356">
        <v>1691</v>
      </c>
      <c r="E17" s="355">
        <v>5033</v>
      </c>
      <c r="F17" s="356">
        <v>940</v>
      </c>
      <c r="G17" s="355">
        <v>8708</v>
      </c>
      <c r="H17" s="355">
        <v>2682</v>
      </c>
      <c r="I17" s="355">
        <v>3004</v>
      </c>
      <c r="J17" s="356">
        <v>1280</v>
      </c>
      <c r="K17" s="355">
        <v>1825</v>
      </c>
      <c r="L17" s="356">
        <v>1176</v>
      </c>
      <c r="M17" s="355">
        <f>SUM(B17:L17)</f>
        <v>31906</v>
      </c>
    </row>
    <row r="18" spans="1:13" x14ac:dyDescent="0.25">
      <c r="A18" s="231" t="s">
        <v>48</v>
      </c>
      <c r="B18" s="231">
        <v>689</v>
      </c>
      <c r="C18" s="231">
        <v>150</v>
      </c>
      <c r="D18" s="234">
        <v>523</v>
      </c>
      <c r="E18" s="232">
        <v>860</v>
      </c>
      <c r="F18" s="234">
        <v>276</v>
      </c>
      <c r="G18" s="232">
        <v>2352</v>
      </c>
      <c r="H18" s="231">
        <v>755</v>
      </c>
      <c r="I18" s="231">
        <v>0</v>
      </c>
      <c r="J18" s="234">
        <v>364</v>
      </c>
      <c r="K18" s="231">
        <v>599</v>
      </c>
      <c r="L18" s="234">
        <v>426</v>
      </c>
      <c r="M18" s="232">
        <f>SUM(B18:L18)</f>
        <v>6994</v>
      </c>
    </row>
    <row r="19" spans="1:13" x14ac:dyDescent="0.25">
      <c r="A19" s="230" t="s">
        <v>52</v>
      </c>
      <c r="B19" s="92"/>
      <c r="C19" s="92"/>
      <c r="D19" s="93"/>
      <c r="E19" s="92"/>
      <c r="F19" s="93"/>
      <c r="G19" s="92"/>
      <c r="H19" s="92"/>
      <c r="I19" s="92"/>
      <c r="J19" s="93"/>
      <c r="K19" s="92"/>
      <c r="L19" s="93"/>
      <c r="M19" s="92"/>
    </row>
    <row r="20" spans="1:13" x14ac:dyDescent="0.25">
      <c r="A20" s="231" t="s">
        <v>46</v>
      </c>
      <c r="B20" s="231">
        <v>0</v>
      </c>
      <c r="C20" s="94">
        <v>0</v>
      </c>
      <c r="D20" s="97">
        <v>496</v>
      </c>
      <c r="E20" s="94">
        <v>0</v>
      </c>
      <c r="F20" s="234">
        <v>0</v>
      </c>
      <c r="G20" s="94">
        <v>0</v>
      </c>
      <c r="H20" s="94">
        <v>0</v>
      </c>
      <c r="I20" s="94">
        <v>0</v>
      </c>
      <c r="J20" s="97">
        <v>0</v>
      </c>
      <c r="K20" s="94">
        <v>0</v>
      </c>
      <c r="L20" s="97">
        <v>0</v>
      </c>
      <c r="M20" s="94">
        <f>SUM(B20:L20)</f>
        <v>496</v>
      </c>
    </row>
    <row r="21" spans="1:13" x14ac:dyDescent="0.25">
      <c r="A21" s="357" t="s">
        <v>47</v>
      </c>
      <c r="B21" s="357">
        <v>0</v>
      </c>
      <c r="C21" s="359">
        <v>0</v>
      </c>
      <c r="D21" s="360">
        <v>6062</v>
      </c>
      <c r="E21" s="359">
        <v>0</v>
      </c>
      <c r="F21" s="358">
        <v>0</v>
      </c>
      <c r="G21" s="359">
        <v>0</v>
      </c>
      <c r="H21" s="359">
        <v>0</v>
      </c>
      <c r="I21" s="359">
        <v>0</v>
      </c>
      <c r="J21" s="361">
        <v>0</v>
      </c>
      <c r="K21" s="359">
        <v>0</v>
      </c>
      <c r="L21" s="361">
        <v>0</v>
      </c>
      <c r="M21" s="362">
        <f>SUM(B21:L21)</f>
        <v>6062</v>
      </c>
    </row>
    <row r="22" spans="1:13" x14ac:dyDescent="0.25">
      <c r="A22" s="231" t="s">
        <v>48</v>
      </c>
      <c r="B22" s="231">
        <v>0</v>
      </c>
      <c r="C22" s="94">
        <v>0</v>
      </c>
      <c r="D22" s="96">
        <v>916</v>
      </c>
      <c r="E22" s="94">
        <v>0</v>
      </c>
      <c r="F22" s="234">
        <v>0</v>
      </c>
      <c r="G22" s="94">
        <v>0</v>
      </c>
      <c r="H22" s="94">
        <v>0</v>
      </c>
      <c r="I22" s="94">
        <v>0</v>
      </c>
      <c r="J22" s="97">
        <v>0</v>
      </c>
      <c r="K22" s="94">
        <v>0</v>
      </c>
      <c r="L22" s="97">
        <v>0</v>
      </c>
      <c r="M22" s="95">
        <f>SUM(B22:L22)</f>
        <v>916</v>
      </c>
    </row>
    <row r="23" spans="1:13" x14ac:dyDescent="0.25">
      <c r="A23" s="230" t="s">
        <v>53</v>
      </c>
      <c r="B23" s="92"/>
      <c r="C23" s="92"/>
      <c r="D23" s="93"/>
      <c r="E23" s="92"/>
      <c r="F23" s="93"/>
      <c r="G23" s="92"/>
      <c r="H23" s="92"/>
      <c r="I23" s="92"/>
      <c r="J23" s="93"/>
      <c r="K23" s="92"/>
      <c r="L23" s="93"/>
      <c r="M23" s="92"/>
    </row>
    <row r="24" spans="1:13" x14ac:dyDescent="0.25">
      <c r="A24" s="231" t="s">
        <v>46</v>
      </c>
      <c r="B24" s="232">
        <v>3709</v>
      </c>
      <c r="C24" s="232">
        <v>1163</v>
      </c>
      <c r="D24" s="97">
        <v>0</v>
      </c>
      <c r="E24" s="95">
        <v>1906</v>
      </c>
      <c r="F24" s="234">
        <v>0</v>
      </c>
      <c r="G24" s="94">
        <v>418</v>
      </c>
      <c r="H24" s="94">
        <v>0</v>
      </c>
      <c r="I24" s="232">
        <v>2006</v>
      </c>
      <c r="J24" s="97">
        <v>244</v>
      </c>
      <c r="K24" s="94">
        <v>0</v>
      </c>
      <c r="L24" s="97">
        <v>129</v>
      </c>
      <c r="M24" s="232">
        <f>SUM(B24:L24)</f>
        <v>9575</v>
      </c>
    </row>
    <row r="25" spans="1:13" x14ac:dyDescent="0.25">
      <c r="A25" s="357" t="s">
        <v>47</v>
      </c>
      <c r="B25" s="355">
        <v>9360</v>
      </c>
      <c r="C25" s="355">
        <v>1900</v>
      </c>
      <c r="D25" s="361">
        <v>0</v>
      </c>
      <c r="E25" s="362">
        <v>4402</v>
      </c>
      <c r="F25" s="358">
        <v>0</v>
      </c>
      <c r="G25" s="359">
        <v>653</v>
      </c>
      <c r="H25" s="359">
        <v>0</v>
      </c>
      <c r="I25" s="355">
        <v>7862</v>
      </c>
      <c r="J25" s="361">
        <v>900</v>
      </c>
      <c r="K25" s="359">
        <v>0</v>
      </c>
      <c r="L25" s="361">
        <v>229</v>
      </c>
      <c r="M25" s="355">
        <f>SUM(B25:L25)</f>
        <v>25306</v>
      </c>
    </row>
    <row r="26" spans="1:13" x14ac:dyDescent="0.25">
      <c r="A26" s="231" t="s">
        <v>48</v>
      </c>
      <c r="B26" s="232">
        <v>1179</v>
      </c>
      <c r="C26" s="231">
        <v>0</v>
      </c>
      <c r="D26" s="97">
        <v>0</v>
      </c>
      <c r="E26" s="94">
        <v>533</v>
      </c>
      <c r="F26" s="234">
        <v>0</v>
      </c>
      <c r="G26" s="94">
        <v>35</v>
      </c>
      <c r="H26" s="94">
        <v>0</v>
      </c>
      <c r="I26" s="231">
        <v>820</v>
      </c>
      <c r="J26" s="97">
        <v>0</v>
      </c>
      <c r="K26" s="94">
        <v>0</v>
      </c>
      <c r="L26" s="97">
        <v>0</v>
      </c>
      <c r="M26" s="232">
        <f>SUM(B26:L26)</f>
        <v>2567</v>
      </c>
    </row>
    <row r="27" spans="1:13" ht="12" customHeight="1" x14ac:dyDescent="0.25">
      <c r="A27" s="230" t="s">
        <v>54</v>
      </c>
      <c r="B27" s="92"/>
      <c r="C27" s="92"/>
      <c r="D27" s="93"/>
      <c r="E27" s="92"/>
      <c r="F27" s="93"/>
      <c r="G27" s="92"/>
      <c r="H27" s="92"/>
      <c r="I27" s="92"/>
      <c r="J27" s="93"/>
      <c r="K27" s="92"/>
      <c r="L27" s="93"/>
      <c r="M27" s="92"/>
    </row>
    <row r="28" spans="1:13" x14ac:dyDescent="0.25">
      <c r="A28" s="231" t="s">
        <v>46</v>
      </c>
      <c r="B28" s="231">
        <v>0</v>
      </c>
      <c r="C28" s="232">
        <v>66297</v>
      </c>
      <c r="D28" s="233">
        <v>4805</v>
      </c>
      <c r="E28" s="232">
        <v>11069</v>
      </c>
      <c r="F28" s="233">
        <v>13396</v>
      </c>
      <c r="G28" s="232">
        <v>1916</v>
      </c>
      <c r="H28" s="232">
        <v>24342</v>
      </c>
      <c r="I28" s="232">
        <v>18934</v>
      </c>
      <c r="J28" s="233">
        <v>11179</v>
      </c>
      <c r="K28" s="232">
        <v>2089</v>
      </c>
      <c r="L28" s="233">
        <v>5179</v>
      </c>
      <c r="M28" s="232">
        <f>SUM(B28:L28)</f>
        <v>159206</v>
      </c>
    </row>
    <row r="29" spans="1:13" x14ac:dyDescent="0.25">
      <c r="A29" s="357" t="s">
        <v>47</v>
      </c>
      <c r="B29" s="357">
        <v>0</v>
      </c>
      <c r="C29" s="355">
        <v>431757</v>
      </c>
      <c r="D29" s="356">
        <v>16089</v>
      </c>
      <c r="E29" s="355">
        <v>49472</v>
      </c>
      <c r="F29" s="356">
        <v>82632</v>
      </c>
      <c r="G29" s="355">
        <v>10644</v>
      </c>
      <c r="H29" s="355">
        <v>123951</v>
      </c>
      <c r="I29" s="355">
        <v>88107</v>
      </c>
      <c r="J29" s="356">
        <v>51845</v>
      </c>
      <c r="K29" s="355">
        <v>11884</v>
      </c>
      <c r="L29" s="356">
        <v>28147</v>
      </c>
      <c r="M29" s="355">
        <f>SUM(B29:L29)</f>
        <v>894528</v>
      </c>
    </row>
    <row r="30" spans="1:13" x14ac:dyDescent="0.25">
      <c r="A30" s="231" t="s">
        <v>48</v>
      </c>
      <c r="B30" s="231">
        <v>0</v>
      </c>
      <c r="C30" s="232">
        <v>8025</v>
      </c>
      <c r="D30" s="233">
        <v>16319</v>
      </c>
      <c r="E30" s="232">
        <v>11764</v>
      </c>
      <c r="F30" s="233">
        <v>22074</v>
      </c>
      <c r="G30" s="231">
        <v>712</v>
      </c>
      <c r="H30" s="232">
        <v>7175</v>
      </c>
      <c r="I30" s="232">
        <v>8825</v>
      </c>
      <c r="J30" s="233">
        <v>3329</v>
      </c>
      <c r="K30" s="232">
        <v>1360</v>
      </c>
      <c r="L30" s="233">
        <v>5137</v>
      </c>
      <c r="M30" s="232">
        <f>SUM(B30:L30)</f>
        <v>84720</v>
      </c>
    </row>
    <row r="31" spans="1:13" ht="12.75" customHeight="1" x14ac:dyDescent="0.25">
      <c r="A31" s="230" t="s">
        <v>55</v>
      </c>
      <c r="B31" s="230"/>
      <c r="C31" s="92"/>
      <c r="D31" s="93"/>
      <c r="E31" s="92"/>
      <c r="F31" s="93"/>
      <c r="G31" s="92"/>
      <c r="H31" s="92"/>
      <c r="I31" s="92"/>
      <c r="J31" s="93"/>
      <c r="K31" s="92"/>
      <c r="L31" s="93"/>
      <c r="M31" s="92"/>
    </row>
    <row r="32" spans="1:13" x14ac:dyDescent="0.25">
      <c r="A32" s="231" t="s">
        <v>46</v>
      </c>
      <c r="B32" s="231">
        <v>0</v>
      </c>
      <c r="C32" s="94">
        <v>0</v>
      </c>
      <c r="D32" s="97">
        <v>0</v>
      </c>
      <c r="E32" s="94">
        <v>65</v>
      </c>
      <c r="F32" s="234">
        <v>0</v>
      </c>
      <c r="G32" s="231">
        <v>0</v>
      </c>
      <c r="H32" s="94">
        <v>0</v>
      </c>
      <c r="I32" s="231">
        <v>495</v>
      </c>
      <c r="J32" s="233">
        <v>33988</v>
      </c>
      <c r="K32" s="231">
        <v>0</v>
      </c>
      <c r="L32" s="234">
        <v>8</v>
      </c>
      <c r="M32" s="232">
        <f>SUM(B32:L32)</f>
        <v>34556</v>
      </c>
    </row>
    <row r="33" spans="1:13" x14ac:dyDescent="0.25">
      <c r="A33" s="357" t="s">
        <v>47</v>
      </c>
      <c r="B33" s="357">
        <v>0</v>
      </c>
      <c r="C33" s="359">
        <v>0</v>
      </c>
      <c r="D33" s="361">
        <v>0</v>
      </c>
      <c r="E33" s="359">
        <v>422</v>
      </c>
      <c r="F33" s="358">
        <v>0</v>
      </c>
      <c r="G33" s="357">
        <v>0</v>
      </c>
      <c r="H33" s="359">
        <v>0</v>
      </c>
      <c r="I33" s="355">
        <v>5289</v>
      </c>
      <c r="J33" s="356">
        <v>136305</v>
      </c>
      <c r="K33" s="357">
        <v>0</v>
      </c>
      <c r="L33" s="358">
        <v>90</v>
      </c>
      <c r="M33" s="355">
        <f>SUM(B33:L33)</f>
        <v>142106</v>
      </c>
    </row>
    <row r="34" spans="1:13" ht="15.75" thickBot="1" x14ac:dyDescent="0.3">
      <c r="A34" s="235" t="s">
        <v>48</v>
      </c>
      <c r="B34" s="235">
        <v>0</v>
      </c>
      <c r="C34" s="98">
        <v>0</v>
      </c>
      <c r="D34" s="99">
        <v>0</v>
      </c>
      <c r="E34" s="100">
        <v>1201</v>
      </c>
      <c r="F34" s="236">
        <v>0</v>
      </c>
      <c r="G34" s="235">
        <v>0</v>
      </c>
      <c r="H34" s="98">
        <v>0</v>
      </c>
      <c r="I34" s="235">
        <v>0</v>
      </c>
      <c r="J34" s="236">
        <v>0</v>
      </c>
      <c r="K34" s="235">
        <v>0</v>
      </c>
      <c r="L34" s="236">
        <v>16</v>
      </c>
      <c r="M34" s="192">
        <f>SUM(B34:L34)</f>
        <v>1217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5" customWidth="1"/>
    <col min="2" max="2" width="27.5703125" customWidth="1"/>
  </cols>
  <sheetData>
    <row r="1" spans="1:14" ht="24" customHeight="1" thickBot="1" x14ac:dyDescent="0.3">
      <c r="A1" s="2"/>
      <c r="B1" s="2"/>
      <c r="C1" s="255" t="s">
        <v>85</v>
      </c>
      <c r="D1" s="256"/>
      <c r="E1" s="256"/>
      <c r="F1" s="256"/>
      <c r="G1" s="256"/>
      <c r="H1" s="256"/>
      <c r="I1" s="256"/>
      <c r="J1" s="2"/>
      <c r="K1" s="2"/>
      <c r="L1" s="2"/>
      <c r="M1" s="2"/>
      <c r="N1" s="67"/>
    </row>
    <row r="2" spans="1:14" ht="15.75" customHeight="1" thickBot="1" x14ac:dyDescent="0.3">
      <c r="A2" s="242" t="s">
        <v>1</v>
      </c>
      <c r="B2" s="257" t="s">
        <v>2</v>
      </c>
      <c r="C2" s="259" t="s">
        <v>3</v>
      </c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1" t="s">
        <v>4</v>
      </c>
    </row>
    <row r="3" spans="1:14" ht="15.75" thickBot="1" x14ac:dyDescent="0.3">
      <c r="A3" s="243"/>
      <c r="B3" s="258"/>
      <c r="C3" s="33" t="s">
        <v>5</v>
      </c>
      <c r="D3" s="25" t="s">
        <v>6</v>
      </c>
      <c r="E3" s="23" t="s">
        <v>7</v>
      </c>
      <c r="F3" s="25" t="s">
        <v>8</v>
      </c>
      <c r="G3" s="23" t="s">
        <v>9</v>
      </c>
      <c r="H3" s="25" t="s">
        <v>10</v>
      </c>
      <c r="I3" s="23" t="s">
        <v>11</v>
      </c>
      <c r="J3" s="25" t="s">
        <v>12</v>
      </c>
      <c r="K3" s="33" t="s">
        <v>13</v>
      </c>
      <c r="L3" s="25" t="s">
        <v>14</v>
      </c>
      <c r="M3" s="26" t="s">
        <v>15</v>
      </c>
      <c r="N3" s="262"/>
    </row>
    <row r="4" spans="1:14" x14ac:dyDescent="0.25">
      <c r="A4" s="4">
        <v>1</v>
      </c>
      <c r="B4" s="7" t="s">
        <v>16</v>
      </c>
      <c r="C4" s="169">
        <v>22449</v>
      </c>
      <c r="D4" s="172">
        <v>37959</v>
      </c>
      <c r="E4" s="169">
        <v>23602</v>
      </c>
      <c r="F4" s="172">
        <v>24729</v>
      </c>
      <c r="G4" s="171">
        <v>25398</v>
      </c>
      <c r="H4" s="172">
        <v>24287</v>
      </c>
      <c r="I4" s="171">
        <v>13114</v>
      </c>
      <c r="J4" s="172">
        <v>29983</v>
      </c>
      <c r="K4" s="171">
        <v>33067</v>
      </c>
      <c r="L4" s="172">
        <v>19305</v>
      </c>
      <c r="M4" s="173">
        <v>16123</v>
      </c>
      <c r="N4" s="174">
        <f>SUM(C4:M4)</f>
        <v>270016</v>
      </c>
    </row>
    <row r="5" spans="1:14" x14ac:dyDescent="0.25">
      <c r="A5" s="3">
        <v>2</v>
      </c>
      <c r="B5" s="8" t="s">
        <v>17</v>
      </c>
      <c r="C5" s="175">
        <v>0</v>
      </c>
      <c r="D5" s="21">
        <v>63</v>
      </c>
      <c r="E5" s="175">
        <v>0</v>
      </c>
      <c r="F5" s="176">
        <v>163</v>
      </c>
      <c r="G5" s="175">
        <v>13</v>
      </c>
      <c r="H5" s="21">
        <v>20</v>
      </c>
      <c r="I5" s="175">
        <v>0</v>
      </c>
      <c r="J5" s="21">
        <v>3</v>
      </c>
      <c r="K5" s="175">
        <v>26</v>
      </c>
      <c r="L5" s="21">
        <v>0</v>
      </c>
      <c r="M5" s="177">
        <v>0</v>
      </c>
      <c r="N5" s="178">
        <f>SUM(C5:M5)</f>
        <v>288</v>
      </c>
    </row>
    <row r="6" spans="1:14" x14ac:dyDescent="0.25">
      <c r="A6" s="3">
        <v>3</v>
      </c>
      <c r="B6" s="8" t="s">
        <v>18</v>
      </c>
      <c r="C6" s="179">
        <v>2715</v>
      </c>
      <c r="D6" s="176">
        <v>5673</v>
      </c>
      <c r="E6" s="179">
        <v>5840</v>
      </c>
      <c r="F6" s="176">
        <v>4064</v>
      </c>
      <c r="G6" s="179">
        <v>2556</v>
      </c>
      <c r="H6" s="176">
        <v>3319</v>
      </c>
      <c r="I6" s="179">
        <v>392</v>
      </c>
      <c r="J6" s="176">
        <v>2027</v>
      </c>
      <c r="K6" s="179">
        <v>3041</v>
      </c>
      <c r="L6" s="176">
        <v>687</v>
      </c>
      <c r="M6" s="180">
        <v>1360</v>
      </c>
      <c r="N6" s="178">
        <f>SUM(C6:M6)</f>
        <v>31674</v>
      </c>
    </row>
    <row r="7" spans="1:14" x14ac:dyDescent="0.25">
      <c r="A7" s="3">
        <v>4</v>
      </c>
      <c r="B7" s="8" t="s">
        <v>19</v>
      </c>
      <c r="C7" s="175">
        <v>0</v>
      </c>
      <c r="D7" s="21">
        <v>0</v>
      </c>
      <c r="E7" s="175">
        <v>0</v>
      </c>
      <c r="F7" s="21">
        <v>0</v>
      </c>
      <c r="G7" s="175">
        <v>0</v>
      </c>
      <c r="H7" s="21">
        <v>0</v>
      </c>
      <c r="I7" s="175">
        <v>0</v>
      </c>
      <c r="J7" s="21">
        <v>0</v>
      </c>
      <c r="K7" s="175">
        <v>0</v>
      </c>
      <c r="L7" s="21">
        <v>0</v>
      </c>
      <c r="M7" s="177">
        <v>0</v>
      </c>
      <c r="N7" s="8">
        <v>0</v>
      </c>
    </row>
    <row r="8" spans="1:14" x14ac:dyDescent="0.25">
      <c r="A8" s="3">
        <v>5</v>
      </c>
      <c r="B8" s="8" t="s">
        <v>20</v>
      </c>
      <c r="C8" s="175">
        <v>0</v>
      </c>
      <c r="D8" s="176">
        <v>0</v>
      </c>
      <c r="E8" s="175">
        <v>0</v>
      </c>
      <c r="F8" s="21">
        <v>0</v>
      </c>
      <c r="G8" s="179">
        <v>3</v>
      </c>
      <c r="H8" s="176">
        <v>2</v>
      </c>
      <c r="I8" s="175">
        <v>0</v>
      </c>
      <c r="J8" s="21">
        <v>0</v>
      </c>
      <c r="K8" s="175">
        <v>0</v>
      </c>
      <c r="L8" s="21">
        <v>0</v>
      </c>
      <c r="M8" s="177">
        <v>0</v>
      </c>
      <c r="N8" s="178">
        <f t="shared" ref="N8:N21" si="0">SUM(C8:M8)</f>
        <v>5</v>
      </c>
    </row>
    <row r="9" spans="1:14" x14ac:dyDescent="0.25">
      <c r="A9" s="3">
        <v>6</v>
      </c>
      <c r="B9" s="8" t="s">
        <v>21</v>
      </c>
      <c r="C9" s="175">
        <v>1</v>
      </c>
      <c r="D9" s="21">
        <v>6</v>
      </c>
      <c r="E9" s="175">
        <v>2</v>
      </c>
      <c r="F9" s="21">
        <v>6</v>
      </c>
      <c r="G9" s="175">
        <v>4</v>
      </c>
      <c r="H9" s="21">
        <v>6</v>
      </c>
      <c r="I9" s="175">
        <v>0</v>
      </c>
      <c r="J9" s="21">
        <v>1</v>
      </c>
      <c r="K9" s="175">
        <v>2</v>
      </c>
      <c r="L9" s="21">
        <v>0</v>
      </c>
      <c r="M9" s="177">
        <v>0</v>
      </c>
      <c r="N9" s="8">
        <f t="shared" si="0"/>
        <v>28</v>
      </c>
    </row>
    <row r="10" spans="1:14" x14ac:dyDescent="0.25">
      <c r="A10" s="3">
        <v>7</v>
      </c>
      <c r="B10" s="8" t="s">
        <v>22</v>
      </c>
      <c r="C10" s="179">
        <v>328</v>
      </c>
      <c r="D10" s="176">
        <v>302</v>
      </c>
      <c r="E10" s="179">
        <v>365</v>
      </c>
      <c r="F10" s="176">
        <v>142</v>
      </c>
      <c r="G10" s="179">
        <v>209</v>
      </c>
      <c r="H10" s="176">
        <v>267</v>
      </c>
      <c r="I10" s="175">
        <v>9</v>
      </c>
      <c r="J10" s="176">
        <v>106</v>
      </c>
      <c r="K10" s="175">
        <v>19</v>
      </c>
      <c r="L10" s="21">
        <v>5</v>
      </c>
      <c r="M10" s="177">
        <v>71</v>
      </c>
      <c r="N10" s="178">
        <f t="shared" si="0"/>
        <v>1823</v>
      </c>
    </row>
    <row r="11" spans="1:14" x14ac:dyDescent="0.25">
      <c r="A11" s="3">
        <v>8</v>
      </c>
      <c r="B11" s="8" t="s">
        <v>23</v>
      </c>
      <c r="C11" s="179">
        <f>11703+1</f>
        <v>11704</v>
      </c>
      <c r="D11" s="176">
        <v>11658</v>
      </c>
      <c r="E11" s="179">
        <v>3422</v>
      </c>
      <c r="F11" s="176">
        <v>7849</v>
      </c>
      <c r="G11" s="179">
        <v>4371</v>
      </c>
      <c r="H11" s="176">
        <v>6184</v>
      </c>
      <c r="I11" s="179">
        <v>616</v>
      </c>
      <c r="J11" s="176">
        <v>3334</v>
      </c>
      <c r="K11" s="179">
        <v>3697</v>
      </c>
      <c r="L11" s="176">
        <v>922</v>
      </c>
      <c r="M11" s="180">
        <v>930</v>
      </c>
      <c r="N11" s="178">
        <f t="shared" si="0"/>
        <v>54687</v>
      </c>
    </row>
    <row r="12" spans="1:14" x14ac:dyDescent="0.25">
      <c r="A12" s="3">
        <v>9</v>
      </c>
      <c r="B12" s="8" t="s">
        <v>24</v>
      </c>
      <c r="C12" s="179">
        <f>12496+1</f>
        <v>12497</v>
      </c>
      <c r="D12" s="176">
        <v>12973</v>
      </c>
      <c r="E12" s="179">
        <v>1470</v>
      </c>
      <c r="F12" s="176">
        <v>3985</v>
      </c>
      <c r="G12" s="179">
        <v>5272</v>
      </c>
      <c r="H12" s="176">
        <v>3741</v>
      </c>
      <c r="I12" s="179">
        <v>153</v>
      </c>
      <c r="J12" s="176">
        <v>887</v>
      </c>
      <c r="K12" s="179">
        <v>1796</v>
      </c>
      <c r="L12" s="21">
        <v>556</v>
      </c>
      <c r="M12" s="180">
        <v>625</v>
      </c>
      <c r="N12" s="178">
        <f t="shared" si="0"/>
        <v>43955</v>
      </c>
    </row>
    <row r="13" spans="1:14" x14ac:dyDescent="0.25">
      <c r="A13" s="3">
        <v>10</v>
      </c>
      <c r="B13" s="8" t="s">
        <v>25</v>
      </c>
      <c r="C13" s="179">
        <v>34514</v>
      </c>
      <c r="D13" s="176">
        <v>71883</v>
      </c>
      <c r="E13" s="179">
        <v>56524</v>
      </c>
      <c r="F13" s="176">
        <v>48671</v>
      </c>
      <c r="G13" s="179">
        <v>44406</v>
      </c>
      <c r="H13" s="176">
        <v>47227</v>
      </c>
      <c r="I13" s="179">
        <v>25200</v>
      </c>
      <c r="J13" s="176">
        <v>61478</v>
      </c>
      <c r="K13" s="179">
        <v>56320</v>
      </c>
      <c r="L13" s="176">
        <v>44020</v>
      </c>
      <c r="M13" s="180">
        <v>30466</v>
      </c>
      <c r="N13" s="178">
        <f t="shared" si="0"/>
        <v>520709</v>
      </c>
    </row>
    <row r="14" spans="1:14" x14ac:dyDescent="0.25">
      <c r="A14" s="3">
        <v>11</v>
      </c>
      <c r="B14" s="8" t="s">
        <v>26</v>
      </c>
      <c r="C14" s="175">
        <v>0</v>
      </c>
      <c r="D14" s="21">
        <v>0</v>
      </c>
      <c r="E14" s="175">
        <v>0</v>
      </c>
      <c r="F14" s="176">
        <v>0</v>
      </c>
      <c r="G14" s="179">
        <v>5</v>
      </c>
      <c r="H14" s="176">
        <v>2</v>
      </c>
      <c r="I14" s="175">
        <v>0</v>
      </c>
      <c r="J14" s="21">
        <v>0</v>
      </c>
      <c r="K14" s="175">
        <v>18</v>
      </c>
      <c r="L14" s="21">
        <v>0</v>
      </c>
      <c r="M14" s="177">
        <v>0</v>
      </c>
      <c r="N14" s="178">
        <f t="shared" si="0"/>
        <v>25</v>
      </c>
    </row>
    <row r="15" spans="1:14" x14ac:dyDescent="0.25">
      <c r="A15" s="3">
        <v>12</v>
      </c>
      <c r="B15" s="8" t="s">
        <v>27</v>
      </c>
      <c r="C15" s="175">
        <v>33</v>
      </c>
      <c r="D15" s="21">
        <v>62</v>
      </c>
      <c r="E15" s="175">
        <v>17</v>
      </c>
      <c r="F15" s="21">
        <v>306</v>
      </c>
      <c r="G15" s="175">
        <v>40</v>
      </c>
      <c r="H15" s="21">
        <v>64</v>
      </c>
      <c r="I15" s="175">
        <v>0</v>
      </c>
      <c r="J15" s="21">
        <v>23</v>
      </c>
      <c r="K15" s="175">
        <v>169</v>
      </c>
      <c r="L15" s="21">
        <v>0</v>
      </c>
      <c r="M15" s="177">
        <v>31</v>
      </c>
      <c r="N15" s="178">
        <f t="shared" si="0"/>
        <v>745</v>
      </c>
    </row>
    <row r="16" spans="1:14" x14ac:dyDescent="0.25">
      <c r="A16" s="3">
        <v>13</v>
      </c>
      <c r="B16" s="8" t="s">
        <v>28</v>
      </c>
      <c r="C16" s="179">
        <v>2811</v>
      </c>
      <c r="D16" s="176">
        <v>3080</v>
      </c>
      <c r="E16" s="179">
        <v>1277</v>
      </c>
      <c r="F16" s="176">
        <v>3153</v>
      </c>
      <c r="G16" s="179">
        <v>1826</v>
      </c>
      <c r="H16" s="176">
        <v>3856</v>
      </c>
      <c r="I16" s="175">
        <v>114</v>
      </c>
      <c r="J16" s="176">
        <v>521</v>
      </c>
      <c r="K16" s="179">
        <v>1471</v>
      </c>
      <c r="L16" s="21">
        <v>148</v>
      </c>
      <c r="M16" s="180">
        <v>43</v>
      </c>
      <c r="N16" s="178">
        <f t="shared" si="0"/>
        <v>18300</v>
      </c>
    </row>
    <row r="17" spans="1:14" x14ac:dyDescent="0.25">
      <c r="A17" s="3">
        <v>14</v>
      </c>
      <c r="B17" s="8" t="s">
        <v>29</v>
      </c>
      <c r="C17" s="175">
        <v>0</v>
      </c>
      <c r="D17" s="21">
        <v>0</v>
      </c>
      <c r="E17" s="175">
        <v>0</v>
      </c>
      <c r="F17" s="21">
        <v>0</v>
      </c>
      <c r="G17" s="175">
        <v>0</v>
      </c>
      <c r="H17" s="21">
        <v>0</v>
      </c>
      <c r="I17" s="175">
        <v>0</v>
      </c>
      <c r="J17" s="21">
        <v>0</v>
      </c>
      <c r="K17" s="175">
        <v>0</v>
      </c>
      <c r="L17" s="21">
        <v>0</v>
      </c>
      <c r="M17" s="177">
        <v>0</v>
      </c>
      <c r="N17" s="8">
        <f t="shared" si="0"/>
        <v>0</v>
      </c>
    </row>
    <row r="18" spans="1:14" x14ac:dyDescent="0.25">
      <c r="A18" s="3">
        <v>15</v>
      </c>
      <c r="B18" s="8" t="s">
        <v>30</v>
      </c>
      <c r="C18" s="175">
        <v>19</v>
      </c>
      <c r="D18" s="21">
        <v>14</v>
      </c>
      <c r="E18" s="175">
        <v>6</v>
      </c>
      <c r="F18" s="21">
        <v>8</v>
      </c>
      <c r="G18" s="175">
        <v>13</v>
      </c>
      <c r="H18" s="21">
        <v>0</v>
      </c>
      <c r="I18" s="175">
        <v>0</v>
      </c>
      <c r="J18" s="21">
        <v>0</v>
      </c>
      <c r="K18" s="175">
        <v>100</v>
      </c>
      <c r="L18" s="21">
        <v>0</v>
      </c>
      <c r="M18" s="177">
        <v>0</v>
      </c>
      <c r="N18" s="8">
        <f t="shared" si="0"/>
        <v>160</v>
      </c>
    </row>
    <row r="19" spans="1:14" x14ac:dyDescent="0.25">
      <c r="A19" s="3">
        <v>16</v>
      </c>
      <c r="B19" s="8" t="s">
        <v>31</v>
      </c>
      <c r="C19" s="179">
        <v>20</v>
      </c>
      <c r="D19" s="176">
        <v>32</v>
      </c>
      <c r="E19" s="179">
        <v>14</v>
      </c>
      <c r="F19" s="176">
        <v>33</v>
      </c>
      <c r="G19" s="175">
        <v>0</v>
      </c>
      <c r="H19" s="21">
        <v>72</v>
      </c>
      <c r="I19" s="175">
        <v>0</v>
      </c>
      <c r="J19" s="21">
        <v>0</v>
      </c>
      <c r="K19" s="175">
        <v>0</v>
      </c>
      <c r="L19" s="21">
        <v>0</v>
      </c>
      <c r="M19" s="177">
        <v>1</v>
      </c>
      <c r="N19" s="178">
        <f t="shared" si="0"/>
        <v>172</v>
      </c>
    </row>
    <row r="20" spans="1:14" x14ac:dyDescent="0.25">
      <c r="A20" s="3">
        <v>17</v>
      </c>
      <c r="B20" s="8" t="s">
        <v>32</v>
      </c>
      <c r="C20" s="175">
        <v>0</v>
      </c>
      <c r="D20" s="21">
        <v>0</v>
      </c>
      <c r="E20" s="175">
        <v>0</v>
      </c>
      <c r="F20" s="21">
        <v>0</v>
      </c>
      <c r="G20" s="175">
        <v>0</v>
      </c>
      <c r="H20" s="21">
        <v>0</v>
      </c>
      <c r="I20" s="175">
        <v>0</v>
      </c>
      <c r="J20" s="21">
        <v>0</v>
      </c>
      <c r="K20" s="179">
        <v>0</v>
      </c>
      <c r="L20" s="21">
        <v>0</v>
      </c>
      <c r="M20" s="177">
        <v>1</v>
      </c>
      <c r="N20" s="178">
        <f t="shared" si="0"/>
        <v>1</v>
      </c>
    </row>
    <row r="21" spans="1:14" ht="15.75" thickBot="1" x14ac:dyDescent="0.3">
      <c r="A21" s="5">
        <v>18</v>
      </c>
      <c r="B21" s="9" t="s">
        <v>33</v>
      </c>
      <c r="C21" s="181">
        <v>19239</v>
      </c>
      <c r="D21" s="183">
        <v>30641</v>
      </c>
      <c r="E21" s="181">
        <v>23032</v>
      </c>
      <c r="F21" s="183">
        <v>45325</v>
      </c>
      <c r="G21" s="181">
        <v>20292</v>
      </c>
      <c r="H21" s="183">
        <v>60105</v>
      </c>
      <c r="I21" s="181">
        <v>10867</v>
      </c>
      <c r="J21" s="183">
        <v>31758</v>
      </c>
      <c r="K21" s="181">
        <v>31153</v>
      </c>
      <c r="L21" s="183">
        <v>16707</v>
      </c>
      <c r="M21" s="184">
        <v>20329</v>
      </c>
      <c r="N21" s="185">
        <f t="shared" si="0"/>
        <v>309448</v>
      </c>
    </row>
    <row r="22" spans="1:14" ht="15.75" thickBot="1" x14ac:dyDescent="0.3">
      <c r="A22" s="6"/>
      <c r="B22" s="17" t="s">
        <v>34</v>
      </c>
      <c r="C22" s="149">
        <f>70106+1</f>
        <v>70107</v>
      </c>
      <c r="D22" s="150">
        <v>122719</v>
      </c>
      <c r="E22" s="151">
        <v>90398</v>
      </c>
      <c r="F22" s="150">
        <v>107912</v>
      </c>
      <c r="G22" s="151">
        <v>74199</v>
      </c>
      <c r="H22" s="150">
        <v>118271</v>
      </c>
      <c r="I22" s="151">
        <v>37157</v>
      </c>
      <c r="J22" s="150">
        <v>99613</v>
      </c>
      <c r="K22" s="151">
        <v>96641</v>
      </c>
      <c r="L22" s="150">
        <v>62820</v>
      </c>
      <c r="M22" s="152">
        <v>53953</v>
      </c>
      <c r="N22" s="153">
        <f>SUM(C22:M22)</f>
        <v>933790</v>
      </c>
    </row>
    <row r="23" spans="1:14" ht="15.75" thickBot="1" x14ac:dyDescent="0.3">
      <c r="A23" s="11"/>
      <c r="B23" s="16"/>
      <c r="C23" s="12"/>
      <c r="D23" s="14"/>
      <c r="E23" s="13"/>
      <c r="F23" s="14"/>
      <c r="G23" s="14"/>
      <c r="H23" s="14"/>
      <c r="I23" s="14"/>
      <c r="J23" s="14"/>
      <c r="K23" s="14"/>
      <c r="L23" s="14"/>
      <c r="M23" s="15"/>
      <c r="N23" s="14"/>
    </row>
    <row r="24" spans="1:14" ht="15.75" customHeight="1" thickBot="1" x14ac:dyDescent="0.3">
      <c r="A24" s="238" t="s">
        <v>35</v>
      </c>
      <c r="B24" s="239"/>
      <c r="C24" s="28">
        <f>C22/N22</f>
        <v>7.5077908309148733E-2</v>
      </c>
      <c r="D24" s="29">
        <f>D22/N22</f>
        <v>0.13142034076184153</v>
      </c>
      <c r="E24" s="30">
        <f>E22/N22</f>
        <v>9.6807633407939686E-2</v>
      </c>
      <c r="F24" s="29">
        <f>F22/N22</f>
        <v>0.11556345645166471</v>
      </c>
      <c r="G24" s="30">
        <f>G22/N22</f>
        <v>7.9460049904154034E-2</v>
      </c>
      <c r="H24" s="29">
        <f>H22/N22</f>
        <v>0.12665695713168915</v>
      </c>
      <c r="I24" s="30">
        <f>I22/N22</f>
        <v>3.9791601966180833E-2</v>
      </c>
      <c r="J24" s="29">
        <f>J22/N22</f>
        <v>0.1066760192334465</v>
      </c>
      <c r="K24" s="30">
        <f>K22/N22</f>
        <v>0.10349329078272416</v>
      </c>
      <c r="L24" s="29">
        <f>L22/N22</f>
        <v>6.7274226539157628E-2</v>
      </c>
      <c r="M24" s="31">
        <f>M22/N22</f>
        <v>5.7778515512053034E-2</v>
      </c>
      <c r="N24" s="148">
        <f>N22/N22</f>
        <v>1</v>
      </c>
    </row>
    <row r="25" spans="1:14" ht="15.75" thickBot="1" x14ac:dyDescent="0.3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</row>
    <row r="26" spans="1:14" ht="15.75" customHeight="1" thickBot="1" x14ac:dyDescent="0.3">
      <c r="A26" s="242" t="s">
        <v>1</v>
      </c>
      <c r="B26" s="244" t="s">
        <v>2</v>
      </c>
      <c r="C26" s="246" t="s">
        <v>82</v>
      </c>
      <c r="D26" s="247"/>
      <c r="E26" s="247"/>
      <c r="F26" s="248"/>
      <c r="G26" s="249" t="s">
        <v>4</v>
      </c>
      <c r="H26" s="1"/>
      <c r="I26" s="1"/>
      <c r="J26" s="1"/>
      <c r="K26" s="1"/>
      <c r="L26" s="1"/>
      <c r="M26" s="1"/>
      <c r="N26" s="1"/>
    </row>
    <row r="27" spans="1:14" ht="15.75" thickBot="1" x14ac:dyDescent="0.3">
      <c r="A27" s="243"/>
      <c r="B27" s="245"/>
      <c r="C27" s="131" t="s">
        <v>15</v>
      </c>
      <c r="D27" s="132" t="s">
        <v>36</v>
      </c>
      <c r="E27" s="131" t="s">
        <v>9</v>
      </c>
      <c r="F27" s="132" t="s">
        <v>12</v>
      </c>
      <c r="G27" s="250"/>
      <c r="H27" s="1"/>
      <c r="I27" s="1"/>
      <c r="J27" s="133"/>
      <c r="K27" s="267" t="s">
        <v>37</v>
      </c>
      <c r="L27" s="268"/>
      <c r="M27" s="134">
        <f>N22</f>
        <v>933790</v>
      </c>
      <c r="N27" s="135">
        <f>M27/M29</f>
        <v>0.99408207173265739</v>
      </c>
    </row>
    <row r="28" spans="1:14" ht="15.75" thickBot="1" x14ac:dyDescent="0.3">
      <c r="A28" s="27">
        <v>19</v>
      </c>
      <c r="B28" s="136" t="s">
        <v>38</v>
      </c>
      <c r="C28" s="189">
        <v>2709</v>
      </c>
      <c r="D28" s="190">
        <v>1717</v>
      </c>
      <c r="E28" s="194">
        <v>678</v>
      </c>
      <c r="F28" s="195">
        <v>455</v>
      </c>
      <c r="G28" s="189">
        <f>SUM(C28:F28)</f>
        <v>5559</v>
      </c>
      <c r="H28" s="1"/>
      <c r="I28" s="1"/>
      <c r="J28" s="133"/>
      <c r="K28" s="263" t="s">
        <v>38</v>
      </c>
      <c r="L28" s="264"/>
      <c r="M28" s="137">
        <f>G28</f>
        <v>5559</v>
      </c>
      <c r="N28" s="138">
        <f>M28/M29</f>
        <v>5.9179282673425954E-3</v>
      </c>
    </row>
    <row r="29" spans="1:14" ht="15.75" thickBot="1" x14ac:dyDescent="0.3">
      <c r="A29" s="10"/>
      <c r="B29" s="19"/>
      <c r="C29" s="1"/>
      <c r="D29" s="1"/>
      <c r="E29" s="1"/>
      <c r="F29" s="1"/>
      <c r="G29" s="1"/>
      <c r="H29" s="1"/>
      <c r="I29" s="1"/>
      <c r="J29" s="133"/>
      <c r="K29" s="265" t="s">
        <v>4</v>
      </c>
      <c r="L29" s="266"/>
      <c r="M29" s="100">
        <f>M27+M28</f>
        <v>939349</v>
      </c>
      <c r="N29" s="139">
        <f>M29/M29</f>
        <v>1</v>
      </c>
    </row>
    <row r="30" spans="1:14" ht="15.75" customHeight="1" thickBot="1" x14ac:dyDescent="0.3">
      <c r="A30" s="238" t="s">
        <v>39</v>
      </c>
      <c r="B30" s="239"/>
      <c r="C30" s="28">
        <f>C28/G28</f>
        <v>0.48731786292498652</v>
      </c>
      <c r="D30" s="140">
        <f>D28/G28</f>
        <v>0.30886850152905199</v>
      </c>
      <c r="E30" s="28">
        <f>E28/G28</f>
        <v>0.12196438208310847</v>
      </c>
      <c r="F30" s="140">
        <f>F28/G28</f>
        <v>8.184925346285303E-2</v>
      </c>
      <c r="G30" s="28">
        <f>G28/G28</f>
        <v>1</v>
      </c>
      <c r="H30" s="1"/>
      <c r="I30" s="1"/>
      <c r="J30" s="1"/>
      <c r="K30" s="1"/>
      <c r="L30" s="1"/>
      <c r="M30" s="1"/>
      <c r="N30" s="1"/>
    </row>
  </sheetData>
  <mergeCells count="14">
    <mergeCell ref="A30:B30"/>
    <mergeCell ref="A24:B24"/>
    <mergeCell ref="A26:A27"/>
    <mergeCell ref="B26:B27"/>
    <mergeCell ref="K28:L28"/>
    <mergeCell ref="K29:L29"/>
    <mergeCell ref="C26:F26"/>
    <mergeCell ref="G26:G27"/>
    <mergeCell ref="K27:L27"/>
    <mergeCell ref="N2:N3"/>
    <mergeCell ref="C1:I1"/>
    <mergeCell ref="A2:A3"/>
    <mergeCell ref="B2:B3"/>
    <mergeCell ref="C2:M2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4" customWidth="1"/>
    <col min="2" max="2" width="28.85546875" customWidth="1"/>
  </cols>
  <sheetData>
    <row r="1" spans="1:14" ht="26.25" customHeight="1" thickBot="1" x14ac:dyDescent="0.3">
      <c r="A1" s="34"/>
      <c r="B1" s="34"/>
      <c r="C1" s="269" t="s">
        <v>86</v>
      </c>
      <c r="D1" s="270"/>
      <c r="E1" s="270"/>
      <c r="F1" s="270"/>
      <c r="G1" s="270"/>
      <c r="H1" s="270"/>
      <c r="I1" s="270"/>
      <c r="J1" s="271"/>
      <c r="K1" s="271"/>
      <c r="L1" s="34"/>
      <c r="M1" s="34"/>
      <c r="N1" s="34" t="s">
        <v>40</v>
      </c>
    </row>
    <row r="2" spans="1:14" ht="15.75" customHeight="1" thickBot="1" x14ac:dyDescent="0.3">
      <c r="A2" s="249" t="s">
        <v>1</v>
      </c>
      <c r="B2" s="273" t="s">
        <v>2</v>
      </c>
      <c r="C2" s="275" t="s">
        <v>3</v>
      </c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7" t="s">
        <v>4</v>
      </c>
    </row>
    <row r="3" spans="1:14" ht="15.75" thickBot="1" x14ac:dyDescent="0.3">
      <c r="A3" s="272"/>
      <c r="B3" s="274"/>
      <c r="C3" s="33" t="s">
        <v>5</v>
      </c>
      <c r="D3" s="35" t="s">
        <v>6</v>
      </c>
      <c r="E3" s="36" t="s">
        <v>7</v>
      </c>
      <c r="F3" s="35" t="s">
        <v>8</v>
      </c>
      <c r="G3" s="36" t="s">
        <v>9</v>
      </c>
      <c r="H3" s="35" t="s">
        <v>10</v>
      </c>
      <c r="I3" s="36" t="s">
        <v>11</v>
      </c>
      <c r="J3" s="35" t="s">
        <v>12</v>
      </c>
      <c r="K3" s="37" t="s">
        <v>13</v>
      </c>
      <c r="L3" s="38" t="s">
        <v>14</v>
      </c>
      <c r="M3" s="39" t="s">
        <v>15</v>
      </c>
      <c r="N3" s="278"/>
    </row>
    <row r="4" spans="1:14" x14ac:dyDescent="0.25">
      <c r="A4" s="40">
        <v>1</v>
      </c>
      <c r="B4" s="41" t="s">
        <v>16</v>
      </c>
      <c r="C4" s="196">
        <v>42324</v>
      </c>
      <c r="D4" s="170">
        <v>43674</v>
      </c>
      <c r="E4" s="196">
        <v>31377</v>
      </c>
      <c r="F4" s="170">
        <v>12616</v>
      </c>
      <c r="G4" s="196">
        <v>21222</v>
      </c>
      <c r="H4" s="170">
        <v>49108</v>
      </c>
      <c r="I4" s="196">
        <v>2097</v>
      </c>
      <c r="J4" s="170">
        <v>14446</v>
      </c>
      <c r="K4" s="196">
        <v>20202</v>
      </c>
      <c r="L4" s="197">
        <v>3624</v>
      </c>
      <c r="M4" s="125">
        <v>26369</v>
      </c>
      <c r="N4" s="170">
        <f t="shared" ref="N4:N21" si="0">SUM(C4:M4)</f>
        <v>267059</v>
      </c>
    </row>
    <row r="5" spans="1:14" x14ac:dyDescent="0.25">
      <c r="A5" s="43">
        <v>2</v>
      </c>
      <c r="B5" s="44" t="s">
        <v>17</v>
      </c>
      <c r="C5" s="69">
        <v>0</v>
      </c>
      <c r="D5" s="44">
        <v>0</v>
      </c>
      <c r="E5" s="69">
        <v>0</v>
      </c>
      <c r="F5" s="44">
        <v>298</v>
      </c>
      <c r="G5" s="69">
        <v>165</v>
      </c>
      <c r="H5" s="44">
        <v>11</v>
      </c>
      <c r="I5" s="69">
        <v>0</v>
      </c>
      <c r="J5" s="44">
        <v>102</v>
      </c>
      <c r="K5" s="69">
        <v>0</v>
      </c>
      <c r="L5" s="44">
        <v>0</v>
      </c>
      <c r="M5" s="104">
        <v>0</v>
      </c>
      <c r="N5" s="44">
        <f t="shared" si="0"/>
        <v>576</v>
      </c>
    </row>
    <row r="6" spans="1:14" x14ac:dyDescent="0.25">
      <c r="A6" s="43">
        <v>3</v>
      </c>
      <c r="B6" s="44" t="s">
        <v>18</v>
      </c>
      <c r="C6" s="198">
        <v>27200</v>
      </c>
      <c r="D6" s="101">
        <v>57683</v>
      </c>
      <c r="E6" s="198">
        <v>17000</v>
      </c>
      <c r="F6" s="101">
        <v>43513</v>
      </c>
      <c r="G6" s="198">
        <v>34260</v>
      </c>
      <c r="H6" s="101">
        <v>31752</v>
      </c>
      <c r="I6" s="198">
        <v>1558</v>
      </c>
      <c r="J6" s="101">
        <v>12573</v>
      </c>
      <c r="K6" s="198">
        <v>22839</v>
      </c>
      <c r="L6" s="101">
        <v>4892</v>
      </c>
      <c r="M6" s="199">
        <v>9228</v>
      </c>
      <c r="N6" s="101">
        <f t="shared" si="0"/>
        <v>262498</v>
      </c>
    </row>
    <row r="7" spans="1:14" x14ac:dyDescent="0.25">
      <c r="A7" s="43">
        <v>4</v>
      </c>
      <c r="B7" s="44" t="s">
        <v>19</v>
      </c>
      <c r="C7" s="69">
        <v>0</v>
      </c>
      <c r="D7" s="44">
        <v>0</v>
      </c>
      <c r="E7" s="69">
        <v>0</v>
      </c>
      <c r="F7" s="44">
        <v>0</v>
      </c>
      <c r="G7" s="69">
        <v>0</v>
      </c>
      <c r="H7" s="44">
        <v>0</v>
      </c>
      <c r="I7" s="69">
        <v>0</v>
      </c>
      <c r="J7" s="44">
        <v>0</v>
      </c>
      <c r="K7" s="69">
        <v>0</v>
      </c>
      <c r="L7" s="44">
        <v>0</v>
      </c>
      <c r="M7" s="104">
        <v>0</v>
      </c>
      <c r="N7" s="44">
        <f t="shared" si="0"/>
        <v>0</v>
      </c>
    </row>
    <row r="8" spans="1:14" x14ac:dyDescent="0.25">
      <c r="A8" s="43">
        <v>5</v>
      </c>
      <c r="B8" s="44" t="s">
        <v>20</v>
      </c>
      <c r="C8" s="69">
        <v>0</v>
      </c>
      <c r="D8" s="44">
        <v>0</v>
      </c>
      <c r="E8" s="69">
        <v>0</v>
      </c>
      <c r="F8" s="44">
        <v>0</v>
      </c>
      <c r="G8" s="198">
        <v>0</v>
      </c>
      <c r="H8" s="44">
        <v>0</v>
      </c>
      <c r="I8" s="69">
        <v>0</v>
      </c>
      <c r="J8" s="44">
        <v>0</v>
      </c>
      <c r="K8" s="69">
        <v>0</v>
      </c>
      <c r="L8" s="44">
        <v>0</v>
      </c>
      <c r="M8" s="104">
        <v>0</v>
      </c>
      <c r="N8" s="101">
        <f t="shared" si="0"/>
        <v>0</v>
      </c>
    </row>
    <row r="9" spans="1:14" x14ac:dyDescent="0.25">
      <c r="A9" s="43">
        <v>6</v>
      </c>
      <c r="B9" s="44" t="s">
        <v>21</v>
      </c>
      <c r="C9" s="69">
        <v>119</v>
      </c>
      <c r="D9" s="44">
        <v>0</v>
      </c>
      <c r="E9" s="69">
        <v>0</v>
      </c>
      <c r="F9" s="44">
        <v>0</v>
      </c>
      <c r="G9" s="69">
        <v>0</v>
      </c>
      <c r="H9" s="44">
        <v>0</v>
      </c>
      <c r="I9" s="69">
        <v>0</v>
      </c>
      <c r="J9" s="44">
        <v>0</v>
      </c>
      <c r="K9" s="69">
        <v>0</v>
      </c>
      <c r="L9" s="44">
        <v>0</v>
      </c>
      <c r="M9" s="104">
        <v>0</v>
      </c>
      <c r="N9" s="44">
        <f t="shared" si="0"/>
        <v>119</v>
      </c>
    </row>
    <row r="10" spans="1:14" x14ac:dyDescent="0.25">
      <c r="A10" s="43">
        <v>7</v>
      </c>
      <c r="B10" s="44" t="s">
        <v>22</v>
      </c>
      <c r="C10" s="198">
        <v>44</v>
      </c>
      <c r="D10" s="101">
        <v>68</v>
      </c>
      <c r="E10" s="69">
        <v>21</v>
      </c>
      <c r="F10" s="44">
        <v>59</v>
      </c>
      <c r="G10" s="69">
        <v>939</v>
      </c>
      <c r="H10" s="44">
        <v>30</v>
      </c>
      <c r="I10" s="69">
        <v>0</v>
      </c>
      <c r="J10" s="44">
        <v>171</v>
      </c>
      <c r="K10" s="198">
        <v>75</v>
      </c>
      <c r="L10" s="44">
        <v>0</v>
      </c>
      <c r="M10" s="104">
        <v>0</v>
      </c>
      <c r="N10" s="101">
        <f t="shared" si="0"/>
        <v>1407</v>
      </c>
    </row>
    <row r="11" spans="1:14" x14ac:dyDescent="0.25">
      <c r="A11" s="43">
        <v>8</v>
      </c>
      <c r="B11" s="44" t="s">
        <v>23</v>
      </c>
      <c r="C11" s="198">
        <v>35862</v>
      </c>
      <c r="D11" s="101">
        <v>21832</v>
      </c>
      <c r="E11" s="198">
        <v>14064</v>
      </c>
      <c r="F11" s="101">
        <v>22319</v>
      </c>
      <c r="G11" s="198">
        <v>8597</v>
      </c>
      <c r="H11" s="101">
        <v>6261</v>
      </c>
      <c r="I11" s="198">
        <v>1274</v>
      </c>
      <c r="J11" s="101">
        <v>28198</v>
      </c>
      <c r="K11" s="198">
        <v>875</v>
      </c>
      <c r="L11" s="101">
        <v>2321</v>
      </c>
      <c r="M11" s="104">
        <v>520</v>
      </c>
      <c r="N11" s="101">
        <f t="shared" si="0"/>
        <v>142123</v>
      </c>
    </row>
    <row r="12" spans="1:14" x14ac:dyDescent="0.25">
      <c r="A12" s="43">
        <v>9</v>
      </c>
      <c r="B12" s="44" t="s">
        <v>24</v>
      </c>
      <c r="C12" s="198">
        <v>104078</v>
      </c>
      <c r="D12" s="101">
        <v>75283</v>
      </c>
      <c r="E12" s="198">
        <v>5030</v>
      </c>
      <c r="F12" s="101">
        <v>15316</v>
      </c>
      <c r="G12" s="198">
        <v>64905</v>
      </c>
      <c r="H12" s="101">
        <v>8135</v>
      </c>
      <c r="I12" s="69">
        <v>49</v>
      </c>
      <c r="J12" s="101">
        <v>6095</v>
      </c>
      <c r="K12" s="198">
        <v>13963</v>
      </c>
      <c r="L12" s="101">
        <v>4744</v>
      </c>
      <c r="M12" s="199">
        <v>883</v>
      </c>
      <c r="N12" s="101">
        <f t="shared" si="0"/>
        <v>298481</v>
      </c>
    </row>
    <row r="13" spans="1:14" x14ac:dyDescent="0.25">
      <c r="A13" s="43">
        <v>10</v>
      </c>
      <c r="B13" s="44" t="s">
        <v>25</v>
      </c>
      <c r="C13" s="198">
        <v>72192</v>
      </c>
      <c r="D13" s="101">
        <v>180185</v>
      </c>
      <c r="E13" s="198">
        <v>97804</v>
      </c>
      <c r="F13" s="101">
        <v>99156</v>
      </c>
      <c r="G13" s="198">
        <v>99241</v>
      </c>
      <c r="H13" s="101">
        <v>86386</v>
      </c>
      <c r="I13" s="198">
        <v>59299</v>
      </c>
      <c r="J13" s="101">
        <v>136952</v>
      </c>
      <c r="K13" s="198">
        <v>111499</v>
      </c>
      <c r="L13" s="101">
        <v>111281</v>
      </c>
      <c r="M13" s="199">
        <v>70533</v>
      </c>
      <c r="N13" s="101">
        <f t="shared" si="0"/>
        <v>1124528</v>
      </c>
    </row>
    <row r="14" spans="1:14" x14ac:dyDescent="0.25">
      <c r="A14" s="43">
        <v>11</v>
      </c>
      <c r="B14" s="44" t="s">
        <v>26</v>
      </c>
      <c r="C14" s="69">
        <v>0</v>
      </c>
      <c r="D14" s="101">
        <v>193</v>
      </c>
      <c r="E14" s="69">
        <v>0</v>
      </c>
      <c r="F14" s="44">
        <v>0</v>
      </c>
      <c r="G14" s="69">
        <v>0</v>
      </c>
      <c r="H14" s="44">
        <v>0</v>
      </c>
      <c r="I14" s="69">
        <v>0</v>
      </c>
      <c r="J14" s="44">
        <v>0</v>
      </c>
      <c r="K14" s="69">
        <v>0</v>
      </c>
      <c r="L14" s="44">
        <v>0</v>
      </c>
      <c r="M14" s="104">
        <v>0</v>
      </c>
      <c r="N14" s="101">
        <f t="shared" si="0"/>
        <v>193</v>
      </c>
    </row>
    <row r="15" spans="1:14" x14ac:dyDescent="0.25">
      <c r="A15" s="43">
        <v>12</v>
      </c>
      <c r="B15" s="44" t="s">
        <v>27</v>
      </c>
      <c r="C15" s="69">
        <v>0</v>
      </c>
      <c r="D15" s="44">
        <v>0</v>
      </c>
      <c r="E15" s="69">
        <v>0</v>
      </c>
      <c r="F15" s="44">
        <v>0</v>
      </c>
      <c r="G15" s="69">
        <v>0</v>
      </c>
      <c r="H15" s="44">
        <v>0</v>
      </c>
      <c r="I15" s="69">
        <v>0</v>
      </c>
      <c r="J15" s="44">
        <v>0</v>
      </c>
      <c r="K15" s="69">
        <v>0</v>
      </c>
      <c r="L15" s="44">
        <v>0</v>
      </c>
      <c r="M15" s="104">
        <v>0</v>
      </c>
      <c r="N15" s="44">
        <f t="shared" si="0"/>
        <v>0</v>
      </c>
    </row>
    <row r="16" spans="1:14" x14ac:dyDescent="0.25">
      <c r="A16" s="43">
        <v>13</v>
      </c>
      <c r="B16" s="44" t="s">
        <v>28</v>
      </c>
      <c r="C16" s="69">
        <v>813</v>
      </c>
      <c r="D16" s="101">
        <v>646</v>
      </c>
      <c r="E16" s="198">
        <v>166</v>
      </c>
      <c r="F16" s="101">
        <v>8876</v>
      </c>
      <c r="G16" s="198">
        <v>168</v>
      </c>
      <c r="H16" s="101">
        <v>65208</v>
      </c>
      <c r="I16" s="69">
        <v>0</v>
      </c>
      <c r="J16" s="101">
        <v>10392</v>
      </c>
      <c r="K16" s="69">
        <v>853</v>
      </c>
      <c r="L16" s="44">
        <v>146</v>
      </c>
      <c r="M16" s="199">
        <v>0</v>
      </c>
      <c r="N16" s="101">
        <f t="shared" si="0"/>
        <v>87268</v>
      </c>
    </row>
    <row r="17" spans="1:14" x14ac:dyDescent="0.25">
      <c r="A17" s="43">
        <v>14</v>
      </c>
      <c r="B17" s="44" t="s">
        <v>29</v>
      </c>
      <c r="C17" s="69">
        <v>0</v>
      </c>
      <c r="D17" s="44">
        <v>0</v>
      </c>
      <c r="E17" s="69">
        <v>0</v>
      </c>
      <c r="F17" s="44">
        <v>0</v>
      </c>
      <c r="G17" s="69">
        <v>0</v>
      </c>
      <c r="H17" s="44">
        <v>0</v>
      </c>
      <c r="I17" s="69">
        <v>0</v>
      </c>
      <c r="J17" s="44">
        <v>0</v>
      </c>
      <c r="K17" s="69">
        <v>0</v>
      </c>
      <c r="L17" s="44">
        <v>0</v>
      </c>
      <c r="M17" s="104">
        <v>0</v>
      </c>
      <c r="N17" s="44">
        <f t="shared" si="0"/>
        <v>0</v>
      </c>
    </row>
    <row r="18" spans="1:14" x14ac:dyDescent="0.25">
      <c r="A18" s="43">
        <v>15</v>
      </c>
      <c r="B18" s="44" t="s">
        <v>30</v>
      </c>
      <c r="C18" s="69">
        <v>0</v>
      </c>
      <c r="D18" s="44">
        <v>0</v>
      </c>
      <c r="E18" s="69">
        <v>0</v>
      </c>
      <c r="F18" s="44">
        <v>0</v>
      </c>
      <c r="G18" s="69">
        <v>0</v>
      </c>
      <c r="H18" s="44">
        <v>0</v>
      </c>
      <c r="I18" s="69">
        <v>0</v>
      </c>
      <c r="J18" s="44">
        <v>0</v>
      </c>
      <c r="K18" s="69">
        <v>0</v>
      </c>
      <c r="L18" s="44">
        <v>0</v>
      </c>
      <c r="M18" s="104">
        <v>0</v>
      </c>
      <c r="N18" s="44">
        <f t="shared" si="0"/>
        <v>0</v>
      </c>
    </row>
    <row r="19" spans="1:14" x14ac:dyDescent="0.25">
      <c r="A19" s="43">
        <v>16</v>
      </c>
      <c r="B19" s="44" t="s">
        <v>31</v>
      </c>
      <c r="C19" s="69">
        <v>109</v>
      </c>
      <c r="D19" s="44">
        <v>1</v>
      </c>
      <c r="E19" s="69">
        <v>1</v>
      </c>
      <c r="F19" s="101">
        <v>0</v>
      </c>
      <c r="G19" s="69">
        <v>0</v>
      </c>
      <c r="H19" s="44">
        <v>0</v>
      </c>
      <c r="I19" s="69">
        <v>0</v>
      </c>
      <c r="J19" s="44">
        <v>0</v>
      </c>
      <c r="K19" s="69">
        <v>0</v>
      </c>
      <c r="L19" s="44">
        <v>0</v>
      </c>
      <c r="M19" s="104">
        <v>0</v>
      </c>
      <c r="N19" s="101">
        <f t="shared" si="0"/>
        <v>111</v>
      </c>
    </row>
    <row r="20" spans="1:14" x14ac:dyDescent="0.25">
      <c r="A20" s="43">
        <v>17</v>
      </c>
      <c r="B20" s="44" t="s">
        <v>32</v>
      </c>
      <c r="C20" s="69">
        <v>0</v>
      </c>
      <c r="D20" s="44">
        <v>0</v>
      </c>
      <c r="E20" s="69">
        <v>0</v>
      </c>
      <c r="F20" s="44">
        <v>0</v>
      </c>
      <c r="G20" s="69">
        <v>0</v>
      </c>
      <c r="H20" s="44">
        <v>0</v>
      </c>
      <c r="I20" s="69">
        <v>0</v>
      </c>
      <c r="J20" s="44">
        <v>0</v>
      </c>
      <c r="K20" s="69">
        <v>0</v>
      </c>
      <c r="L20" s="44">
        <v>0</v>
      </c>
      <c r="M20" s="104">
        <v>0</v>
      </c>
      <c r="N20" s="44">
        <f t="shared" si="0"/>
        <v>0</v>
      </c>
    </row>
    <row r="21" spans="1:14" ht="15.75" thickBot="1" x14ac:dyDescent="0.3">
      <c r="A21" s="48">
        <v>18</v>
      </c>
      <c r="B21" s="49" t="s">
        <v>33</v>
      </c>
      <c r="C21" s="200">
        <v>5200</v>
      </c>
      <c r="D21" s="182">
        <v>1781</v>
      </c>
      <c r="E21" s="200">
        <v>2300</v>
      </c>
      <c r="F21" s="182">
        <v>7466</v>
      </c>
      <c r="G21" s="200">
        <v>2907</v>
      </c>
      <c r="H21" s="182">
        <v>5300</v>
      </c>
      <c r="I21" s="201">
        <v>218</v>
      </c>
      <c r="J21" s="182">
        <v>2094</v>
      </c>
      <c r="K21" s="200">
        <v>3418</v>
      </c>
      <c r="L21" s="49">
        <v>153</v>
      </c>
      <c r="M21" s="202">
        <v>958</v>
      </c>
      <c r="N21" s="182">
        <f t="shared" si="0"/>
        <v>31795</v>
      </c>
    </row>
    <row r="22" spans="1:14" ht="15.75" thickBot="1" x14ac:dyDescent="0.3">
      <c r="A22" s="51"/>
      <c r="B22" s="52" t="s">
        <v>41</v>
      </c>
      <c r="C22" s="53">
        <f>SUM(C4:C21)</f>
        <v>287941</v>
      </c>
      <c r="D22" s="54">
        <f>SUM(D4:D21)</f>
        <v>381346</v>
      </c>
      <c r="E22" s="55">
        <f>SUM(E4:E21)</f>
        <v>167763</v>
      </c>
      <c r="F22" s="54">
        <f>SUM(F4:F21)</f>
        <v>209619</v>
      </c>
      <c r="G22" s="55">
        <f t="shared" ref="G22:N22" si="1">SUM(G4:G21)</f>
        <v>232404</v>
      </c>
      <c r="H22" s="54">
        <f t="shared" si="1"/>
        <v>252191</v>
      </c>
      <c r="I22" s="55">
        <f>SUM(I4:I21)</f>
        <v>64495</v>
      </c>
      <c r="J22" s="54">
        <f t="shared" si="1"/>
        <v>211023</v>
      </c>
      <c r="K22" s="154">
        <f t="shared" si="1"/>
        <v>173724</v>
      </c>
      <c r="L22" s="54">
        <f t="shared" si="1"/>
        <v>127161</v>
      </c>
      <c r="M22" s="57">
        <f t="shared" si="1"/>
        <v>108491</v>
      </c>
      <c r="N22" s="54">
        <f t="shared" si="1"/>
        <v>2216158</v>
      </c>
    </row>
    <row r="23" spans="1:14" ht="15.75" thickBot="1" x14ac:dyDescent="0.3">
      <c r="A23" s="58"/>
      <c r="B23" s="59"/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</row>
    <row r="24" spans="1:14" ht="15.75" customHeight="1" thickBot="1" x14ac:dyDescent="0.3">
      <c r="A24" s="279" t="s">
        <v>35</v>
      </c>
      <c r="B24" s="280"/>
      <c r="C24" s="63">
        <f>C22/N22</f>
        <v>0.12992801054798439</v>
      </c>
      <c r="D24" s="32">
        <f>D22/N22</f>
        <v>0.17207527622128024</v>
      </c>
      <c r="E24" s="63">
        <f>E22/N22</f>
        <v>7.5699927532242736E-2</v>
      </c>
      <c r="F24" s="32">
        <f>F22/N22</f>
        <v>9.4586667557096563E-2</v>
      </c>
      <c r="G24" s="62">
        <f>G22/N22</f>
        <v>0.10486797421483486</v>
      </c>
      <c r="H24" s="32">
        <f>H22/N22</f>
        <v>0.11379648923948563</v>
      </c>
      <c r="I24" s="64">
        <f>I22/N22</f>
        <v>2.9102166903262311E-2</v>
      </c>
      <c r="J24" s="32">
        <f>J22/N22</f>
        <v>9.5220196393939416E-2</v>
      </c>
      <c r="K24" s="63">
        <f>K22/N22</f>
        <v>7.8389717700633257E-2</v>
      </c>
      <c r="L24" s="65">
        <f>L22/N22</f>
        <v>5.7379031639440872E-2</v>
      </c>
      <c r="M24" s="63">
        <f>M22/N22</f>
        <v>4.8954542049799696E-2</v>
      </c>
      <c r="N24" s="32">
        <f>N22/N22</f>
        <v>1</v>
      </c>
    </row>
    <row r="25" spans="1:14" ht="15.75" thickBot="1" x14ac:dyDescent="0.3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</row>
    <row r="26" spans="1:14" ht="15.75" customHeight="1" thickBot="1" x14ac:dyDescent="0.3">
      <c r="A26" s="242" t="s">
        <v>1</v>
      </c>
      <c r="B26" s="244" t="s">
        <v>2</v>
      </c>
      <c r="C26" s="246" t="s">
        <v>82</v>
      </c>
      <c r="D26" s="247"/>
      <c r="E26" s="247"/>
      <c r="F26" s="248"/>
      <c r="G26" s="249" t="s">
        <v>4</v>
      </c>
      <c r="H26" s="1"/>
      <c r="I26" s="1"/>
      <c r="J26" s="1"/>
      <c r="K26" s="1"/>
      <c r="L26" s="1"/>
      <c r="M26" s="1"/>
      <c r="N26" s="1"/>
    </row>
    <row r="27" spans="1:14" ht="15.75" thickBot="1" x14ac:dyDescent="0.3">
      <c r="A27" s="243"/>
      <c r="B27" s="245"/>
      <c r="C27" s="131" t="s">
        <v>15</v>
      </c>
      <c r="D27" s="132" t="s">
        <v>36</v>
      </c>
      <c r="E27" s="131" t="s">
        <v>9</v>
      </c>
      <c r="F27" s="132" t="s">
        <v>12</v>
      </c>
      <c r="G27" s="250"/>
      <c r="H27" s="1"/>
      <c r="I27" s="1"/>
      <c r="J27" s="133"/>
      <c r="K27" s="267" t="s">
        <v>37</v>
      </c>
      <c r="L27" s="268"/>
      <c r="M27" s="134">
        <f>N22</f>
        <v>2216158</v>
      </c>
      <c r="N27" s="135">
        <f>M27/M29</f>
        <v>0.96349836269127298</v>
      </c>
    </row>
    <row r="28" spans="1:14" ht="15.75" thickBot="1" x14ac:dyDescent="0.3">
      <c r="A28" s="27">
        <v>19</v>
      </c>
      <c r="B28" s="136" t="s">
        <v>38</v>
      </c>
      <c r="C28" s="189">
        <v>48389</v>
      </c>
      <c r="D28" s="190">
        <v>28175</v>
      </c>
      <c r="E28" s="189">
        <v>5436</v>
      </c>
      <c r="F28" s="190">
        <v>1958</v>
      </c>
      <c r="G28" s="189">
        <f>SUM(C28:F28)</f>
        <v>83958</v>
      </c>
      <c r="H28" s="1"/>
      <c r="I28" s="1"/>
      <c r="J28" s="133"/>
      <c r="K28" s="263" t="s">
        <v>38</v>
      </c>
      <c r="L28" s="264"/>
      <c r="M28" s="137">
        <f>G28</f>
        <v>83958</v>
      </c>
      <c r="N28" s="138">
        <f>M28/M29</f>
        <v>3.650163730872704E-2</v>
      </c>
    </row>
    <row r="29" spans="1:14" ht="15.75" thickBot="1" x14ac:dyDescent="0.3">
      <c r="A29" s="10"/>
      <c r="B29" s="19"/>
      <c r="C29" s="1"/>
      <c r="D29" s="1"/>
      <c r="E29" s="1"/>
      <c r="F29" s="1"/>
      <c r="G29" s="1"/>
      <c r="H29" s="1"/>
      <c r="I29" s="1"/>
      <c r="J29" s="133"/>
      <c r="K29" s="265" t="s">
        <v>4</v>
      </c>
      <c r="L29" s="266"/>
      <c r="M29" s="100">
        <f>M27+M28</f>
        <v>2300116</v>
      </c>
      <c r="N29" s="139">
        <f>M29/M29</f>
        <v>1</v>
      </c>
    </row>
    <row r="30" spans="1:14" ht="15.75" customHeight="1" thickBot="1" x14ac:dyDescent="0.3">
      <c r="A30" s="238" t="s">
        <v>39</v>
      </c>
      <c r="B30" s="239"/>
      <c r="C30" s="28">
        <f>C28/G28</f>
        <v>0.57634769765835303</v>
      </c>
      <c r="D30" s="140">
        <f>D28/G28</f>
        <v>0.33558445889611471</v>
      </c>
      <c r="E30" s="28">
        <f>E28/G28</f>
        <v>6.4746659043807622E-2</v>
      </c>
      <c r="F30" s="140">
        <f>F28/G28</f>
        <v>2.3321184401724673E-2</v>
      </c>
      <c r="G30" s="28">
        <f>G28/G28</f>
        <v>1</v>
      </c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14">
    <mergeCell ref="K27:L27"/>
    <mergeCell ref="K28:L28"/>
    <mergeCell ref="K29:L29"/>
    <mergeCell ref="A30:B30"/>
    <mergeCell ref="A24:B24"/>
    <mergeCell ref="A26:A27"/>
    <mergeCell ref="B26:B27"/>
    <mergeCell ref="C26:F26"/>
    <mergeCell ref="G26:G27"/>
    <mergeCell ref="C1:K1"/>
    <mergeCell ref="A2:A3"/>
    <mergeCell ref="B2:B3"/>
    <mergeCell ref="C2:M2"/>
    <mergeCell ref="N2:N3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/>
  </sheetViews>
  <sheetFormatPr defaultRowHeight="15" x14ac:dyDescent="0.25"/>
  <cols>
    <col min="1" max="1" width="5.140625" customWidth="1"/>
    <col min="2" max="2" width="27.42578125" customWidth="1"/>
  </cols>
  <sheetData>
    <row r="1" spans="1:15" ht="21.75" customHeight="1" thickBot="1" x14ac:dyDescent="0.3">
      <c r="A1" s="34"/>
      <c r="B1" s="34"/>
      <c r="C1" s="269" t="s">
        <v>87</v>
      </c>
      <c r="D1" s="270"/>
      <c r="E1" s="270"/>
      <c r="F1" s="270"/>
      <c r="G1" s="270"/>
      <c r="H1" s="270"/>
      <c r="I1" s="270"/>
      <c r="J1" s="271"/>
      <c r="K1" s="271"/>
      <c r="L1" s="34"/>
      <c r="M1" s="34"/>
      <c r="N1" s="34"/>
      <c r="O1" s="1"/>
    </row>
    <row r="2" spans="1:15" ht="15.75" customHeight="1" thickBot="1" x14ac:dyDescent="0.3">
      <c r="A2" s="249" t="s">
        <v>1</v>
      </c>
      <c r="B2" s="273" t="s">
        <v>2</v>
      </c>
      <c r="C2" s="281" t="s">
        <v>3</v>
      </c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77" t="s">
        <v>4</v>
      </c>
      <c r="O2" s="1"/>
    </row>
    <row r="3" spans="1:15" ht="15.75" thickBot="1" x14ac:dyDescent="0.3">
      <c r="A3" s="272"/>
      <c r="B3" s="274"/>
      <c r="C3" s="33" t="s">
        <v>5</v>
      </c>
      <c r="D3" s="35" t="s">
        <v>6</v>
      </c>
      <c r="E3" s="36" t="s">
        <v>7</v>
      </c>
      <c r="F3" s="35" t="s">
        <v>8</v>
      </c>
      <c r="G3" s="36" t="s">
        <v>9</v>
      </c>
      <c r="H3" s="35" t="s">
        <v>10</v>
      </c>
      <c r="I3" s="36" t="s">
        <v>11</v>
      </c>
      <c r="J3" s="35" t="s">
        <v>12</v>
      </c>
      <c r="K3" s="68" t="s">
        <v>13</v>
      </c>
      <c r="L3" s="35" t="s">
        <v>14</v>
      </c>
      <c r="M3" s="36" t="s">
        <v>15</v>
      </c>
      <c r="N3" s="278"/>
      <c r="O3" s="1"/>
    </row>
    <row r="4" spans="1:15" x14ac:dyDescent="0.25">
      <c r="A4" s="40">
        <v>1</v>
      </c>
      <c r="B4" s="41" t="s">
        <v>16</v>
      </c>
      <c r="C4" s="203">
        <v>752</v>
      </c>
      <c r="D4" s="170">
        <v>1134</v>
      </c>
      <c r="E4" s="203">
        <v>534</v>
      </c>
      <c r="F4" s="204">
        <v>353</v>
      </c>
      <c r="G4" s="203">
        <v>312</v>
      </c>
      <c r="H4" s="170">
        <v>766</v>
      </c>
      <c r="I4" s="203">
        <v>62</v>
      </c>
      <c r="J4" s="204">
        <v>286</v>
      </c>
      <c r="K4" s="203">
        <v>352</v>
      </c>
      <c r="L4" s="204">
        <v>116</v>
      </c>
      <c r="M4" s="203">
        <v>400</v>
      </c>
      <c r="N4" s="170">
        <f t="shared" ref="N4:N21" si="0">SUM(C4:M4)</f>
        <v>5067</v>
      </c>
      <c r="O4" s="1"/>
    </row>
    <row r="5" spans="1:15" x14ac:dyDescent="0.25">
      <c r="A5" s="43">
        <v>2</v>
      </c>
      <c r="B5" s="44" t="s">
        <v>17</v>
      </c>
      <c r="C5" s="69">
        <v>0</v>
      </c>
      <c r="D5" s="44">
        <v>0</v>
      </c>
      <c r="E5" s="69">
        <v>0</v>
      </c>
      <c r="F5" s="44">
        <v>16</v>
      </c>
      <c r="G5" s="69">
        <v>9</v>
      </c>
      <c r="H5" s="44">
        <v>1</v>
      </c>
      <c r="I5" s="69">
        <v>0</v>
      </c>
      <c r="J5" s="44">
        <v>7</v>
      </c>
      <c r="K5" s="69">
        <v>0</v>
      </c>
      <c r="L5" s="44">
        <v>0</v>
      </c>
      <c r="M5" s="69">
        <v>0</v>
      </c>
      <c r="N5" s="44">
        <f t="shared" si="0"/>
        <v>33</v>
      </c>
    </row>
    <row r="6" spans="1:15" x14ac:dyDescent="0.25">
      <c r="A6" s="43">
        <v>3</v>
      </c>
      <c r="B6" s="44" t="s">
        <v>18</v>
      </c>
      <c r="C6" s="198">
        <v>523</v>
      </c>
      <c r="D6" s="101">
        <v>1093</v>
      </c>
      <c r="E6" s="69">
        <v>425</v>
      </c>
      <c r="F6" s="101">
        <v>686</v>
      </c>
      <c r="G6" s="69">
        <v>654</v>
      </c>
      <c r="H6" s="44">
        <v>700</v>
      </c>
      <c r="I6" s="69">
        <v>58</v>
      </c>
      <c r="J6" s="44">
        <v>311</v>
      </c>
      <c r="K6" s="69">
        <v>406</v>
      </c>
      <c r="L6" s="44">
        <v>149</v>
      </c>
      <c r="M6" s="69">
        <v>168</v>
      </c>
      <c r="N6" s="101">
        <f t="shared" si="0"/>
        <v>5173</v>
      </c>
    </row>
    <row r="7" spans="1:15" x14ac:dyDescent="0.25">
      <c r="A7" s="43">
        <v>4</v>
      </c>
      <c r="B7" s="44" t="s">
        <v>19</v>
      </c>
      <c r="C7" s="69">
        <v>0</v>
      </c>
      <c r="D7" s="44">
        <v>0</v>
      </c>
      <c r="E7" s="69">
        <v>0</v>
      </c>
      <c r="F7" s="44">
        <v>0</v>
      </c>
      <c r="G7" s="69">
        <v>0</v>
      </c>
      <c r="H7" s="44">
        <v>0</v>
      </c>
      <c r="I7" s="69"/>
      <c r="J7" s="44">
        <v>0</v>
      </c>
      <c r="K7" s="69">
        <v>0</v>
      </c>
      <c r="L7" s="44">
        <v>0</v>
      </c>
      <c r="M7" s="69">
        <v>0</v>
      </c>
      <c r="N7" s="44">
        <f t="shared" si="0"/>
        <v>0</v>
      </c>
    </row>
    <row r="8" spans="1:15" x14ac:dyDescent="0.25">
      <c r="A8" s="43">
        <v>5</v>
      </c>
      <c r="B8" s="44" t="s">
        <v>20</v>
      </c>
      <c r="C8" s="69">
        <v>0</v>
      </c>
      <c r="D8" s="44">
        <v>0</v>
      </c>
      <c r="E8" s="69">
        <v>0</v>
      </c>
      <c r="F8" s="44">
        <v>0</v>
      </c>
      <c r="G8" s="69">
        <v>0</v>
      </c>
      <c r="H8" s="44">
        <v>0</v>
      </c>
      <c r="I8" s="69">
        <v>0</v>
      </c>
      <c r="J8" s="44">
        <v>0</v>
      </c>
      <c r="K8" s="69">
        <v>0</v>
      </c>
      <c r="L8" s="44">
        <v>0</v>
      </c>
      <c r="M8" s="69">
        <v>0</v>
      </c>
      <c r="N8" s="44">
        <f t="shared" si="0"/>
        <v>0</v>
      </c>
    </row>
    <row r="9" spans="1:15" x14ac:dyDescent="0.25">
      <c r="A9" s="43">
        <v>6</v>
      </c>
      <c r="B9" s="44" t="s">
        <v>21</v>
      </c>
      <c r="C9" s="69">
        <v>1</v>
      </c>
      <c r="D9" s="44">
        <v>0</v>
      </c>
      <c r="E9" s="69">
        <v>0</v>
      </c>
      <c r="F9" s="44">
        <v>0</v>
      </c>
      <c r="G9" s="69">
        <v>0</v>
      </c>
      <c r="H9" s="44">
        <v>0</v>
      </c>
      <c r="I9" s="69">
        <v>0</v>
      </c>
      <c r="J9" s="44">
        <v>0</v>
      </c>
      <c r="K9" s="69">
        <v>0</v>
      </c>
      <c r="L9" s="44">
        <v>0</v>
      </c>
      <c r="M9" s="69">
        <v>0</v>
      </c>
      <c r="N9" s="44">
        <f t="shared" si="0"/>
        <v>1</v>
      </c>
    </row>
    <row r="10" spans="1:15" x14ac:dyDescent="0.25">
      <c r="A10" s="43">
        <v>7</v>
      </c>
      <c r="B10" s="44" t="s">
        <v>22</v>
      </c>
      <c r="C10" s="69">
        <v>1</v>
      </c>
      <c r="D10" s="44">
        <v>2</v>
      </c>
      <c r="E10" s="69">
        <v>13</v>
      </c>
      <c r="F10" s="44">
        <v>1</v>
      </c>
      <c r="G10" s="69">
        <v>5</v>
      </c>
      <c r="H10" s="44">
        <v>3</v>
      </c>
      <c r="I10" s="69">
        <v>0</v>
      </c>
      <c r="J10" s="44">
        <v>2</v>
      </c>
      <c r="K10" s="69">
        <v>1</v>
      </c>
      <c r="L10" s="44">
        <v>0</v>
      </c>
      <c r="M10" s="69">
        <v>0</v>
      </c>
      <c r="N10" s="44">
        <f t="shared" si="0"/>
        <v>28</v>
      </c>
    </row>
    <row r="11" spans="1:15" x14ac:dyDescent="0.25">
      <c r="A11" s="43">
        <v>8</v>
      </c>
      <c r="B11" s="44" t="s">
        <v>23</v>
      </c>
      <c r="C11" s="69">
        <v>71</v>
      </c>
      <c r="D11" s="44">
        <v>32</v>
      </c>
      <c r="E11" s="69">
        <v>80</v>
      </c>
      <c r="F11" s="44">
        <v>179</v>
      </c>
      <c r="G11" s="69">
        <v>31</v>
      </c>
      <c r="H11" s="44">
        <v>104</v>
      </c>
      <c r="I11" s="69">
        <v>8</v>
      </c>
      <c r="J11" s="44">
        <v>18</v>
      </c>
      <c r="K11" s="69">
        <v>49</v>
      </c>
      <c r="L11" s="44">
        <v>13</v>
      </c>
      <c r="M11" s="69">
        <v>7</v>
      </c>
      <c r="N11" s="44">
        <f t="shared" si="0"/>
        <v>592</v>
      </c>
    </row>
    <row r="12" spans="1:15" x14ac:dyDescent="0.25">
      <c r="A12" s="43">
        <v>9</v>
      </c>
      <c r="B12" s="44" t="s">
        <v>24</v>
      </c>
      <c r="C12" s="198">
        <v>894</v>
      </c>
      <c r="D12" s="101">
        <v>1713</v>
      </c>
      <c r="E12" s="69">
        <v>217</v>
      </c>
      <c r="F12" s="44">
        <v>414</v>
      </c>
      <c r="G12" s="69">
        <v>568</v>
      </c>
      <c r="H12" s="44">
        <v>160</v>
      </c>
      <c r="I12" s="69">
        <v>5</v>
      </c>
      <c r="J12" s="44">
        <v>88</v>
      </c>
      <c r="K12" s="69">
        <v>324</v>
      </c>
      <c r="L12" s="44">
        <v>80</v>
      </c>
      <c r="M12" s="69">
        <v>52</v>
      </c>
      <c r="N12" s="101">
        <f t="shared" si="0"/>
        <v>4515</v>
      </c>
    </row>
    <row r="13" spans="1:15" x14ac:dyDescent="0.25">
      <c r="A13" s="43">
        <v>10</v>
      </c>
      <c r="B13" s="44" t="s">
        <v>25</v>
      </c>
      <c r="C13" s="198">
        <v>1092</v>
      </c>
      <c r="D13" s="101">
        <v>2513</v>
      </c>
      <c r="E13" s="198">
        <v>1653</v>
      </c>
      <c r="F13" s="101">
        <v>1614</v>
      </c>
      <c r="G13" s="198">
        <v>1486</v>
      </c>
      <c r="H13" s="101">
        <v>1346</v>
      </c>
      <c r="I13" s="198">
        <v>721</v>
      </c>
      <c r="J13" s="101">
        <v>2032</v>
      </c>
      <c r="K13" s="198">
        <v>1561</v>
      </c>
      <c r="L13" s="101">
        <v>1698</v>
      </c>
      <c r="M13" s="198">
        <v>1103</v>
      </c>
      <c r="N13" s="101">
        <f t="shared" si="0"/>
        <v>16819</v>
      </c>
    </row>
    <row r="14" spans="1:15" x14ac:dyDescent="0.25">
      <c r="A14" s="43">
        <v>11</v>
      </c>
      <c r="B14" s="44" t="s">
        <v>26</v>
      </c>
      <c r="C14" s="69">
        <v>0</v>
      </c>
      <c r="D14" s="44">
        <v>1</v>
      </c>
      <c r="E14" s="69">
        <v>0</v>
      </c>
      <c r="F14" s="44">
        <v>0</v>
      </c>
      <c r="G14" s="69">
        <v>0</v>
      </c>
      <c r="H14" s="44">
        <v>0</v>
      </c>
      <c r="I14" s="69">
        <v>0</v>
      </c>
      <c r="J14" s="44">
        <v>0</v>
      </c>
      <c r="K14" s="69">
        <v>0</v>
      </c>
      <c r="L14" s="44">
        <v>0</v>
      </c>
      <c r="M14" s="69">
        <v>0</v>
      </c>
      <c r="N14" s="44">
        <f t="shared" si="0"/>
        <v>1</v>
      </c>
    </row>
    <row r="15" spans="1:15" x14ac:dyDescent="0.25">
      <c r="A15" s="43">
        <v>12</v>
      </c>
      <c r="B15" s="44" t="s">
        <v>27</v>
      </c>
      <c r="C15" s="69">
        <v>0</v>
      </c>
      <c r="D15" s="44">
        <v>0</v>
      </c>
      <c r="E15" s="69">
        <v>0</v>
      </c>
      <c r="F15" s="44">
        <v>0</v>
      </c>
      <c r="G15" s="69">
        <v>0</v>
      </c>
      <c r="H15" s="44">
        <v>0</v>
      </c>
      <c r="I15" s="69">
        <v>0</v>
      </c>
      <c r="J15" s="44">
        <v>0</v>
      </c>
      <c r="K15" s="69">
        <v>0</v>
      </c>
      <c r="L15" s="44">
        <v>0</v>
      </c>
      <c r="M15" s="69">
        <v>0</v>
      </c>
      <c r="N15" s="44">
        <f t="shared" si="0"/>
        <v>0</v>
      </c>
    </row>
    <row r="16" spans="1:15" x14ac:dyDescent="0.25">
      <c r="A16" s="43">
        <v>13</v>
      </c>
      <c r="B16" s="44" t="s">
        <v>28</v>
      </c>
      <c r="C16" s="69">
        <v>26</v>
      </c>
      <c r="D16" s="44">
        <v>15</v>
      </c>
      <c r="E16" s="69">
        <v>15</v>
      </c>
      <c r="F16" s="44">
        <v>16</v>
      </c>
      <c r="G16" s="69">
        <v>2</v>
      </c>
      <c r="H16" s="44">
        <v>17</v>
      </c>
      <c r="I16" s="69">
        <v>0</v>
      </c>
      <c r="J16" s="44">
        <v>1</v>
      </c>
      <c r="K16" s="69">
        <v>45</v>
      </c>
      <c r="L16" s="44">
        <v>1</v>
      </c>
      <c r="M16" s="69">
        <v>0</v>
      </c>
      <c r="N16" s="44">
        <f t="shared" si="0"/>
        <v>138</v>
      </c>
    </row>
    <row r="17" spans="1:14" x14ac:dyDescent="0.25">
      <c r="A17" s="43">
        <v>14</v>
      </c>
      <c r="B17" s="44" t="s">
        <v>29</v>
      </c>
      <c r="C17" s="69">
        <v>0</v>
      </c>
      <c r="D17" s="44">
        <v>0</v>
      </c>
      <c r="E17" s="69">
        <v>0</v>
      </c>
      <c r="F17" s="44">
        <v>0</v>
      </c>
      <c r="G17" s="69">
        <v>0</v>
      </c>
      <c r="H17" s="44">
        <v>0</v>
      </c>
      <c r="I17" s="69">
        <v>0</v>
      </c>
      <c r="J17" s="44">
        <v>0</v>
      </c>
      <c r="K17" s="69">
        <v>0</v>
      </c>
      <c r="L17" s="44">
        <v>0</v>
      </c>
      <c r="M17" s="69">
        <v>0</v>
      </c>
      <c r="N17" s="44">
        <f t="shared" si="0"/>
        <v>0</v>
      </c>
    </row>
    <row r="18" spans="1:14" x14ac:dyDescent="0.25">
      <c r="A18" s="43">
        <v>15</v>
      </c>
      <c r="B18" s="44" t="s">
        <v>30</v>
      </c>
      <c r="C18" s="69">
        <v>0</v>
      </c>
      <c r="D18" s="44">
        <v>0</v>
      </c>
      <c r="E18" s="69">
        <v>0</v>
      </c>
      <c r="F18" s="44">
        <v>0</v>
      </c>
      <c r="G18" s="69">
        <v>0</v>
      </c>
      <c r="H18" s="44">
        <v>0</v>
      </c>
      <c r="I18" s="69">
        <v>0</v>
      </c>
      <c r="J18" s="44">
        <v>0</v>
      </c>
      <c r="K18" s="69">
        <v>0</v>
      </c>
      <c r="L18" s="44">
        <v>0</v>
      </c>
      <c r="M18" s="69">
        <v>0</v>
      </c>
      <c r="N18" s="44">
        <f t="shared" si="0"/>
        <v>0</v>
      </c>
    </row>
    <row r="19" spans="1:14" x14ac:dyDescent="0.25">
      <c r="A19" s="43">
        <v>16</v>
      </c>
      <c r="B19" s="44" t="s">
        <v>31</v>
      </c>
      <c r="C19" s="69">
        <v>42</v>
      </c>
      <c r="D19" s="44">
        <v>3</v>
      </c>
      <c r="E19" s="69">
        <v>0</v>
      </c>
      <c r="F19" s="44">
        <v>0</v>
      </c>
      <c r="G19" s="69">
        <v>0</v>
      </c>
      <c r="H19" s="44">
        <v>0</v>
      </c>
      <c r="I19" s="69">
        <v>0</v>
      </c>
      <c r="J19" s="44">
        <v>0</v>
      </c>
      <c r="K19" s="69">
        <v>0</v>
      </c>
      <c r="L19" s="44">
        <v>0</v>
      </c>
      <c r="M19" s="69">
        <v>0</v>
      </c>
      <c r="N19" s="44">
        <f t="shared" si="0"/>
        <v>45</v>
      </c>
    </row>
    <row r="20" spans="1:14" x14ac:dyDescent="0.25">
      <c r="A20" s="43">
        <v>17</v>
      </c>
      <c r="B20" s="44" t="s">
        <v>32</v>
      </c>
      <c r="C20" s="69">
        <v>0</v>
      </c>
      <c r="D20" s="44">
        <v>0</v>
      </c>
      <c r="E20" s="69">
        <v>0</v>
      </c>
      <c r="F20" s="44">
        <v>0</v>
      </c>
      <c r="G20" s="69">
        <v>0</v>
      </c>
      <c r="H20" s="44">
        <v>0</v>
      </c>
      <c r="I20" s="69">
        <v>0</v>
      </c>
      <c r="J20" s="44">
        <v>0</v>
      </c>
      <c r="K20" s="69">
        <v>0</v>
      </c>
      <c r="L20" s="44">
        <v>0</v>
      </c>
      <c r="M20" s="69">
        <v>0</v>
      </c>
      <c r="N20" s="44">
        <f t="shared" si="0"/>
        <v>0</v>
      </c>
    </row>
    <row r="21" spans="1:14" ht="15.75" thickBot="1" x14ac:dyDescent="0.3">
      <c r="A21" s="48">
        <v>18</v>
      </c>
      <c r="B21" s="49" t="s">
        <v>33</v>
      </c>
      <c r="C21" s="201">
        <v>146</v>
      </c>
      <c r="D21" s="49">
        <v>207</v>
      </c>
      <c r="E21" s="201">
        <v>201</v>
      </c>
      <c r="F21" s="49">
        <v>437</v>
      </c>
      <c r="G21" s="201">
        <v>112</v>
      </c>
      <c r="H21" s="49">
        <v>396</v>
      </c>
      <c r="I21" s="201">
        <v>1</v>
      </c>
      <c r="J21" s="49">
        <v>89</v>
      </c>
      <c r="K21" s="201">
        <v>262</v>
      </c>
      <c r="L21" s="182">
        <v>21</v>
      </c>
      <c r="M21" s="201">
        <v>121</v>
      </c>
      <c r="N21" s="182">
        <f t="shared" si="0"/>
        <v>1993</v>
      </c>
    </row>
    <row r="22" spans="1:14" ht="15.75" thickBot="1" x14ac:dyDescent="0.3">
      <c r="A22" s="51"/>
      <c r="B22" s="52" t="s">
        <v>4</v>
      </c>
      <c r="C22" s="53">
        <f>SUM(C4:C21)</f>
        <v>3548</v>
      </c>
      <c r="D22" s="70">
        <f>SUM(D4:D21)</f>
        <v>6713</v>
      </c>
      <c r="E22" s="71">
        <f t="shared" ref="E22:N22" si="1">SUM(E4:E21)</f>
        <v>3138</v>
      </c>
      <c r="F22" s="54">
        <f t="shared" si="1"/>
        <v>3716</v>
      </c>
      <c r="G22" s="55">
        <f t="shared" si="1"/>
        <v>3179</v>
      </c>
      <c r="H22" s="54">
        <f t="shared" si="1"/>
        <v>3493</v>
      </c>
      <c r="I22" s="55">
        <f t="shared" si="1"/>
        <v>855</v>
      </c>
      <c r="J22" s="54">
        <f t="shared" si="1"/>
        <v>2834</v>
      </c>
      <c r="K22" s="55">
        <f t="shared" si="1"/>
        <v>3000</v>
      </c>
      <c r="L22" s="54">
        <f t="shared" si="1"/>
        <v>2078</v>
      </c>
      <c r="M22" s="55">
        <f t="shared" si="1"/>
        <v>1851</v>
      </c>
      <c r="N22" s="54">
        <f t="shared" si="1"/>
        <v>34405</v>
      </c>
    </row>
    <row r="23" spans="1:14" ht="15.75" thickBot="1" x14ac:dyDescent="0.3">
      <c r="A23" s="58"/>
      <c r="B23" s="59"/>
      <c r="C23" s="61"/>
      <c r="D23" s="72"/>
      <c r="E23" s="72"/>
      <c r="F23" s="61"/>
      <c r="G23" s="61"/>
      <c r="H23" s="61"/>
      <c r="I23" s="61"/>
      <c r="J23" s="61"/>
      <c r="K23" s="61"/>
      <c r="L23" s="61"/>
      <c r="M23" s="61"/>
      <c r="N23" s="61"/>
    </row>
    <row r="24" spans="1:14" ht="15.75" customHeight="1" thickBot="1" x14ac:dyDescent="0.3">
      <c r="A24" s="279" t="s">
        <v>35</v>
      </c>
      <c r="B24" s="280"/>
      <c r="C24" s="63">
        <f>C22/N22</f>
        <v>0.10312454585089377</v>
      </c>
      <c r="D24" s="32">
        <f>D22/N22</f>
        <v>0.19511698880976602</v>
      </c>
      <c r="E24" s="63">
        <f>E22/N22</f>
        <v>9.1207673303298945E-2</v>
      </c>
      <c r="F24" s="32">
        <f>F22/N22</f>
        <v>0.10800755704112774</v>
      </c>
      <c r="G24" s="63">
        <f>G22/N22</f>
        <v>9.2399360558058419E-2</v>
      </c>
      <c r="H24" s="32">
        <f>H22/N22</f>
        <v>0.10152594099694812</v>
      </c>
      <c r="I24" s="63">
        <f>I22/N22</f>
        <v>2.4851039093155065E-2</v>
      </c>
      <c r="J24" s="32">
        <f>J22/N22</f>
        <v>8.2371748292399363E-2</v>
      </c>
      <c r="K24" s="63">
        <f>K22/N22</f>
        <v>8.719662839703532E-2</v>
      </c>
      <c r="L24" s="32">
        <f>L22/N22</f>
        <v>6.0398197936346459E-2</v>
      </c>
      <c r="M24" s="64">
        <f>M22/N22</f>
        <v>5.3800319720970789E-2</v>
      </c>
      <c r="N24" s="32">
        <f>N22/N22</f>
        <v>1</v>
      </c>
    </row>
    <row r="25" spans="1:14" ht="15.75" thickBot="1" x14ac:dyDescent="0.3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</row>
    <row r="26" spans="1:14" ht="15.75" customHeight="1" thickBot="1" x14ac:dyDescent="0.3">
      <c r="A26" s="242" t="s">
        <v>1</v>
      </c>
      <c r="B26" s="244" t="s">
        <v>2</v>
      </c>
      <c r="C26" s="246" t="s">
        <v>82</v>
      </c>
      <c r="D26" s="247"/>
      <c r="E26" s="247"/>
      <c r="F26" s="248"/>
      <c r="G26" s="249" t="s">
        <v>4</v>
      </c>
      <c r="H26" s="1"/>
      <c r="I26" s="1"/>
      <c r="J26" s="1"/>
      <c r="K26" s="1"/>
      <c r="L26" s="1"/>
      <c r="M26" s="1"/>
      <c r="N26" s="1"/>
    </row>
    <row r="27" spans="1:14" ht="15.75" thickBot="1" x14ac:dyDescent="0.3">
      <c r="A27" s="243"/>
      <c r="B27" s="245"/>
      <c r="C27" s="131" t="s">
        <v>15</v>
      </c>
      <c r="D27" s="132" t="s">
        <v>36</v>
      </c>
      <c r="E27" s="131" t="s">
        <v>9</v>
      </c>
      <c r="F27" s="132" t="s">
        <v>12</v>
      </c>
      <c r="G27" s="250"/>
      <c r="H27" s="1"/>
      <c r="I27" s="1"/>
      <c r="J27" s="133"/>
      <c r="K27" s="267" t="s">
        <v>37</v>
      </c>
      <c r="L27" s="268"/>
      <c r="M27" s="186">
        <f>N22</f>
        <v>34405</v>
      </c>
      <c r="N27" s="187">
        <f>M27/M29</f>
        <v>0.97145358030268802</v>
      </c>
    </row>
    <row r="28" spans="1:14" ht="15.75" thickBot="1" x14ac:dyDescent="0.3">
      <c r="A28" s="27">
        <v>19</v>
      </c>
      <c r="B28" s="136" t="s">
        <v>38</v>
      </c>
      <c r="C28" s="189">
        <v>681</v>
      </c>
      <c r="D28" s="190">
        <v>254</v>
      </c>
      <c r="E28" s="194">
        <v>44</v>
      </c>
      <c r="F28" s="195">
        <v>32</v>
      </c>
      <c r="G28" s="189">
        <f>SUM(C28:F28)</f>
        <v>1011</v>
      </c>
      <c r="H28" s="1"/>
      <c r="I28" s="1"/>
      <c r="J28" s="133"/>
      <c r="K28" s="263" t="s">
        <v>38</v>
      </c>
      <c r="L28" s="264"/>
      <c r="M28" s="189">
        <f>G28</f>
        <v>1011</v>
      </c>
      <c r="N28" s="191">
        <f>M28/M29</f>
        <v>2.8546419697311948E-2</v>
      </c>
    </row>
    <row r="29" spans="1:14" ht="15.75" thickBot="1" x14ac:dyDescent="0.3">
      <c r="A29" s="10"/>
      <c r="B29" s="19"/>
      <c r="C29" s="1"/>
      <c r="D29" s="1"/>
      <c r="E29" s="1"/>
      <c r="F29" s="1"/>
      <c r="G29" s="1"/>
      <c r="H29" s="1"/>
      <c r="I29" s="1"/>
      <c r="J29" s="133"/>
      <c r="K29" s="265" t="s">
        <v>4</v>
      </c>
      <c r="L29" s="266"/>
      <c r="M29" s="192">
        <f>M27+M28</f>
        <v>35416</v>
      </c>
      <c r="N29" s="193">
        <f>M29/M29</f>
        <v>1</v>
      </c>
    </row>
    <row r="30" spans="1:14" ht="15.75" customHeight="1" thickBot="1" x14ac:dyDescent="0.3">
      <c r="A30" s="238" t="s">
        <v>39</v>
      </c>
      <c r="B30" s="239"/>
      <c r="C30" s="28">
        <f>C28/G28</f>
        <v>0.67359050445103863</v>
      </c>
      <c r="D30" s="140">
        <f>D28/G28</f>
        <v>0.25123639960435212</v>
      </c>
      <c r="E30" s="28">
        <f>E28/G28</f>
        <v>4.3521266073194856E-2</v>
      </c>
      <c r="F30" s="140">
        <f>F28/G28</f>
        <v>3.165182987141444E-2</v>
      </c>
      <c r="G30" s="28">
        <f>G28/G28</f>
        <v>1</v>
      </c>
      <c r="H30" s="1"/>
      <c r="I30" s="1"/>
      <c r="J30" s="1"/>
      <c r="K30" s="1"/>
      <c r="L30" s="1"/>
      <c r="M30" s="1"/>
      <c r="N30" s="1"/>
    </row>
  </sheetData>
  <mergeCells count="14">
    <mergeCell ref="A24:B24"/>
    <mergeCell ref="K28:L28"/>
    <mergeCell ref="A30:B30"/>
    <mergeCell ref="A26:A27"/>
    <mergeCell ref="B26:B27"/>
    <mergeCell ref="K27:L27"/>
    <mergeCell ref="C26:F26"/>
    <mergeCell ref="G26:G27"/>
    <mergeCell ref="K29:L29"/>
    <mergeCell ref="C1:K1"/>
    <mergeCell ref="A2:A3"/>
    <mergeCell ref="B2:B3"/>
    <mergeCell ref="C2:M2"/>
    <mergeCell ref="N2:N3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4" customWidth="1"/>
    <col min="2" max="2" width="28" customWidth="1"/>
  </cols>
  <sheetData>
    <row r="1" spans="1:14" ht="33.75" customHeight="1" thickBot="1" x14ac:dyDescent="0.3">
      <c r="A1" s="34"/>
      <c r="B1" s="34"/>
      <c r="C1" s="283" t="s">
        <v>88</v>
      </c>
      <c r="D1" s="284"/>
      <c r="E1" s="284"/>
      <c r="F1" s="284"/>
      <c r="G1" s="284"/>
      <c r="H1" s="284"/>
      <c r="I1" s="284"/>
      <c r="J1" s="34"/>
      <c r="K1" s="34"/>
      <c r="L1" s="34"/>
      <c r="M1" s="34"/>
      <c r="N1" s="142" t="s">
        <v>40</v>
      </c>
    </row>
    <row r="2" spans="1:14" ht="15.75" customHeight="1" thickBot="1" x14ac:dyDescent="0.3">
      <c r="A2" s="249" t="s">
        <v>1</v>
      </c>
      <c r="B2" s="273" t="s">
        <v>2</v>
      </c>
      <c r="C2" s="285" t="s">
        <v>3</v>
      </c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77" t="s">
        <v>4</v>
      </c>
    </row>
    <row r="3" spans="1:14" ht="15.75" thickBot="1" x14ac:dyDescent="0.3">
      <c r="A3" s="272"/>
      <c r="B3" s="274"/>
      <c r="C3" s="33" t="s">
        <v>5</v>
      </c>
      <c r="D3" s="38" t="s">
        <v>6</v>
      </c>
      <c r="E3" s="73" t="s">
        <v>7</v>
      </c>
      <c r="F3" s="35" t="s">
        <v>8</v>
      </c>
      <c r="G3" s="74" t="s">
        <v>9</v>
      </c>
      <c r="H3" s="35" t="s">
        <v>10</v>
      </c>
      <c r="I3" s="74" t="s">
        <v>11</v>
      </c>
      <c r="J3" s="35" t="s">
        <v>12</v>
      </c>
      <c r="K3" s="75" t="s">
        <v>13</v>
      </c>
      <c r="L3" s="35" t="s">
        <v>14</v>
      </c>
      <c r="M3" s="74" t="s">
        <v>15</v>
      </c>
      <c r="N3" s="278"/>
    </row>
    <row r="4" spans="1:14" x14ac:dyDescent="0.25">
      <c r="A4" s="40">
        <v>1</v>
      </c>
      <c r="B4" s="41" t="s">
        <v>16</v>
      </c>
      <c r="C4" s="205">
        <v>59769</v>
      </c>
      <c r="D4" s="89">
        <v>63723</v>
      </c>
      <c r="E4" s="205">
        <v>29490</v>
      </c>
      <c r="F4" s="89">
        <v>31941</v>
      </c>
      <c r="G4" s="205">
        <v>23555</v>
      </c>
      <c r="H4" s="89">
        <v>56458</v>
      </c>
      <c r="I4" s="205">
        <v>6063</v>
      </c>
      <c r="J4" s="89">
        <v>19378</v>
      </c>
      <c r="K4" s="205">
        <v>25390</v>
      </c>
      <c r="L4" s="89">
        <v>10270</v>
      </c>
      <c r="M4" s="205">
        <v>10208</v>
      </c>
      <c r="N4" s="170">
        <f t="shared" ref="N4:N20" si="0">SUM(C4:M4)</f>
        <v>336245</v>
      </c>
    </row>
    <row r="5" spans="1:14" x14ac:dyDescent="0.25">
      <c r="A5" s="43">
        <v>2</v>
      </c>
      <c r="B5" s="44" t="s">
        <v>17</v>
      </c>
      <c r="C5" s="76">
        <v>0</v>
      </c>
      <c r="D5" s="105">
        <v>108</v>
      </c>
      <c r="E5" s="76">
        <v>0</v>
      </c>
      <c r="F5" s="105">
        <v>917</v>
      </c>
      <c r="G5" s="76">
        <v>486</v>
      </c>
      <c r="H5" s="206">
        <v>1459</v>
      </c>
      <c r="I5" s="76">
        <v>0</v>
      </c>
      <c r="J5" s="206">
        <v>335</v>
      </c>
      <c r="K5" s="76">
        <v>118</v>
      </c>
      <c r="L5" s="105">
        <v>0</v>
      </c>
      <c r="M5" s="76">
        <v>0</v>
      </c>
      <c r="N5" s="101">
        <f t="shared" si="0"/>
        <v>3423</v>
      </c>
    </row>
    <row r="6" spans="1:14" x14ac:dyDescent="0.25">
      <c r="A6" s="43">
        <v>3</v>
      </c>
      <c r="B6" s="44" t="s">
        <v>18</v>
      </c>
      <c r="C6" s="207">
        <v>47074</v>
      </c>
      <c r="D6" s="206">
        <v>91719</v>
      </c>
      <c r="E6" s="207">
        <v>22472</v>
      </c>
      <c r="F6" s="206">
        <v>55717</v>
      </c>
      <c r="G6" s="207">
        <v>38931</v>
      </c>
      <c r="H6" s="206">
        <v>45119</v>
      </c>
      <c r="I6" s="207">
        <v>2837</v>
      </c>
      <c r="J6" s="206">
        <v>19839</v>
      </c>
      <c r="K6" s="207">
        <v>32838</v>
      </c>
      <c r="L6" s="206">
        <v>7493</v>
      </c>
      <c r="M6" s="207">
        <v>7989</v>
      </c>
      <c r="N6" s="101">
        <f>SUM(C6:M6)</f>
        <v>372028</v>
      </c>
    </row>
    <row r="7" spans="1:14" x14ac:dyDescent="0.25">
      <c r="A7" s="43">
        <v>4</v>
      </c>
      <c r="B7" s="44" t="s">
        <v>19</v>
      </c>
      <c r="C7" s="76">
        <v>0</v>
      </c>
      <c r="D7" s="105">
        <v>0</v>
      </c>
      <c r="E7" s="76">
        <v>0</v>
      </c>
      <c r="F7" s="105">
        <v>0</v>
      </c>
      <c r="G7" s="76">
        <v>0</v>
      </c>
      <c r="H7" s="105">
        <v>0</v>
      </c>
      <c r="I7" s="76">
        <v>0</v>
      </c>
      <c r="J7" s="105">
        <v>0</v>
      </c>
      <c r="K7" s="76">
        <v>0</v>
      </c>
      <c r="L7" s="105">
        <v>0</v>
      </c>
      <c r="M7" s="76">
        <v>0</v>
      </c>
      <c r="N7" s="44">
        <f t="shared" si="0"/>
        <v>0</v>
      </c>
    </row>
    <row r="8" spans="1:14" x14ac:dyDescent="0.25">
      <c r="A8" s="43">
        <v>5</v>
      </c>
      <c r="B8" s="44" t="s">
        <v>20</v>
      </c>
      <c r="C8" s="76">
        <v>0</v>
      </c>
      <c r="D8" s="105">
        <v>0</v>
      </c>
      <c r="E8" s="76">
        <v>0</v>
      </c>
      <c r="F8" s="105">
        <v>0</v>
      </c>
      <c r="G8" s="207">
        <v>31235</v>
      </c>
      <c r="H8" s="206">
        <v>4857</v>
      </c>
      <c r="I8" s="76">
        <v>0</v>
      </c>
      <c r="J8" s="105">
        <v>0</v>
      </c>
      <c r="K8" s="76">
        <v>0</v>
      </c>
      <c r="L8" s="105">
        <v>0</v>
      </c>
      <c r="M8" s="76">
        <v>0</v>
      </c>
      <c r="N8" s="101">
        <f t="shared" si="0"/>
        <v>36092</v>
      </c>
    </row>
    <row r="9" spans="1:14" x14ac:dyDescent="0.25">
      <c r="A9" s="43">
        <v>6</v>
      </c>
      <c r="B9" s="44" t="s">
        <v>21</v>
      </c>
      <c r="C9" s="76">
        <v>31</v>
      </c>
      <c r="D9" s="105">
        <v>268</v>
      </c>
      <c r="E9" s="76">
        <v>0</v>
      </c>
      <c r="F9" s="105">
        <v>90</v>
      </c>
      <c r="G9" s="76">
        <v>58</v>
      </c>
      <c r="H9" s="105">
        <v>113</v>
      </c>
      <c r="I9" s="76">
        <v>0</v>
      </c>
      <c r="J9" s="105">
        <v>16</v>
      </c>
      <c r="K9" s="76">
        <v>18</v>
      </c>
      <c r="L9" s="105">
        <v>0</v>
      </c>
      <c r="M9" s="76">
        <v>0</v>
      </c>
      <c r="N9" s="44">
        <f t="shared" si="0"/>
        <v>594</v>
      </c>
    </row>
    <row r="10" spans="1:14" x14ac:dyDescent="0.25">
      <c r="A10" s="43">
        <v>7</v>
      </c>
      <c r="B10" s="44" t="s">
        <v>22</v>
      </c>
      <c r="C10" s="207">
        <v>10663</v>
      </c>
      <c r="D10" s="206">
        <v>12706</v>
      </c>
      <c r="E10" s="207">
        <v>5405</v>
      </c>
      <c r="F10" s="206">
        <v>1468</v>
      </c>
      <c r="G10" s="207">
        <v>3847</v>
      </c>
      <c r="H10" s="206">
        <v>1991</v>
      </c>
      <c r="I10" s="76">
        <v>0</v>
      </c>
      <c r="J10" s="206">
        <v>2945</v>
      </c>
      <c r="K10" s="76">
        <v>365</v>
      </c>
      <c r="L10" s="105">
        <v>0</v>
      </c>
      <c r="M10" s="76">
        <v>694</v>
      </c>
      <c r="N10" s="101">
        <f t="shared" si="0"/>
        <v>40084</v>
      </c>
    </row>
    <row r="11" spans="1:14" x14ac:dyDescent="0.25">
      <c r="A11" s="43">
        <v>8</v>
      </c>
      <c r="B11" s="44" t="s">
        <v>23</v>
      </c>
      <c r="C11" s="207">
        <f>57848+853</f>
        <v>58701</v>
      </c>
      <c r="D11" s="206">
        <v>42512</v>
      </c>
      <c r="E11" s="207">
        <v>10714</v>
      </c>
      <c r="F11" s="206">
        <v>56267</v>
      </c>
      <c r="G11" s="207">
        <v>10033</v>
      </c>
      <c r="H11" s="206">
        <v>53577</v>
      </c>
      <c r="I11" s="207">
        <v>1998</v>
      </c>
      <c r="J11" s="206">
        <v>10862</v>
      </c>
      <c r="K11" s="207">
        <v>16626</v>
      </c>
      <c r="L11" s="206">
        <v>4904</v>
      </c>
      <c r="M11" s="207">
        <v>3315</v>
      </c>
      <c r="N11" s="101">
        <f t="shared" si="0"/>
        <v>269509</v>
      </c>
    </row>
    <row r="12" spans="1:14" x14ac:dyDescent="0.25">
      <c r="A12" s="43">
        <v>9</v>
      </c>
      <c r="B12" s="44" t="s">
        <v>24</v>
      </c>
      <c r="C12" s="207">
        <f>146971+1112</f>
        <v>148083</v>
      </c>
      <c r="D12" s="206">
        <v>135098</v>
      </c>
      <c r="E12" s="207">
        <v>10726</v>
      </c>
      <c r="F12" s="206">
        <v>52018</v>
      </c>
      <c r="G12" s="207">
        <v>115518</v>
      </c>
      <c r="H12" s="206">
        <v>158152</v>
      </c>
      <c r="I12" s="76">
        <v>411</v>
      </c>
      <c r="J12" s="206">
        <v>68884</v>
      </c>
      <c r="K12" s="207">
        <v>16292</v>
      </c>
      <c r="L12" s="206">
        <v>10730</v>
      </c>
      <c r="M12" s="207">
        <v>4339</v>
      </c>
      <c r="N12" s="101">
        <f t="shared" si="0"/>
        <v>720251</v>
      </c>
    </row>
    <row r="13" spans="1:14" x14ac:dyDescent="0.25">
      <c r="A13" s="43">
        <v>10</v>
      </c>
      <c r="B13" s="44" t="s">
        <v>25</v>
      </c>
      <c r="C13" s="207">
        <v>141680</v>
      </c>
      <c r="D13" s="206">
        <v>312294</v>
      </c>
      <c r="E13" s="207">
        <v>212697</v>
      </c>
      <c r="F13" s="206">
        <v>205136</v>
      </c>
      <c r="G13" s="207">
        <v>164607</v>
      </c>
      <c r="H13" s="206">
        <v>194268</v>
      </c>
      <c r="I13" s="207">
        <v>91352</v>
      </c>
      <c r="J13" s="206">
        <v>251276</v>
      </c>
      <c r="K13" s="207">
        <v>218376</v>
      </c>
      <c r="L13" s="206">
        <v>183004</v>
      </c>
      <c r="M13" s="207">
        <v>123885</v>
      </c>
      <c r="N13" s="101">
        <f t="shared" si="0"/>
        <v>2098575</v>
      </c>
    </row>
    <row r="14" spans="1:14" x14ac:dyDescent="0.25">
      <c r="A14" s="43">
        <v>11</v>
      </c>
      <c r="B14" s="44" t="s">
        <v>26</v>
      </c>
      <c r="C14" s="76">
        <v>0</v>
      </c>
      <c r="D14" s="105">
        <v>0</v>
      </c>
      <c r="E14" s="76">
        <v>0</v>
      </c>
      <c r="F14" s="206">
        <v>0</v>
      </c>
      <c r="G14" s="207">
        <v>3346</v>
      </c>
      <c r="H14" s="206">
        <v>1492</v>
      </c>
      <c r="I14" s="76">
        <v>0</v>
      </c>
      <c r="J14" s="105">
        <v>0</v>
      </c>
      <c r="K14" s="76">
        <v>130</v>
      </c>
      <c r="L14" s="105">
        <v>0</v>
      </c>
      <c r="M14" s="76">
        <v>0</v>
      </c>
      <c r="N14" s="101">
        <f t="shared" si="0"/>
        <v>4968</v>
      </c>
    </row>
    <row r="15" spans="1:14" x14ac:dyDescent="0.25">
      <c r="A15" s="43">
        <v>12</v>
      </c>
      <c r="B15" s="44" t="s">
        <v>27</v>
      </c>
      <c r="C15" s="76">
        <v>101</v>
      </c>
      <c r="D15" s="105">
        <v>245</v>
      </c>
      <c r="E15" s="76">
        <v>30</v>
      </c>
      <c r="F15" s="105">
        <v>751</v>
      </c>
      <c r="G15" s="76">
        <v>126</v>
      </c>
      <c r="H15" s="105">
        <v>206</v>
      </c>
      <c r="I15" s="76">
        <v>0</v>
      </c>
      <c r="J15" s="105">
        <v>55</v>
      </c>
      <c r="K15" s="76">
        <v>294</v>
      </c>
      <c r="L15" s="105">
        <v>0</v>
      </c>
      <c r="M15" s="76">
        <v>92</v>
      </c>
      <c r="N15" s="101">
        <f t="shared" si="0"/>
        <v>1900</v>
      </c>
    </row>
    <row r="16" spans="1:14" x14ac:dyDescent="0.25">
      <c r="A16" s="43">
        <v>13</v>
      </c>
      <c r="B16" s="44" t="s">
        <v>42</v>
      </c>
      <c r="C16" s="207">
        <v>21759</v>
      </c>
      <c r="D16" s="206">
        <v>26655</v>
      </c>
      <c r="E16" s="207">
        <v>5462</v>
      </c>
      <c r="F16" s="206">
        <v>4863</v>
      </c>
      <c r="G16" s="207">
        <v>5796</v>
      </c>
      <c r="H16" s="206">
        <v>42318</v>
      </c>
      <c r="I16" s="76">
        <v>131</v>
      </c>
      <c r="J16" s="206">
        <v>8289</v>
      </c>
      <c r="K16" s="207">
        <v>7464</v>
      </c>
      <c r="L16" s="206">
        <v>1447</v>
      </c>
      <c r="M16" s="207">
        <v>2225</v>
      </c>
      <c r="N16" s="101">
        <f t="shared" si="0"/>
        <v>126409</v>
      </c>
    </row>
    <row r="17" spans="1:14" x14ac:dyDescent="0.25">
      <c r="A17" s="43">
        <v>14</v>
      </c>
      <c r="B17" s="44" t="s">
        <v>29</v>
      </c>
      <c r="C17" s="76">
        <v>0</v>
      </c>
      <c r="D17" s="105">
        <v>0</v>
      </c>
      <c r="E17" s="76">
        <v>0</v>
      </c>
      <c r="F17" s="105">
        <v>0</v>
      </c>
      <c r="G17" s="76">
        <v>0</v>
      </c>
      <c r="H17" s="105">
        <v>0</v>
      </c>
      <c r="I17" s="76">
        <v>0</v>
      </c>
      <c r="J17" s="105">
        <v>0</v>
      </c>
      <c r="K17" s="76">
        <v>0</v>
      </c>
      <c r="L17" s="105">
        <v>0</v>
      </c>
      <c r="M17" s="76">
        <v>0</v>
      </c>
      <c r="N17" s="44">
        <f t="shared" si="0"/>
        <v>0</v>
      </c>
    </row>
    <row r="18" spans="1:14" x14ac:dyDescent="0.25">
      <c r="A18" s="43">
        <v>15</v>
      </c>
      <c r="B18" s="44" t="s">
        <v>30</v>
      </c>
      <c r="C18" s="76">
        <v>52</v>
      </c>
      <c r="D18" s="105">
        <v>43</v>
      </c>
      <c r="E18" s="76">
        <v>83</v>
      </c>
      <c r="F18" s="105">
        <v>50</v>
      </c>
      <c r="G18" s="76">
        <v>207</v>
      </c>
      <c r="H18" s="105">
        <v>0</v>
      </c>
      <c r="I18" s="76">
        <v>0</v>
      </c>
      <c r="J18" s="105">
        <v>0</v>
      </c>
      <c r="K18" s="76">
        <v>165</v>
      </c>
      <c r="L18" s="105">
        <v>0</v>
      </c>
      <c r="M18" s="76">
        <v>0</v>
      </c>
      <c r="N18" s="44">
        <f t="shared" si="0"/>
        <v>600</v>
      </c>
    </row>
    <row r="19" spans="1:14" x14ac:dyDescent="0.25">
      <c r="A19" s="43">
        <v>16</v>
      </c>
      <c r="B19" s="44" t="s">
        <v>31</v>
      </c>
      <c r="C19" s="207">
        <v>1405</v>
      </c>
      <c r="D19" s="206">
        <v>27418</v>
      </c>
      <c r="E19" s="76">
        <v>372</v>
      </c>
      <c r="F19" s="206">
        <v>2585</v>
      </c>
      <c r="G19" s="76">
        <v>0</v>
      </c>
      <c r="H19" s="105">
        <v>14</v>
      </c>
      <c r="I19" s="76">
        <v>0</v>
      </c>
      <c r="J19" s="105">
        <v>0</v>
      </c>
      <c r="K19" s="76">
        <v>0</v>
      </c>
      <c r="L19" s="105">
        <v>0</v>
      </c>
      <c r="M19" s="207">
        <v>1087</v>
      </c>
      <c r="N19" s="101">
        <f t="shared" si="0"/>
        <v>32881</v>
      </c>
    </row>
    <row r="20" spans="1:14" x14ac:dyDescent="0.25">
      <c r="A20" s="43">
        <v>17</v>
      </c>
      <c r="B20" s="44" t="s">
        <v>32</v>
      </c>
      <c r="C20" s="76">
        <v>0</v>
      </c>
      <c r="D20" s="105">
        <v>0</v>
      </c>
      <c r="E20" s="76">
        <v>0</v>
      </c>
      <c r="F20" s="105">
        <v>0</v>
      </c>
      <c r="G20" s="76">
        <v>0</v>
      </c>
      <c r="H20" s="105">
        <v>0</v>
      </c>
      <c r="I20" s="76">
        <v>0</v>
      </c>
      <c r="J20" s="105">
        <v>0</v>
      </c>
      <c r="K20" s="76">
        <v>0</v>
      </c>
      <c r="L20" s="105">
        <v>0</v>
      </c>
      <c r="M20" s="76">
        <v>0</v>
      </c>
      <c r="N20" s="44">
        <f t="shared" si="0"/>
        <v>0</v>
      </c>
    </row>
    <row r="21" spans="1:14" ht="15.75" thickBot="1" x14ac:dyDescent="0.3">
      <c r="A21" s="48">
        <v>18</v>
      </c>
      <c r="B21" s="49" t="s">
        <v>33</v>
      </c>
      <c r="C21" s="208">
        <v>6977</v>
      </c>
      <c r="D21" s="209">
        <v>20009</v>
      </c>
      <c r="E21" s="208">
        <v>7029</v>
      </c>
      <c r="F21" s="209">
        <v>13327</v>
      </c>
      <c r="G21" s="208">
        <v>7357</v>
      </c>
      <c r="H21" s="209">
        <v>12268</v>
      </c>
      <c r="I21" s="208">
        <v>2691</v>
      </c>
      <c r="J21" s="209">
        <v>8551</v>
      </c>
      <c r="K21" s="208">
        <v>7016</v>
      </c>
      <c r="L21" s="209">
        <v>3870</v>
      </c>
      <c r="M21" s="208">
        <v>2059</v>
      </c>
      <c r="N21" s="182">
        <f>SUM(C21:M21)</f>
        <v>91154</v>
      </c>
    </row>
    <row r="22" spans="1:14" ht="15.75" thickBot="1" x14ac:dyDescent="0.3">
      <c r="A22" s="51"/>
      <c r="B22" s="52" t="s">
        <v>41</v>
      </c>
      <c r="C22" s="77">
        <f t="shared" ref="C22:N22" si="1">SUM(C4:C21)</f>
        <v>496295</v>
      </c>
      <c r="D22" s="155">
        <f t="shared" si="1"/>
        <v>732798</v>
      </c>
      <c r="E22" s="77">
        <f t="shared" si="1"/>
        <v>304480</v>
      </c>
      <c r="F22" s="56">
        <f>SUM(F4:F21)</f>
        <v>425130</v>
      </c>
      <c r="G22" s="77">
        <f>SUM(G4:G21)</f>
        <v>405102</v>
      </c>
      <c r="H22" s="56">
        <f t="shared" si="1"/>
        <v>572292</v>
      </c>
      <c r="I22" s="77">
        <f t="shared" si="1"/>
        <v>105483</v>
      </c>
      <c r="J22" s="56">
        <f t="shared" si="1"/>
        <v>390430</v>
      </c>
      <c r="K22" s="77">
        <f>SUM(K4:K21)</f>
        <v>325092</v>
      </c>
      <c r="L22" s="56">
        <f t="shared" si="1"/>
        <v>221718</v>
      </c>
      <c r="M22" s="85">
        <f>SUM(M4:M21)</f>
        <v>155893</v>
      </c>
      <c r="N22" s="54">
        <f t="shared" si="1"/>
        <v>4134713</v>
      </c>
    </row>
    <row r="23" spans="1:14" ht="15.75" thickBot="1" x14ac:dyDescent="0.3">
      <c r="A23" s="58"/>
      <c r="B23" s="59"/>
      <c r="C23" s="78"/>
      <c r="D23" s="61"/>
      <c r="E23" s="78"/>
      <c r="F23" s="61"/>
      <c r="G23" s="78"/>
      <c r="H23" s="61"/>
      <c r="I23" s="78"/>
      <c r="J23" s="61"/>
      <c r="K23" s="78"/>
      <c r="L23" s="61"/>
      <c r="M23" s="78"/>
      <c r="N23" s="61"/>
    </row>
    <row r="24" spans="1:14" ht="15.75" thickBot="1" x14ac:dyDescent="0.3">
      <c r="A24" s="279" t="s">
        <v>71</v>
      </c>
      <c r="B24" s="280"/>
      <c r="C24" s="79">
        <f>C22/N22</f>
        <v>0.12003130567949941</v>
      </c>
      <c r="D24" s="80">
        <f>D22/N22</f>
        <v>0.17723068082355414</v>
      </c>
      <c r="E24" s="63">
        <f>E22/N22</f>
        <v>7.3639935831096376E-2</v>
      </c>
      <c r="F24" s="81">
        <f>F22/N22</f>
        <v>0.1028197120332173</v>
      </c>
      <c r="G24" s="63">
        <f>G22/N22</f>
        <v>9.7975844998189718E-2</v>
      </c>
      <c r="H24" s="80">
        <f>H22/N22</f>
        <v>0.1384115415023969</v>
      </c>
      <c r="I24" s="82">
        <f>I22/N22</f>
        <v>2.5511565131606476E-2</v>
      </c>
      <c r="J24" s="80">
        <f>J22/N22</f>
        <v>9.4427352031446921E-2</v>
      </c>
      <c r="K24" s="63">
        <f>K22/N22</f>
        <v>7.8625046043099001E-2</v>
      </c>
      <c r="L24" s="80">
        <f>L22/N22</f>
        <v>5.3623552589986294E-2</v>
      </c>
      <c r="M24" s="83">
        <f>M22/N22</f>
        <v>3.7703463335907475E-2</v>
      </c>
      <c r="N24" s="237">
        <f>N22/N22</f>
        <v>1</v>
      </c>
    </row>
    <row r="25" spans="1:14" ht="15.75" thickBot="1" x14ac:dyDescent="0.3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1"/>
    </row>
    <row r="26" spans="1:14" ht="15.75" customHeight="1" thickBot="1" x14ac:dyDescent="0.3">
      <c r="A26" s="242" t="s">
        <v>1</v>
      </c>
      <c r="B26" s="244" t="s">
        <v>2</v>
      </c>
      <c r="C26" s="246" t="s">
        <v>82</v>
      </c>
      <c r="D26" s="247"/>
      <c r="E26" s="247"/>
      <c r="F26" s="248"/>
      <c r="G26" s="249" t="s">
        <v>4</v>
      </c>
      <c r="H26" s="1"/>
      <c r="I26" s="1"/>
      <c r="J26" s="1"/>
      <c r="K26" s="1"/>
      <c r="L26" s="1"/>
      <c r="M26" s="1"/>
      <c r="N26" s="1"/>
    </row>
    <row r="27" spans="1:14" ht="15.75" thickBot="1" x14ac:dyDescent="0.3">
      <c r="A27" s="243"/>
      <c r="B27" s="245"/>
      <c r="C27" s="107" t="s">
        <v>15</v>
      </c>
      <c r="D27" s="210" t="s">
        <v>36</v>
      </c>
      <c r="E27" s="107" t="s">
        <v>9</v>
      </c>
      <c r="F27" s="210" t="s">
        <v>12</v>
      </c>
      <c r="G27" s="250"/>
      <c r="H27" s="1"/>
      <c r="I27" s="1"/>
      <c r="J27" s="133"/>
      <c r="K27" s="253" t="s">
        <v>37</v>
      </c>
      <c r="L27" s="254"/>
      <c r="M27" s="186">
        <f>N22</f>
        <v>4134713</v>
      </c>
      <c r="N27" s="187">
        <f>M27/M29</f>
        <v>0.88167034712288972</v>
      </c>
    </row>
    <row r="28" spans="1:14" ht="15.75" thickBot="1" x14ac:dyDescent="0.3">
      <c r="A28" s="27">
        <v>19</v>
      </c>
      <c r="B28" s="188" t="s">
        <v>38</v>
      </c>
      <c r="C28" s="189">
        <v>238860</v>
      </c>
      <c r="D28" s="190">
        <v>228477</v>
      </c>
      <c r="E28" s="189">
        <v>55118</v>
      </c>
      <c r="F28" s="190">
        <v>32468</v>
      </c>
      <c r="G28" s="189">
        <f>SUM(C28:F28)</f>
        <v>554923</v>
      </c>
      <c r="H28" s="1"/>
      <c r="I28" s="1"/>
      <c r="J28" s="133"/>
      <c r="K28" s="253" t="s">
        <v>38</v>
      </c>
      <c r="L28" s="254"/>
      <c r="M28" s="189">
        <f>G28</f>
        <v>554923</v>
      </c>
      <c r="N28" s="191">
        <f>M28/M29</f>
        <v>0.11832965287711029</v>
      </c>
    </row>
    <row r="29" spans="1:14" ht="15.75" thickBot="1" x14ac:dyDescent="0.3">
      <c r="A29" s="10"/>
      <c r="B29" s="19"/>
      <c r="C29" s="1"/>
      <c r="D29" s="1"/>
      <c r="E29" s="1"/>
      <c r="F29" s="1"/>
      <c r="G29" s="1"/>
      <c r="H29" s="1"/>
      <c r="I29" s="1"/>
      <c r="J29" s="133"/>
      <c r="K29" s="253" t="s">
        <v>4</v>
      </c>
      <c r="L29" s="254"/>
      <c r="M29" s="192">
        <f>M27+M28</f>
        <v>4689636</v>
      </c>
      <c r="N29" s="193">
        <f>M29/M29</f>
        <v>1</v>
      </c>
    </row>
    <row r="30" spans="1:14" ht="15.75" thickBot="1" x14ac:dyDescent="0.3">
      <c r="A30" s="238" t="s">
        <v>71</v>
      </c>
      <c r="B30" s="239"/>
      <c r="C30" s="28">
        <f>C28/G28</f>
        <v>0.43043809681703588</v>
      </c>
      <c r="D30" s="140">
        <f>D28/G28</f>
        <v>0.41172739280945286</v>
      </c>
      <c r="E30" s="28">
        <f>E28/G28</f>
        <v>9.9325492005197122E-2</v>
      </c>
      <c r="F30" s="140">
        <f>F28/G28</f>
        <v>5.850901836831416E-2</v>
      </c>
      <c r="G30" s="28">
        <f>G28/G28</f>
        <v>1</v>
      </c>
      <c r="H30" s="1"/>
      <c r="I30" s="1"/>
      <c r="J30" s="1"/>
      <c r="K30" s="1"/>
      <c r="L30" s="1"/>
      <c r="M30" s="1"/>
      <c r="N30" s="1"/>
    </row>
  </sheetData>
  <mergeCells count="14">
    <mergeCell ref="K27:L27"/>
    <mergeCell ref="K28:L28"/>
    <mergeCell ref="A30:B30"/>
    <mergeCell ref="A24:B24"/>
    <mergeCell ref="A26:A27"/>
    <mergeCell ref="B26:B27"/>
    <mergeCell ref="C26:F26"/>
    <mergeCell ref="G26:G27"/>
    <mergeCell ref="K29:L29"/>
    <mergeCell ref="C1:I1"/>
    <mergeCell ref="A2:A3"/>
    <mergeCell ref="B2:B3"/>
    <mergeCell ref="C2:M2"/>
    <mergeCell ref="N2:N3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/>
  </sheetViews>
  <sheetFormatPr defaultRowHeight="15" x14ac:dyDescent="0.25"/>
  <cols>
    <col min="1" max="1" width="5.140625" customWidth="1"/>
    <col min="2" max="2" width="27.5703125" customWidth="1"/>
  </cols>
  <sheetData>
    <row r="1" spans="1:14" ht="31.5" customHeight="1" thickBot="1" x14ac:dyDescent="0.3">
      <c r="A1" s="34"/>
      <c r="B1" s="34"/>
      <c r="C1" s="269" t="s">
        <v>95</v>
      </c>
      <c r="D1" s="270"/>
      <c r="E1" s="270"/>
      <c r="F1" s="270"/>
      <c r="G1" s="270"/>
      <c r="H1" s="270"/>
      <c r="I1" s="270"/>
      <c r="J1" s="271"/>
      <c r="K1" s="271"/>
      <c r="L1" s="34"/>
      <c r="M1" s="34"/>
      <c r="N1" s="87"/>
    </row>
    <row r="2" spans="1:14" ht="15.75" customHeight="1" thickBot="1" x14ac:dyDescent="0.3">
      <c r="A2" s="249" t="s">
        <v>1</v>
      </c>
      <c r="B2" s="273" t="s">
        <v>2</v>
      </c>
      <c r="C2" s="302" t="s">
        <v>3</v>
      </c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273" t="s">
        <v>4</v>
      </c>
    </row>
    <row r="3" spans="1:14" x14ac:dyDescent="0.25">
      <c r="A3" s="300"/>
      <c r="B3" s="301"/>
      <c r="C3" s="308" t="s">
        <v>5</v>
      </c>
      <c r="D3" s="303" t="s">
        <v>6</v>
      </c>
      <c r="E3" s="294" t="s">
        <v>7</v>
      </c>
      <c r="F3" s="303" t="s">
        <v>8</v>
      </c>
      <c r="G3" s="294" t="s">
        <v>9</v>
      </c>
      <c r="H3" s="303" t="s">
        <v>10</v>
      </c>
      <c r="I3" s="294" t="s">
        <v>11</v>
      </c>
      <c r="J3" s="273" t="s">
        <v>12</v>
      </c>
      <c r="K3" s="305" t="s">
        <v>56</v>
      </c>
      <c r="L3" s="273" t="s">
        <v>14</v>
      </c>
      <c r="M3" s="310" t="s">
        <v>15</v>
      </c>
      <c r="N3" s="287"/>
    </row>
    <row r="4" spans="1:14" ht="15.75" thickBot="1" x14ac:dyDescent="0.3">
      <c r="A4" s="293"/>
      <c r="B4" s="289"/>
      <c r="C4" s="309"/>
      <c r="D4" s="304"/>
      <c r="E4" s="293"/>
      <c r="F4" s="304"/>
      <c r="G4" s="293"/>
      <c r="H4" s="304"/>
      <c r="I4" s="293"/>
      <c r="J4" s="293"/>
      <c r="K4" s="306"/>
      <c r="L4" s="293"/>
      <c r="M4" s="311"/>
      <c r="N4" s="289"/>
    </row>
    <row r="5" spans="1:14" x14ac:dyDescent="0.25">
      <c r="A5" s="40">
        <v>1</v>
      </c>
      <c r="B5" s="41" t="s">
        <v>57</v>
      </c>
      <c r="C5" s="211">
        <v>21474</v>
      </c>
      <c r="D5" s="89">
        <v>42049</v>
      </c>
      <c r="E5" s="211">
        <v>28976</v>
      </c>
      <c r="F5" s="89">
        <v>26695</v>
      </c>
      <c r="G5" s="211">
        <v>27376</v>
      </c>
      <c r="H5" s="212">
        <v>27558</v>
      </c>
      <c r="I5" s="211">
        <v>15854</v>
      </c>
      <c r="J5" s="89">
        <v>38578</v>
      </c>
      <c r="K5" s="211">
        <v>34632</v>
      </c>
      <c r="L5" s="89">
        <v>26504</v>
      </c>
      <c r="M5" s="211">
        <v>18080</v>
      </c>
      <c r="N5" s="170">
        <f t="shared" ref="N5:N17" si="0">SUM(C5:M5)</f>
        <v>307776</v>
      </c>
    </row>
    <row r="6" spans="1:14" x14ac:dyDescent="0.25">
      <c r="A6" s="43">
        <v>2</v>
      </c>
      <c r="B6" s="44" t="s">
        <v>58</v>
      </c>
      <c r="C6" s="199">
        <v>2182</v>
      </c>
      <c r="D6" s="206">
        <v>4624</v>
      </c>
      <c r="E6" s="199">
        <v>2815</v>
      </c>
      <c r="F6" s="206">
        <v>3432</v>
      </c>
      <c r="G6" s="199">
        <v>2576</v>
      </c>
      <c r="H6" s="206">
        <v>2797</v>
      </c>
      <c r="I6" s="199">
        <v>1329</v>
      </c>
      <c r="J6" s="206">
        <v>3664</v>
      </c>
      <c r="K6" s="199">
        <v>3307</v>
      </c>
      <c r="L6" s="206">
        <v>2837</v>
      </c>
      <c r="M6" s="199">
        <v>1757</v>
      </c>
      <c r="N6" s="101">
        <f t="shared" si="0"/>
        <v>31320</v>
      </c>
    </row>
    <row r="7" spans="1:14" x14ac:dyDescent="0.25">
      <c r="A7" s="43">
        <v>3</v>
      </c>
      <c r="B7" s="44" t="s">
        <v>59</v>
      </c>
      <c r="C7" s="104">
        <v>113</v>
      </c>
      <c r="D7" s="105">
        <v>341</v>
      </c>
      <c r="E7" s="104">
        <v>227</v>
      </c>
      <c r="F7" s="105">
        <v>352</v>
      </c>
      <c r="G7" s="104">
        <v>212</v>
      </c>
      <c r="H7" s="105">
        <v>318</v>
      </c>
      <c r="I7" s="104">
        <v>103</v>
      </c>
      <c r="J7" s="105">
        <v>279</v>
      </c>
      <c r="K7" s="104">
        <v>474</v>
      </c>
      <c r="L7" s="105">
        <v>299</v>
      </c>
      <c r="M7" s="104">
        <v>69</v>
      </c>
      <c r="N7" s="101">
        <f t="shared" si="0"/>
        <v>2787</v>
      </c>
    </row>
    <row r="8" spans="1:14" x14ac:dyDescent="0.25">
      <c r="A8" s="43">
        <v>4</v>
      </c>
      <c r="B8" s="44" t="s">
        <v>60</v>
      </c>
      <c r="C8" s="104">
        <v>485</v>
      </c>
      <c r="D8" s="105">
        <v>706</v>
      </c>
      <c r="E8" s="104">
        <v>814</v>
      </c>
      <c r="F8" s="206">
        <v>765</v>
      </c>
      <c r="G8" s="199">
        <v>1120</v>
      </c>
      <c r="H8" s="105">
        <v>400</v>
      </c>
      <c r="I8" s="104">
        <v>420</v>
      </c>
      <c r="J8" s="105">
        <v>529</v>
      </c>
      <c r="K8" s="199">
        <v>880</v>
      </c>
      <c r="L8" s="105">
        <v>690</v>
      </c>
      <c r="M8" s="104">
        <v>248</v>
      </c>
      <c r="N8" s="101">
        <f t="shared" si="0"/>
        <v>7057</v>
      </c>
    </row>
    <row r="9" spans="1:14" x14ac:dyDescent="0.25">
      <c r="A9" s="43">
        <v>5</v>
      </c>
      <c r="B9" s="44" t="s">
        <v>61</v>
      </c>
      <c r="C9" s="104">
        <v>22</v>
      </c>
      <c r="D9" s="105">
        <v>48</v>
      </c>
      <c r="E9" s="104">
        <v>104</v>
      </c>
      <c r="F9" s="105">
        <v>59</v>
      </c>
      <c r="G9" s="104">
        <v>44</v>
      </c>
      <c r="H9" s="105">
        <v>15</v>
      </c>
      <c r="I9" s="104">
        <v>12</v>
      </c>
      <c r="J9" s="105">
        <v>41</v>
      </c>
      <c r="K9" s="213">
        <v>88</v>
      </c>
      <c r="L9" s="105">
        <v>41</v>
      </c>
      <c r="M9" s="104">
        <v>24</v>
      </c>
      <c r="N9" s="44">
        <f t="shared" si="0"/>
        <v>498</v>
      </c>
    </row>
    <row r="10" spans="1:14" x14ac:dyDescent="0.25">
      <c r="A10" s="43">
        <v>6</v>
      </c>
      <c r="B10" s="44" t="s">
        <v>62</v>
      </c>
      <c r="C10" s="199">
        <v>1129</v>
      </c>
      <c r="D10" s="206">
        <v>2227</v>
      </c>
      <c r="E10" s="199">
        <v>1556</v>
      </c>
      <c r="F10" s="206">
        <v>2133</v>
      </c>
      <c r="G10" s="199">
        <v>1513</v>
      </c>
      <c r="H10" s="206">
        <v>1504</v>
      </c>
      <c r="I10" s="104">
        <v>792</v>
      </c>
      <c r="J10" s="206">
        <v>1786</v>
      </c>
      <c r="K10" s="199">
        <v>2145</v>
      </c>
      <c r="L10" s="105">
        <v>945</v>
      </c>
      <c r="M10" s="199">
        <v>1287</v>
      </c>
      <c r="N10" s="101">
        <f t="shared" si="0"/>
        <v>17017</v>
      </c>
    </row>
    <row r="11" spans="1:14" x14ac:dyDescent="0.25">
      <c r="A11" s="43">
        <v>7</v>
      </c>
      <c r="B11" s="44" t="s">
        <v>63</v>
      </c>
      <c r="C11" s="104">
        <v>562</v>
      </c>
      <c r="D11" s="206">
        <v>1446</v>
      </c>
      <c r="E11" s="104">
        <v>672</v>
      </c>
      <c r="F11" s="105">
        <v>752</v>
      </c>
      <c r="G11" s="104">
        <v>746</v>
      </c>
      <c r="H11" s="105">
        <v>549</v>
      </c>
      <c r="I11" s="104">
        <v>293</v>
      </c>
      <c r="J11" s="206">
        <v>803</v>
      </c>
      <c r="K11" s="125">
        <v>992</v>
      </c>
      <c r="L11" s="105">
        <v>682</v>
      </c>
      <c r="M11" s="104">
        <v>416</v>
      </c>
      <c r="N11" s="101">
        <f t="shared" si="0"/>
        <v>7913</v>
      </c>
    </row>
    <row r="12" spans="1:14" x14ac:dyDescent="0.25">
      <c r="A12" s="43">
        <v>8</v>
      </c>
      <c r="B12" s="44" t="s">
        <v>64</v>
      </c>
      <c r="C12" s="104">
        <v>29</v>
      </c>
      <c r="D12" s="105">
        <v>120</v>
      </c>
      <c r="E12" s="104">
        <v>219</v>
      </c>
      <c r="F12" s="105">
        <v>60</v>
      </c>
      <c r="G12" s="104">
        <v>55</v>
      </c>
      <c r="H12" s="105">
        <v>43</v>
      </c>
      <c r="I12" s="104">
        <v>38</v>
      </c>
      <c r="J12" s="105">
        <v>103</v>
      </c>
      <c r="K12" s="104">
        <v>109</v>
      </c>
      <c r="L12" s="105">
        <v>86</v>
      </c>
      <c r="M12" s="104">
        <v>44</v>
      </c>
      <c r="N12" s="101">
        <f t="shared" si="0"/>
        <v>906</v>
      </c>
    </row>
    <row r="13" spans="1:14" ht="22.5" x14ac:dyDescent="0.25">
      <c r="A13" s="43">
        <v>9</v>
      </c>
      <c r="B13" s="103" t="s">
        <v>65</v>
      </c>
      <c r="C13" s="104">
        <v>0</v>
      </c>
      <c r="D13" s="105">
        <v>0</v>
      </c>
      <c r="E13" s="104">
        <v>0</v>
      </c>
      <c r="F13" s="105">
        <v>0</v>
      </c>
      <c r="G13" s="104">
        <v>0</v>
      </c>
      <c r="H13" s="105">
        <v>0</v>
      </c>
      <c r="I13" s="104">
        <v>0</v>
      </c>
      <c r="J13" s="105">
        <v>0</v>
      </c>
      <c r="K13" s="104">
        <v>0</v>
      </c>
      <c r="L13" s="105">
        <v>0</v>
      </c>
      <c r="M13" s="104">
        <v>0</v>
      </c>
      <c r="N13" s="44">
        <f t="shared" si="0"/>
        <v>0</v>
      </c>
    </row>
    <row r="14" spans="1:14" ht="22.5" x14ac:dyDescent="0.25">
      <c r="A14" s="43">
        <v>10</v>
      </c>
      <c r="B14" s="103" t="s">
        <v>66</v>
      </c>
      <c r="C14" s="104">
        <v>0</v>
      </c>
      <c r="D14" s="105">
        <v>0</v>
      </c>
      <c r="E14" s="104">
        <v>0</v>
      </c>
      <c r="F14" s="105">
        <v>0</v>
      </c>
      <c r="G14" s="104">
        <v>0</v>
      </c>
      <c r="H14" s="105">
        <v>0</v>
      </c>
      <c r="I14" s="104">
        <v>0</v>
      </c>
      <c r="J14" s="105">
        <v>0</v>
      </c>
      <c r="K14" s="104">
        <v>0</v>
      </c>
      <c r="L14" s="105">
        <v>0</v>
      </c>
      <c r="M14" s="104">
        <v>0</v>
      </c>
      <c r="N14" s="44">
        <f t="shared" si="0"/>
        <v>0</v>
      </c>
    </row>
    <row r="15" spans="1:14" x14ac:dyDescent="0.25">
      <c r="A15" s="43">
        <v>11</v>
      </c>
      <c r="B15" s="44" t="s">
        <v>67</v>
      </c>
      <c r="C15" s="104">
        <v>0</v>
      </c>
      <c r="D15" s="105">
        <v>0</v>
      </c>
      <c r="E15" s="104">
        <v>0</v>
      </c>
      <c r="F15" s="105">
        <v>0</v>
      </c>
      <c r="G15" s="104">
        <v>0</v>
      </c>
      <c r="H15" s="105">
        <v>393</v>
      </c>
      <c r="I15" s="104">
        <v>0</v>
      </c>
      <c r="J15" s="105">
        <v>0</v>
      </c>
      <c r="K15" s="104">
        <v>0</v>
      </c>
      <c r="L15" s="105">
        <v>0</v>
      </c>
      <c r="M15" s="104">
        <v>0</v>
      </c>
      <c r="N15" s="44">
        <f t="shared" si="0"/>
        <v>393</v>
      </c>
    </row>
    <row r="16" spans="1:14" ht="49.5" customHeight="1" x14ac:dyDescent="0.25">
      <c r="A16" s="43">
        <v>12</v>
      </c>
      <c r="B16" s="103" t="s">
        <v>68</v>
      </c>
      <c r="C16" s="104">
        <v>0</v>
      </c>
      <c r="D16" s="105">
        <v>0</v>
      </c>
      <c r="E16" s="104">
        <v>0</v>
      </c>
      <c r="F16" s="105">
        <v>0</v>
      </c>
      <c r="G16" s="104">
        <v>0</v>
      </c>
      <c r="H16" s="105">
        <v>0</v>
      </c>
      <c r="I16" s="104">
        <v>0</v>
      </c>
      <c r="J16" s="105">
        <v>0</v>
      </c>
      <c r="K16" s="104">
        <v>0</v>
      </c>
      <c r="L16" s="105">
        <v>0</v>
      </c>
      <c r="M16" s="104">
        <v>0</v>
      </c>
      <c r="N16" s="44">
        <f>SUM(C16:M16)</f>
        <v>0</v>
      </c>
    </row>
    <row r="17" spans="1:14" ht="34.5" thickBot="1" x14ac:dyDescent="0.3">
      <c r="A17" s="43">
        <v>13</v>
      </c>
      <c r="B17" s="103" t="s">
        <v>69</v>
      </c>
      <c r="C17" s="104">
        <v>33</v>
      </c>
      <c r="D17" s="105">
        <v>0</v>
      </c>
      <c r="E17" s="104">
        <v>0</v>
      </c>
      <c r="F17" s="105">
        <v>0</v>
      </c>
      <c r="G17" s="104">
        <v>0</v>
      </c>
      <c r="H17" s="105">
        <v>0</v>
      </c>
      <c r="I17" s="104">
        <v>0</v>
      </c>
      <c r="J17" s="105">
        <v>0</v>
      </c>
      <c r="K17" s="104">
        <v>0</v>
      </c>
      <c r="L17" s="105">
        <v>0</v>
      </c>
      <c r="M17" s="104">
        <v>0</v>
      </c>
      <c r="N17" s="44">
        <f t="shared" si="0"/>
        <v>33</v>
      </c>
    </row>
    <row r="18" spans="1:14" ht="15.75" thickBot="1" x14ac:dyDescent="0.3">
      <c r="A18" s="51"/>
      <c r="B18" s="52" t="s">
        <v>41</v>
      </c>
      <c r="C18" s="57">
        <f t="shared" ref="C18:M18" si="1">SUM(C5:C17)</f>
        <v>26029</v>
      </c>
      <c r="D18" s="56">
        <f t="shared" si="1"/>
        <v>51561</v>
      </c>
      <c r="E18" s="57">
        <f t="shared" si="1"/>
        <v>35383</v>
      </c>
      <c r="F18" s="56">
        <f t="shared" si="1"/>
        <v>34248</v>
      </c>
      <c r="G18" s="57">
        <f>SUM(G5:G17)</f>
        <v>33642</v>
      </c>
      <c r="H18" s="56">
        <f t="shared" si="1"/>
        <v>33577</v>
      </c>
      <c r="I18" s="57">
        <f t="shared" si="1"/>
        <v>18841</v>
      </c>
      <c r="J18" s="56">
        <f t="shared" si="1"/>
        <v>45783</v>
      </c>
      <c r="K18" s="57">
        <f t="shared" si="1"/>
        <v>42627</v>
      </c>
      <c r="L18" s="56">
        <f t="shared" si="1"/>
        <v>32084</v>
      </c>
      <c r="M18" s="57">
        <f t="shared" si="1"/>
        <v>21925</v>
      </c>
      <c r="N18" s="54">
        <f>SUM(C18:M18)</f>
        <v>375700</v>
      </c>
    </row>
    <row r="19" spans="1:14" ht="15.75" thickBo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 thickBot="1" x14ac:dyDescent="0.3">
      <c r="A20" s="279" t="s">
        <v>71</v>
      </c>
      <c r="B20" s="280"/>
      <c r="C20" s="63">
        <f>C18/N18</f>
        <v>6.9281341495874366E-2</v>
      </c>
      <c r="D20" s="32">
        <f>D18/N18</f>
        <v>0.13723981900452489</v>
      </c>
      <c r="E20" s="63">
        <f>E18/N18</f>
        <v>9.4178866116582383E-2</v>
      </c>
      <c r="F20" s="32">
        <f>F18/N18</f>
        <v>9.1157838701091301E-2</v>
      </c>
      <c r="G20" s="63">
        <f>G18/N18</f>
        <v>8.9544849614053762E-2</v>
      </c>
      <c r="H20" s="32">
        <f>H18/N18</f>
        <v>8.9371839233430936E-2</v>
      </c>
      <c r="I20" s="63">
        <f>I18/N18</f>
        <v>5.0149055097151986E-2</v>
      </c>
      <c r="J20" s="32">
        <f>J18/N18</f>
        <v>0.12186052701623636</v>
      </c>
      <c r="K20" s="63">
        <f>K18/N18</f>
        <v>0.11346020761245675</v>
      </c>
      <c r="L20" s="32">
        <f>L18/N18</f>
        <v>8.5397923875432533E-2</v>
      </c>
      <c r="M20" s="63">
        <f>M18/N18</f>
        <v>5.8357732233164761E-2</v>
      </c>
      <c r="N20" s="32">
        <f>N18/N18</f>
        <v>1</v>
      </c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thickBot="1" x14ac:dyDescent="0.3">
      <c r="A22" s="34"/>
      <c r="B22" s="34"/>
      <c r="C22" s="269" t="s">
        <v>107</v>
      </c>
      <c r="D22" s="270"/>
      <c r="E22" s="270"/>
      <c r="F22" s="270"/>
      <c r="G22" s="270"/>
      <c r="H22" s="270"/>
      <c r="I22" s="270"/>
      <c r="J22" s="271"/>
      <c r="K22" s="271"/>
      <c r="L22" s="34"/>
      <c r="M22" s="34"/>
      <c r="N22" s="87" t="s">
        <v>70</v>
      </c>
    </row>
    <row r="23" spans="1:14" ht="15.75" customHeight="1" thickBot="1" x14ac:dyDescent="0.3">
      <c r="A23" s="249" t="s">
        <v>1</v>
      </c>
      <c r="B23" s="273" t="s">
        <v>2</v>
      </c>
      <c r="C23" s="302" t="s">
        <v>3</v>
      </c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273" t="s">
        <v>4</v>
      </c>
    </row>
    <row r="24" spans="1:14" ht="15.75" customHeight="1" x14ac:dyDescent="0.25">
      <c r="A24" s="300"/>
      <c r="B24" s="301"/>
      <c r="C24" s="290" t="s">
        <v>5</v>
      </c>
      <c r="D24" s="273" t="s">
        <v>6</v>
      </c>
      <c r="E24" s="294" t="s">
        <v>7</v>
      </c>
      <c r="F24" s="273" t="s">
        <v>8</v>
      </c>
      <c r="G24" s="294" t="s">
        <v>9</v>
      </c>
      <c r="H24" s="273" t="s">
        <v>10</v>
      </c>
      <c r="I24" s="294" t="s">
        <v>11</v>
      </c>
      <c r="J24" s="273" t="s">
        <v>12</v>
      </c>
      <c r="K24" s="296" t="s">
        <v>56</v>
      </c>
      <c r="L24" s="273" t="s">
        <v>14</v>
      </c>
      <c r="M24" s="294" t="s">
        <v>15</v>
      </c>
      <c r="N24" s="287"/>
    </row>
    <row r="25" spans="1:14" ht="15" customHeight="1" x14ac:dyDescent="0.25">
      <c r="A25" s="307"/>
      <c r="B25" s="288"/>
      <c r="C25" s="291"/>
      <c r="D25" s="288"/>
      <c r="E25" s="295"/>
      <c r="F25" s="288"/>
      <c r="G25" s="295"/>
      <c r="H25" s="288"/>
      <c r="I25" s="295"/>
      <c r="J25" s="288"/>
      <c r="K25" s="297"/>
      <c r="L25" s="288"/>
      <c r="M25" s="295"/>
      <c r="N25" s="288"/>
    </row>
    <row r="26" spans="1:14" ht="15.75" thickBot="1" x14ac:dyDescent="0.3">
      <c r="A26" s="293"/>
      <c r="B26" s="289"/>
      <c r="C26" s="292"/>
      <c r="D26" s="293"/>
      <c r="E26" s="293"/>
      <c r="F26" s="293"/>
      <c r="G26" s="293"/>
      <c r="H26" s="293"/>
      <c r="I26" s="293"/>
      <c r="J26" s="293"/>
      <c r="K26" s="298"/>
      <c r="L26" s="293"/>
      <c r="M26" s="293"/>
      <c r="N26" s="289"/>
    </row>
    <row r="27" spans="1:14" x14ac:dyDescent="0.25">
      <c r="A27" s="40">
        <v>1</v>
      </c>
      <c r="B27" s="41" t="s">
        <v>57</v>
      </c>
      <c r="C27" s="42">
        <v>106050</v>
      </c>
      <c r="D27" s="89">
        <v>220987</v>
      </c>
      <c r="E27" s="211">
        <v>146993</v>
      </c>
      <c r="F27" s="197">
        <v>142242</v>
      </c>
      <c r="G27" s="196">
        <v>145705</v>
      </c>
      <c r="H27" s="197">
        <v>144524</v>
      </c>
      <c r="I27" s="196">
        <v>83559</v>
      </c>
      <c r="J27" s="197">
        <v>202282</v>
      </c>
      <c r="K27" s="196">
        <v>169860</v>
      </c>
      <c r="L27" s="197">
        <v>144432</v>
      </c>
      <c r="M27" s="196">
        <v>93868</v>
      </c>
      <c r="N27" s="170">
        <f t="shared" ref="N27:N37" si="2">SUM(C27:M27)</f>
        <v>1600502</v>
      </c>
    </row>
    <row r="28" spans="1:14" x14ac:dyDescent="0.25">
      <c r="A28" s="43">
        <v>2</v>
      </c>
      <c r="B28" s="44" t="s">
        <v>58</v>
      </c>
      <c r="C28" s="47">
        <v>27750</v>
      </c>
      <c r="D28" s="206">
        <v>62441</v>
      </c>
      <c r="E28" s="199">
        <v>32819</v>
      </c>
      <c r="F28" s="101">
        <v>41525</v>
      </c>
      <c r="G28" s="198">
        <v>30388</v>
      </c>
      <c r="H28" s="101">
        <v>31775</v>
      </c>
      <c r="I28" s="198">
        <v>15029</v>
      </c>
      <c r="J28" s="101">
        <v>42870</v>
      </c>
      <c r="K28" s="198">
        <v>41415</v>
      </c>
      <c r="L28" s="101">
        <v>34967</v>
      </c>
      <c r="M28" s="198">
        <v>22493</v>
      </c>
      <c r="N28" s="101">
        <f t="shared" si="2"/>
        <v>383472</v>
      </c>
    </row>
    <row r="29" spans="1:14" x14ac:dyDescent="0.25">
      <c r="A29" s="43">
        <v>3</v>
      </c>
      <c r="B29" s="44" t="s">
        <v>59</v>
      </c>
      <c r="C29" s="47">
        <v>2290</v>
      </c>
      <c r="D29" s="206">
        <v>7845</v>
      </c>
      <c r="E29" s="199">
        <v>4489</v>
      </c>
      <c r="F29" s="101">
        <v>5244</v>
      </c>
      <c r="G29" s="198">
        <v>4506</v>
      </c>
      <c r="H29" s="101">
        <v>4679</v>
      </c>
      <c r="I29" s="198">
        <v>2269</v>
      </c>
      <c r="J29" s="101">
        <v>6079</v>
      </c>
      <c r="K29" s="198">
        <v>8530</v>
      </c>
      <c r="L29" s="101">
        <v>6577</v>
      </c>
      <c r="M29" s="198">
        <v>1439</v>
      </c>
      <c r="N29" s="101">
        <f t="shared" si="2"/>
        <v>53947</v>
      </c>
    </row>
    <row r="30" spans="1:14" x14ac:dyDescent="0.25">
      <c r="A30" s="43">
        <v>4</v>
      </c>
      <c r="B30" s="44" t="s">
        <v>60</v>
      </c>
      <c r="C30" s="45">
        <v>386</v>
      </c>
      <c r="D30" s="105">
        <v>516</v>
      </c>
      <c r="E30" s="104">
        <v>576</v>
      </c>
      <c r="F30" s="44">
        <v>750</v>
      </c>
      <c r="G30" s="198">
        <v>801</v>
      </c>
      <c r="H30" s="44">
        <v>326</v>
      </c>
      <c r="I30" s="69">
        <v>288</v>
      </c>
      <c r="J30" s="44">
        <v>391</v>
      </c>
      <c r="K30" s="198">
        <v>660</v>
      </c>
      <c r="L30" s="44">
        <v>510</v>
      </c>
      <c r="M30" s="69">
        <v>172</v>
      </c>
      <c r="N30" s="101">
        <f t="shared" si="2"/>
        <v>5376</v>
      </c>
    </row>
    <row r="31" spans="1:14" x14ac:dyDescent="0.25">
      <c r="A31" s="43">
        <v>5</v>
      </c>
      <c r="B31" s="44" t="s">
        <v>61</v>
      </c>
      <c r="C31" s="45">
        <v>68</v>
      </c>
      <c r="D31" s="105">
        <v>138</v>
      </c>
      <c r="E31" s="104">
        <v>257</v>
      </c>
      <c r="F31" s="44">
        <v>176</v>
      </c>
      <c r="G31" s="69">
        <v>153</v>
      </c>
      <c r="H31" s="44">
        <v>43</v>
      </c>
      <c r="I31" s="69">
        <v>34</v>
      </c>
      <c r="J31" s="44">
        <v>139</v>
      </c>
      <c r="K31" s="201">
        <v>260</v>
      </c>
      <c r="L31" s="44">
        <v>119</v>
      </c>
      <c r="M31" s="69">
        <v>73</v>
      </c>
      <c r="N31" s="101">
        <f t="shared" si="2"/>
        <v>1460</v>
      </c>
    </row>
    <row r="32" spans="1:14" x14ac:dyDescent="0.25">
      <c r="A32" s="43">
        <v>6</v>
      </c>
      <c r="B32" s="44" t="s">
        <v>62</v>
      </c>
      <c r="C32" s="47">
        <v>1442</v>
      </c>
      <c r="D32" s="206">
        <v>3354</v>
      </c>
      <c r="E32" s="199">
        <v>2095</v>
      </c>
      <c r="F32" s="101">
        <v>3012</v>
      </c>
      <c r="G32" s="198">
        <v>1725</v>
      </c>
      <c r="H32" s="101">
        <v>2125</v>
      </c>
      <c r="I32" s="69">
        <v>957</v>
      </c>
      <c r="J32" s="101">
        <v>2123</v>
      </c>
      <c r="K32" s="198">
        <v>2701</v>
      </c>
      <c r="L32" s="101">
        <v>1210</v>
      </c>
      <c r="M32" s="198">
        <v>1986</v>
      </c>
      <c r="N32" s="101">
        <f t="shared" si="2"/>
        <v>22730</v>
      </c>
    </row>
    <row r="33" spans="1:14" x14ac:dyDescent="0.25">
      <c r="A33" s="43">
        <v>7</v>
      </c>
      <c r="B33" s="44" t="s">
        <v>63</v>
      </c>
      <c r="C33" s="45">
        <v>192</v>
      </c>
      <c r="D33" s="105">
        <v>508</v>
      </c>
      <c r="E33" s="104">
        <v>229</v>
      </c>
      <c r="F33" s="44">
        <v>268</v>
      </c>
      <c r="G33" s="69">
        <v>249</v>
      </c>
      <c r="H33" s="44">
        <v>194</v>
      </c>
      <c r="I33" s="69">
        <v>100</v>
      </c>
      <c r="J33" s="44">
        <v>271</v>
      </c>
      <c r="K33" s="203">
        <v>351</v>
      </c>
      <c r="L33" s="44">
        <v>236</v>
      </c>
      <c r="M33" s="69">
        <v>145</v>
      </c>
      <c r="N33" s="101">
        <f t="shared" si="2"/>
        <v>2743</v>
      </c>
    </row>
    <row r="34" spans="1:14" x14ac:dyDescent="0.25">
      <c r="A34" s="43">
        <v>8</v>
      </c>
      <c r="B34" s="44" t="s">
        <v>64</v>
      </c>
      <c r="C34" s="45">
        <v>101</v>
      </c>
      <c r="D34" s="105">
        <v>442</v>
      </c>
      <c r="E34" s="104">
        <v>776</v>
      </c>
      <c r="F34" s="44">
        <v>219</v>
      </c>
      <c r="G34" s="69">
        <v>319</v>
      </c>
      <c r="H34" s="44">
        <v>157</v>
      </c>
      <c r="I34" s="69">
        <v>143</v>
      </c>
      <c r="J34" s="44">
        <v>355</v>
      </c>
      <c r="K34" s="198">
        <v>795</v>
      </c>
      <c r="L34" s="44">
        <v>310</v>
      </c>
      <c r="M34" s="69">
        <v>171</v>
      </c>
      <c r="N34" s="101">
        <f t="shared" si="2"/>
        <v>3788</v>
      </c>
    </row>
    <row r="35" spans="1:14" ht="22.5" x14ac:dyDescent="0.25">
      <c r="A35" s="43">
        <v>9</v>
      </c>
      <c r="B35" s="103" t="s">
        <v>65</v>
      </c>
      <c r="C35" s="104">
        <v>0</v>
      </c>
      <c r="D35" s="105">
        <v>0</v>
      </c>
      <c r="E35" s="104">
        <v>0</v>
      </c>
      <c r="F35" s="44">
        <v>0</v>
      </c>
      <c r="G35" s="69">
        <v>0</v>
      </c>
      <c r="H35" s="44">
        <v>0</v>
      </c>
      <c r="I35" s="69">
        <v>0</v>
      </c>
      <c r="J35" s="44">
        <v>0</v>
      </c>
      <c r="K35" s="69">
        <v>0</v>
      </c>
      <c r="L35" s="44">
        <v>0</v>
      </c>
      <c r="M35" s="69">
        <v>0</v>
      </c>
      <c r="N35" s="44">
        <f t="shared" si="2"/>
        <v>0</v>
      </c>
    </row>
    <row r="36" spans="1:14" ht="22.5" x14ac:dyDescent="0.25">
      <c r="A36" s="43">
        <v>10</v>
      </c>
      <c r="B36" s="103" t="s">
        <v>66</v>
      </c>
      <c r="C36" s="104">
        <v>0</v>
      </c>
      <c r="D36" s="105">
        <v>0</v>
      </c>
      <c r="E36" s="104">
        <v>0</v>
      </c>
      <c r="F36" s="44">
        <v>0</v>
      </c>
      <c r="G36" s="69">
        <v>0</v>
      </c>
      <c r="H36" s="44">
        <v>0</v>
      </c>
      <c r="I36" s="69">
        <v>0</v>
      </c>
      <c r="J36" s="44">
        <v>0</v>
      </c>
      <c r="K36" s="69">
        <v>0</v>
      </c>
      <c r="L36" s="44">
        <v>0</v>
      </c>
      <c r="M36" s="69">
        <v>0</v>
      </c>
      <c r="N36" s="44">
        <f t="shared" si="2"/>
        <v>0</v>
      </c>
    </row>
    <row r="37" spans="1:14" x14ac:dyDescent="0.25">
      <c r="A37" s="43">
        <v>11</v>
      </c>
      <c r="B37" s="44" t="s">
        <v>67</v>
      </c>
      <c r="C37" s="104">
        <v>0</v>
      </c>
      <c r="D37" s="105">
        <v>0</v>
      </c>
      <c r="E37" s="104">
        <v>0</v>
      </c>
      <c r="F37" s="44">
        <v>0</v>
      </c>
      <c r="G37" s="69">
        <v>0</v>
      </c>
      <c r="H37" s="44">
        <v>87</v>
      </c>
      <c r="I37" s="69">
        <v>0</v>
      </c>
      <c r="J37" s="44">
        <v>0</v>
      </c>
      <c r="K37" s="69">
        <v>0</v>
      </c>
      <c r="L37" s="44">
        <v>0</v>
      </c>
      <c r="M37" s="69">
        <v>0</v>
      </c>
      <c r="N37" s="44">
        <f t="shared" si="2"/>
        <v>87</v>
      </c>
    </row>
    <row r="38" spans="1:14" ht="51.75" customHeight="1" x14ac:dyDescent="0.25">
      <c r="A38" s="43">
        <v>12</v>
      </c>
      <c r="B38" s="103" t="s">
        <v>68</v>
      </c>
      <c r="C38" s="104">
        <v>0</v>
      </c>
      <c r="D38" s="105">
        <v>0</v>
      </c>
      <c r="E38" s="104">
        <v>0</v>
      </c>
      <c r="F38" s="44">
        <v>0</v>
      </c>
      <c r="G38" s="69">
        <v>0</v>
      </c>
      <c r="H38" s="44">
        <v>0</v>
      </c>
      <c r="I38" s="69">
        <v>0</v>
      </c>
      <c r="J38" s="44">
        <v>0</v>
      </c>
      <c r="K38" s="69">
        <v>0</v>
      </c>
      <c r="L38" s="44">
        <v>0</v>
      </c>
      <c r="M38" s="69">
        <v>0</v>
      </c>
      <c r="N38" s="44">
        <f>SUM(C38:M38)</f>
        <v>0</v>
      </c>
    </row>
    <row r="39" spans="1:14" ht="34.5" thickBot="1" x14ac:dyDescent="0.3">
      <c r="A39" s="43">
        <v>13</v>
      </c>
      <c r="B39" s="103" t="s">
        <v>69</v>
      </c>
      <c r="C39" s="104">
        <v>180</v>
      </c>
      <c r="D39" s="105">
        <v>0</v>
      </c>
      <c r="E39" s="104">
        <v>0</v>
      </c>
      <c r="F39" s="44">
        <v>0</v>
      </c>
      <c r="G39" s="69">
        <v>0</v>
      </c>
      <c r="H39" s="102">
        <v>0</v>
      </c>
      <c r="I39" s="69">
        <v>0</v>
      </c>
      <c r="J39" s="44">
        <v>0</v>
      </c>
      <c r="K39" s="69">
        <v>0</v>
      </c>
      <c r="L39" s="44">
        <v>0</v>
      </c>
      <c r="M39" s="69">
        <v>0</v>
      </c>
      <c r="N39" s="101">
        <f>SUM(C39:M39)</f>
        <v>180</v>
      </c>
    </row>
    <row r="40" spans="1:14" ht="15.75" thickBot="1" x14ac:dyDescent="0.3">
      <c r="A40" s="51"/>
      <c r="B40" s="52" t="s">
        <v>41</v>
      </c>
      <c r="C40" s="57">
        <f t="shared" ref="C40:N40" si="3">SUM(C27:C39)</f>
        <v>138459</v>
      </c>
      <c r="D40" s="56">
        <f>SUM(D27:D39)</f>
        <v>296231</v>
      </c>
      <c r="E40" s="57">
        <f t="shared" si="3"/>
        <v>188234</v>
      </c>
      <c r="F40" s="54">
        <f>SUM(F27:F39)</f>
        <v>193436</v>
      </c>
      <c r="G40" s="57">
        <f t="shared" si="3"/>
        <v>183846</v>
      </c>
      <c r="H40" s="54">
        <f t="shared" si="3"/>
        <v>183910</v>
      </c>
      <c r="I40" s="55">
        <f t="shared" si="3"/>
        <v>102379</v>
      </c>
      <c r="J40" s="54">
        <f t="shared" si="3"/>
        <v>254510</v>
      </c>
      <c r="K40" s="55">
        <f t="shared" si="3"/>
        <v>224572</v>
      </c>
      <c r="L40" s="54">
        <f t="shared" si="3"/>
        <v>188361</v>
      </c>
      <c r="M40" s="55">
        <f t="shared" si="3"/>
        <v>120347</v>
      </c>
      <c r="N40" s="54">
        <f t="shared" si="3"/>
        <v>2074285</v>
      </c>
    </row>
    <row r="41" spans="1:14" ht="15.75" thickBo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.75" thickBot="1" x14ac:dyDescent="0.3">
      <c r="A42" s="279" t="s">
        <v>71</v>
      </c>
      <c r="B42" s="299"/>
      <c r="C42" s="79">
        <f>C40/N40</f>
        <v>6.6750229597186503E-2</v>
      </c>
      <c r="D42" s="81">
        <f>D40/N40</f>
        <v>0.14281113733165887</v>
      </c>
      <c r="E42" s="63">
        <f>E40/N40</f>
        <v>9.074644998155991E-2</v>
      </c>
      <c r="F42" s="81">
        <f>F40/N40</f>
        <v>9.3254302084814764E-2</v>
      </c>
      <c r="G42" s="63">
        <f>G40/N40</f>
        <v>8.8631022255861655E-2</v>
      </c>
      <c r="H42" s="81">
        <f>H40/N40</f>
        <v>8.8661876260976671E-2</v>
      </c>
      <c r="I42" s="63">
        <f>I40/N40</f>
        <v>4.9356284213596495E-2</v>
      </c>
      <c r="J42" s="81">
        <f>J40/N40</f>
        <v>0.12269770065347818</v>
      </c>
      <c r="K42" s="63">
        <f>K40/N40</f>
        <v>0.10826477557326983</v>
      </c>
      <c r="L42" s="81">
        <f>L40/N40</f>
        <v>9.0807675897960016E-2</v>
      </c>
      <c r="M42" s="106">
        <f>M40/N40</f>
        <v>5.8018546149637105E-2</v>
      </c>
      <c r="N42" s="237">
        <f>N40/N40</f>
        <v>1</v>
      </c>
    </row>
  </sheetData>
  <mergeCells count="34">
    <mergeCell ref="N2:N4"/>
    <mergeCell ref="C3:C4"/>
    <mergeCell ref="D3:D4"/>
    <mergeCell ref="E3:E4"/>
    <mergeCell ref="F3:F4"/>
    <mergeCell ref="G3:G4"/>
    <mergeCell ref="L3:L4"/>
    <mergeCell ref="M3:M4"/>
    <mergeCell ref="A42:B42"/>
    <mergeCell ref="C1:K1"/>
    <mergeCell ref="A2:A4"/>
    <mergeCell ref="B2:B4"/>
    <mergeCell ref="C2:M2"/>
    <mergeCell ref="A20:B20"/>
    <mergeCell ref="H3:H4"/>
    <mergeCell ref="I3:I4"/>
    <mergeCell ref="J3:J4"/>
    <mergeCell ref="K3:K4"/>
    <mergeCell ref="C22:K22"/>
    <mergeCell ref="A23:A26"/>
    <mergeCell ref="B23:B26"/>
    <mergeCell ref="C23:M23"/>
    <mergeCell ref="N23:N26"/>
    <mergeCell ref="C24:C26"/>
    <mergeCell ref="D24:D26"/>
    <mergeCell ref="E24:E26"/>
    <mergeCell ref="F24:F26"/>
    <mergeCell ref="G24:G26"/>
    <mergeCell ref="H24:H26"/>
    <mergeCell ref="I24:I26"/>
    <mergeCell ref="J24:J26"/>
    <mergeCell ref="K24:K26"/>
    <mergeCell ref="L24:L26"/>
    <mergeCell ref="M24:M26"/>
  </mergeCells>
  <pageMargins left="0.25" right="0.25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/>
  </sheetViews>
  <sheetFormatPr defaultRowHeight="15" x14ac:dyDescent="0.25"/>
  <cols>
    <col min="1" max="1" width="4.5703125" customWidth="1"/>
    <col min="2" max="2" width="20.5703125" customWidth="1"/>
  </cols>
  <sheetData>
    <row r="1" spans="1:14" ht="27" customHeight="1" thickBot="1" x14ac:dyDescent="0.3">
      <c r="A1" s="402"/>
      <c r="B1" s="402"/>
      <c r="C1" s="403" t="s">
        <v>110</v>
      </c>
      <c r="D1" s="404"/>
      <c r="E1" s="404"/>
      <c r="F1" s="404"/>
      <c r="G1" s="404"/>
      <c r="H1" s="404"/>
      <c r="I1" s="404"/>
      <c r="J1" s="405"/>
      <c r="K1" s="405"/>
      <c r="L1" s="402"/>
      <c r="M1" s="402"/>
      <c r="N1" s="406"/>
    </row>
    <row r="2" spans="1:14" ht="15.75" thickBot="1" x14ac:dyDescent="0.3">
      <c r="A2" s="249" t="s">
        <v>1</v>
      </c>
      <c r="B2" s="273" t="s">
        <v>2</v>
      </c>
      <c r="C2" s="302" t="s">
        <v>3</v>
      </c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273" t="s">
        <v>4</v>
      </c>
    </row>
    <row r="3" spans="1:14" x14ac:dyDescent="0.25">
      <c r="A3" s="300"/>
      <c r="B3" s="301"/>
      <c r="C3" s="308" t="s">
        <v>5</v>
      </c>
      <c r="D3" s="303" t="s">
        <v>6</v>
      </c>
      <c r="E3" s="294" t="s">
        <v>7</v>
      </c>
      <c r="F3" s="303" t="s">
        <v>8</v>
      </c>
      <c r="G3" s="294" t="s">
        <v>9</v>
      </c>
      <c r="H3" s="303" t="s">
        <v>10</v>
      </c>
      <c r="I3" s="294" t="s">
        <v>11</v>
      </c>
      <c r="J3" s="273" t="s">
        <v>12</v>
      </c>
      <c r="K3" s="407" t="s">
        <v>56</v>
      </c>
      <c r="L3" s="273" t="s">
        <v>14</v>
      </c>
      <c r="M3" s="310" t="s">
        <v>15</v>
      </c>
      <c r="N3" s="287"/>
    </row>
    <row r="4" spans="1:14" ht="15.75" thickBot="1" x14ac:dyDescent="0.3">
      <c r="A4" s="293"/>
      <c r="B4" s="289"/>
      <c r="C4" s="309"/>
      <c r="D4" s="304"/>
      <c r="E4" s="293"/>
      <c r="F4" s="304"/>
      <c r="G4" s="293"/>
      <c r="H4" s="304"/>
      <c r="I4" s="293"/>
      <c r="J4" s="293"/>
      <c r="K4" s="408"/>
      <c r="L4" s="293"/>
      <c r="M4" s="311"/>
      <c r="N4" s="289"/>
    </row>
    <row r="5" spans="1:14" x14ac:dyDescent="0.25">
      <c r="A5" s="40">
        <v>1</v>
      </c>
      <c r="B5" s="41" t="s">
        <v>57</v>
      </c>
      <c r="C5" s="211">
        <v>852</v>
      </c>
      <c r="D5" s="89">
        <v>1914</v>
      </c>
      <c r="E5" s="211">
        <v>1306</v>
      </c>
      <c r="F5" s="89">
        <v>1292</v>
      </c>
      <c r="G5" s="211">
        <v>1191</v>
      </c>
      <c r="H5" s="212">
        <v>1039</v>
      </c>
      <c r="I5" s="211">
        <v>646</v>
      </c>
      <c r="J5" s="89">
        <v>1663</v>
      </c>
      <c r="K5" s="211">
        <v>1230</v>
      </c>
      <c r="L5" s="89">
        <v>1362</v>
      </c>
      <c r="M5" s="211">
        <v>881</v>
      </c>
      <c r="N5" s="170">
        <f t="shared" ref="N5:N17" si="0">SUM(C5:M5)</f>
        <v>13376</v>
      </c>
    </row>
    <row r="6" spans="1:14" x14ac:dyDescent="0.25">
      <c r="A6" s="43">
        <v>2</v>
      </c>
      <c r="B6" s="44" t="s">
        <v>58</v>
      </c>
      <c r="C6" s="199">
        <v>139</v>
      </c>
      <c r="D6" s="206">
        <v>319</v>
      </c>
      <c r="E6" s="199">
        <v>207</v>
      </c>
      <c r="F6" s="206">
        <v>205</v>
      </c>
      <c r="G6" s="199">
        <v>141</v>
      </c>
      <c r="H6" s="206">
        <v>213</v>
      </c>
      <c r="I6" s="199">
        <v>22</v>
      </c>
      <c r="J6" s="206">
        <v>204</v>
      </c>
      <c r="K6" s="199">
        <v>212</v>
      </c>
      <c r="L6" s="206">
        <v>204</v>
      </c>
      <c r="M6" s="199">
        <v>109</v>
      </c>
      <c r="N6" s="101">
        <f t="shared" si="0"/>
        <v>1975</v>
      </c>
    </row>
    <row r="7" spans="1:14" x14ac:dyDescent="0.25">
      <c r="A7" s="43">
        <v>3</v>
      </c>
      <c r="B7" s="44" t="s">
        <v>59</v>
      </c>
      <c r="C7" s="199">
        <v>10</v>
      </c>
      <c r="D7" s="206">
        <v>44</v>
      </c>
      <c r="E7" s="199">
        <v>20</v>
      </c>
      <c r="F7" s="206">
        <v>15</v>
      </c>
      <c r="G7" s="199">
        <v>85</v>
      </c>
      <c r="H7" s="105">
        <v>13</v>
      </c>
      <c r="I7" s="104">
        <v>4</v>
      </c>
      <c r="J7" s="206">
        <v>29</v>
      </c>
      <c r="K7" s="199">
        <v>37</v>
      </c>
      <c r="L7" s="206">
        <v>43</v>
      </c>
      <c r="M7" s="104">
        <v>6</v>
      </c>
      <c r="N7" s="101">
        <f t="shared" si="0"/>
        <v>306</v>
      </c>
    </row>
    <row r="8" spans="1:14" x14ac:dyDescent="0.25">
      <c r="A8" s="43">
        <v>4</v>
      </c>
      <c r="B8" s="44" t="s">
        <v>60</v>
      </c>
      <c r="C8" s="104">
        <v>2</v>
      </c>
      <c r="D8" s="105">
        <v>6</v>
      </c>
      <c r="E8" s="104">
        <v>5</v>
      </c>
      <c r="F8" s="105">
        <v>4</v>
      </c>
      <c r="G8" s="104">
        <v>5</v>
      </c>
      <c r="H8" s="105">
        <v>0</v>
      </c>
      <c r="I8" s="104">
        <v>0</v>
      </c>
      <c r="J8" s="105">
        <v>2</v>
      </c>
      <c r="K8" s="199">
        <v>9</v>
      </c>
      <c r="L8" s="206">
        <v>7</v>
      </c>
      <c r="M8" s="104">
        <v>1</v>
      </c>
      <c r="N8" s="101">
        <f t="shared" si="0"/>
        <v>41</v>
      </c>
    </row>
    <row r="9" spans="1:14" x14ac:dyDescent="0.25">
      <c r="A9" s="43">
        <v>5</v>
      </c>
      <c r="B9" s="44" t="s">
        <v>61</v>
      </c>
      <c r="C9" s="104">
        <v>1</v>
      </c>
      <c r="D9" s="105">
        <v>0</v>
      </c>
      <c r="E9" s="104">
        <v>4</v>
      </c>
      <c r="F9" s="105">
        <v>0</v>
      </c>
      <c r="G9" s="104">
        <v>1</v>
      </c>
      <c r="H9" s="105">
        <v>0</v>
      </c>
      <c r="I9" s="104">
        <v>1</v>
      </c>
      <c r="J9" s="105">
        <v>4</v>
      </c>
      <c r="K9" s="213">
        <v>8</v>
      </c>
      <c r="L9" s="105">
        <v>0</v>
      </c>
      <c r="M9" s="104">
        <v>3</v>
      </c>
      <c r="N9" s="44">
        <f t="shared" si="0"/>
        <v>22</v>
      </c>
    </row>
    <row r="10" spans="1:14" x14ac:dyDescent="0.25">
      <c r="A10" s="43">
        <v>6</v>
      </c>
      <c r="B10" s="44" t="s">
        <v>62</v>
      </c>
      <c r="C10" s="199">
        <v>5</v>
      </c>
      <c r="D10" s="206">
        <v>9</v>
      </c>
      <c r="E10" s="199">
        <v>6</v>
      </c>
      <c r="F10" s="206">
        <v>10</v>
      </c>
      <c r="G10" s="199">
        <v>6</v>
      </c>
      <c r="H10" s="206">
        <v>9</v>
      </c>
      <c r="I10" s="199">
        <v>4</v>
      </c>
      <c r="J10" s="206">
        <v>7</v>
      </c>
      <c r="K10" s="199">
        <v>9</v>
      </c>
      <c r="L10" s="206">
        <v>4</v>
      </c>
      <c r="M10" s="199">
        <v>9</v>
      </c>
      <c r="N10" s="101">
        <f t="shared" si="0"/>
        <v>78</v>
      </c>
    </row>
    <row r="11" spans="1:14" x14ac:dyDescent="0.25">
      <c r="A11" s="43">
        <v>7</v>
      </c>
      <c r="B11" s="44" t="s">
        <v>63</v>
      </c>
      <c r="C11" s="104">
        <v>0</v>
      </c>
      <c r="D11" s="206">
        <v>4</v>
      </c>
      <c r="E11" s="104">
        <v>0</v>
      </c>
      <c r="F11" s="105">
        <v>0</v>
      </c>
      <c r="G11" s="104">
        <v>2</v>
      </c>
      <c r="H11" s="105">
        <v>4</v>
      </c>
      <c r="I11" s="104">
        <v>0</v>
      </c>
      <c r="J11" s="105">
        <v>1</v>
      </c>
      <c r="K11" s="125">
        <v>0</v>
      </c>
      <c r="L11" s="105">
        <v>2</v>
      </c>
      <c r="M11" s="104">
        <v>0</v>
      </c>
      <c r="N11" s="101">
        <f t="shared" si="0"/>
        <v>13</v>
      </c>
    </row>
    <row r="12" spans="1:14" x14ac:dyDescent="0.25">
      <c r="A12" s="43">
        <v>8</v>
      </c>
      <c r="B12" s="44" t="s">
        <v>64</v>
      </c>
      <c r="C12" s="104">
        <v>1</v>
      </c>
      <c r="D12" s="105">
        <v>7</v>
      </c>
      <c r="E12" s="104">
        <v>27</v>
      </c>
      <c r="F12" s="105">
        <v>3</v>
      </c>
      <c r="G12" s="104">
        <v>1</v>
      </c>
      <c r="H12" s="105">
        <v>4</v>
      </c>
      <c r="I12" s="104">
        <v>0</v>
      </c>
      <c r="J12" s="105">
        <v>4</v>
      </c>
      <c r="K12" s="199">
        <v>11</v>
      </c>
      <c r="L12" s="105">
        <v>2</v>
      </c>
      <c r="M12" s="104">
        <v>4</v>
      </c>
      <c r="N12" s="101">
        <f t="shared" si="0"/>
        <v>64</v>
      </c>
    </row>
    <row r="13" spans="1:14" ht="39" customHeight="1" x14ac:dyDescent="0.25">
      <c r="A13" s="43">
        <v>9</v>
      </c>
      <c r="B13" s="103" t="s">
        <v>65</v>
      </c>
      <c r="C13" s="104">
        <v>0</v>
      </c>
      <c r="D13" s="105">
        <v>0</v>
      </c>
      <c r="E13" s="104">
        <v>0</v>
      </c>
      <c r="F13" s="105">
        <v>0</v>
      </c>
      <c r="G13" s="104">
        <v>0</v>
      </c>
      <c r="H13" s="105">
        <v>0</v>
      </c>
      <c r="I13" s="104">
        <v>0</v>
      </c>
      <c r="J13" s="105">
        <v>0</v>
      </c>
      <c r="K13" s="104">
        <v>0</v>
      </c>
      <c r="L13" s="105">
        <v>0</v>
      </c>
      <c r="M13" s="104">
        <v>0</v>
      </c>
      <c r="N13" s="44">
        <f t="shared" si="0"/>
        <v>0</v>
      </c>
    </row>
    <row r="14" spans="1:14" ht="41.25" customHeight="1" x14ac:dyDescent="0.25">
      <c r="A14" s="43">
        <v>10</v>
      </c>
      <c r="B14" s="103" t="s">
        <v>66</v>
      </c>
      <c r="C14" s="104">
        <v>0</v>
      </c>
      <c r="D14" s="105">
        <v>0</v>
      </c>
      <c r="E14" s="104">
        <v>0</v>
      </c>
      <c r="F14" s="105">
        <v>0</v>
      </c>
      <c r="G14" s="104">
        <v>0</v>
      </c>
      <c r="H14" s="105">
        <v>0</v>
      </c>
      <c r="I14" s="104">
        <v>0</v>
      </c>
      <c r="J14" s="105">
        <v>0</v>
      </c>
      <c r="K14" s="104">
        <v>0</v>
      </c>
      <c r="L14" s="105">
        <v>0</v>
      </c>
      <c r="M14" s="104">
        <v>0</v>
      </c>
      <c r="N14" s="44">
        <f t="shared" si="0"/>
        <v>0</v>
      </c>
    </row>
    <row r="15" spans="1:14" ht="22.5" customHeight="1" x14ac:dyDescent="0.25">
      <c r="A15" s="43">
        <v>11</v>
      </c>
      <c r="B15" s="103" t="s">
        <v>67</v>
      </c>
      <c r="C15" s="104">
        <v>0</v>
      </c>
      <c r="D15" s="105">
        <v>0</v>
      </c>
      <c r="E15" s="104">
        <v>0</v>
      </c>
      <c r="F15" s="105"/>
      <c r="G15" s="104">
        <v>0</v>
      </c>
      <c r="H15" s="105">
        <v>4</v>
      </c>
      <c r="I15" s="104">
        <v>0</v>
      </c>
      <c r="J15" s="105">
        <v>0</v>
      </c>
      <c r="K15" s="104">
        <v>0</v>
      </c>
      <c r="L15" s="105">
        <v>0</v>
      </c>
      <c r="M15" s="104">
        <v>0</v>
      </c>
      <c r="N15" s="44">
        <f t="shared" si="0"/>
        <v>4</v>
      </c>
    </row>
    <row r="16" spans="1:14" ht="81.75" customHeight="1" x14ac:dyDescent="0.25">
      <c r="A16" s="43">
        <v>12</v>
      </c>
      <c r="B16" s="103" t="s">
        <v>68</v>
      </c>
      <c r="C16" s="104">
        <v>0</v>
      </c>
      <c r="D16" s="105">
        <v>0</v>
      </c>
      <c r="E16" s="104">
        <v>0</v>
      </c>
      <c r="F16" s="105">
        <v>0</v>
      </c>
      <c r="G16" s="104">
        <v>0</v>
      </c>
      <c r="H16" s="105">
        <v>0</v>
      </c>
      <c r="I16" s="104">
        <v>0</v>
      </c>
      <c r="J16" s="105">
        <v>0</v>
      </c>
      <c r="K16" s="104">
        <v>0</v>
      </c>
      <c r="L16" s="105">
        <v>0</v>
      </c>
      <c r="M16" s="104">
        <v>0</v>
      </c>
      <c r="N16" s="44">
        <f t="shared" si="0"/>
        <v>0</v>
      </c>
    </row>
    <row r="17" spans="1:14" ht="53.25" customHeight="1" thickBot="1" x14ac:dyDescent="0.3">
      <c r="A17" s="43">
        <v>13</v>
      </c>
      <c r="B17" s="103" t="s">
        <v>69</v>
      </c>
      <c r="C17" s="199">
        <v>6</v>
      </c>
      <c r="D17" s="105">
        <v>0</v>
      </c>
      <c r="E17" s="104">
        <v>0</v>
      </c>
      <c r="F17" s="105">
        <v>0</v>
      </c>
      <c r="G17" s="104">
        <v>0</v>
      </c>
      <c r="H17" s="105">
        <v>0</v>
      </c>
      <c r="I17" s="104">
        <v>0</v>
      </c>
      <c r="J17" s="105">
        <v>0</v>
      </c>
      <c r="K17" s="104">
        <v>0</v>
      </c>
      <c r="L17" s="105">
        <v>0</v>
      </c>
      <c r="M17" s="104">
        <v>0</v>
      </c>
      <c r="N17" s="44">
        <f t="shared" si="0"/>
        <v>6</v>
      </c>
    </row>
    <row r="18" spans="1:14" ht="15.75" thickBot="1" x14ac:dyDescent="0.3">
      <c r="A18" s="51"/>
      <c r="B18" s="52" t="s">
        <v>41</v>
      </c>
      <c r="C18" s="57">
        <f t="shared" ref="C18:M18" si="1">SUM(C5:C17)</f>
        <v>1016</v>
      </c>
      <c r="D18" s="56">
        <f t="shared" si="1"/>
        <v>2303</v>
      </c>
      <c r="E18" s="57">
        <f t="shared" si="1"/>
        <v>1575</v>
      </c>
      <c r="F18" s="56">
        <f t="shared" si="1"/>
        <v>1529</v>
      </c>
      <c r="G18" s="57">
        <f t="shared" si="1"/>
        <v>1432</v>
      </c>
      <c r="H18" s="56">
        <f t="shared" si="1"/>
        <v>1286</v>
      </c>
      <c r="I18" s="57">
        <f t="shared" si="1"/>
        <v>677</v>
      </c>
      <c r="J18" s="56">
        <f t="shared" si="1"/>
        <v>1914</v>
      </c>
      <c r="K18" s="57">
        <f t="shared" si="1"/>
        <v>1516</v>
      </c>
      <c r="L18" s="56">
        <f>SUM(L5:L17)</f>
        <v>1624</v>
      </c>
      <c r="M18" s="57">
        <f t="shared" si="1"/>
        <v>1013</v>
      </c>
      <c r="N18" s="54">
        <f>SUM(N5:N17)</f>
        <v>15885</v>
      </c>
    </row>
    <row r="19" spans="1:14" ht="15.75" thickBot="1" x14ac:dyDescent="0.3">
      <c r="A19" s="409"/>
      <c r="B19" s="410"/>
      <c r="C19" s="61"/>
      <c r="D19" s="55"/>
      <c r="E19" s="61"/>
      <c r="F19" s="55"/>
      <c r="G19" s="61"/>
      <c r="H19" s="55"/>
      <c r="I19" s="61"/>
      <c r="J19" s="55"/>
      <c r="K19" s="61"/>
      <c r="L19" s="55"/>
      <c r="M19" s="61"/>
      <c r="N19" s="61"/>
    </row>
    <row r="20" spans="1:14" ht="15.75" thickBot="1" x14ac:dyDescent="0.3">
      <c r="A20" s="411" t="s">
        <v>71</v>
      </c>
      <c r="B20" s="412"/>
      <c r="C20" s="79">
        <f>C18/N18</f>
        <v>6.3959710418633936E-2</v>
      </c>
      <c r="D20" s="81">
        <f>D18/N18</f>
        <v>0.14497954044696254</v>
      </c>
      <c r="E20" s="63">
        <f>E18/N18</f>
        <v>9.9150141643059492E-2</v>
      </c>
      <c r="F20" s="81">
        <f>F18/N18</f>
        <v>9.6254327982373308E-2</v>
      </c>
      <c r="G20" s="63">
        <f>G18/N18</f>
        <v>9.0147938306578537E-2</v>
      </c>
      <c r="H20" s="81">
        <f>H18/N18</f>
        <v>8.0956877557444129E-2</v>
      </c>
      <c r="I20" s="63">
        <f>I18/N18</f>
        <v>4.2618822788794461E-2</v>
      </c>
      <c r="J20" s="81">
        <f>J18/N18</f>
        <v>0.12049102927289897</v>
      </c>
      <c r="K20" s="63">
        <f>K18/N18</f>
        <v>9.5435945860875046E-2</v>
      </c>
      <c r="L20" s="81">
        <f>L18/N18</f>
        <v>0.10223481271639911</v>
      </c>
      <c r="M20" s="106">
        <f>M18/N18</f>
        <v>6.3770853005980482E-2</v>
      </c>
      <c r="N20" s="32">
        <f>N18/N18</f>
        <v>1</v>
      </c>
    </row>
    <row r="23" spans="1:14" ht="15.75" thickBot="1" x14ac:dyDescent="0.3">
      <c r="A23" s="34" t="s">
        <v>108</v>
      </c>
      <c r="B23" s="34"/>
      <c r="C23" s="269" t="s">
        <v>111</v>
      </c>
      <c r="D23" s="270"/>
      <c r="E23" s="270"/>
      <c r="F23" s="270"/>
      <c r="G23" s="270"/>
      <c r="H23" s="270"/>
      <c r="I23" s="270"/>
      <c r="J23" s="271"/>
      <c r="K23" s="271"/>
      <c r="L23" s="34"/>
      <c r="M23" s="34"/>
      <c r="N23" s="87" t="s">
        <v>40</v>
      </c>
    </row>
    <row r="24" spans="1:14" ht="15.75" thickBot="1" x14ac:dyDescent="0.3">
      <c r="A24" s="249" t="s">
        <v>1</v>
      </c>
      <c r="B24" s="273" t="s">
        <v>2</v>
      </c>
      <c r="C24" s="302" t="s">
        <v>3</v>
      </c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273" t="s">
        <v>4</v>
      </c>
    </row>
    <row r="25" spans="1:14" x14ac:dyDescent="0.25">
      <c r="A25" s="300"/>
      <c r="B25" s="301"/>
      <c r="C25" s="308" t="s">
        <v>5</v>
      </c>
      <c r="D25" s="303" t="s">
        <v>6</v>
      </c>
      <c r="E25" s="294" t="s">
        <v>7</v>
      </c>
      <c r="F25" s="303" t="s">
        <v>8</v>
      </c>
      <c r="G25" s="294" t="s">
        <v>9</v>
      </c>
      <c r="H25" s="303" t="s">
        <v>10</v>
      </c>
      <c r="I25" s="294" t="s">
        <v>11</v>
      </c>
      <c r="J25" s="273" t="s">
        <v>12</v>
      </c>
      <c r="K25" s="407" t="s">
        <v>56</v>
      </c>
      <c r="L25" s="273" t="s">
        <v>14</v>
      </c>
      <c r="M25" s="310" t="s">
        <v>15</v>
      </c>
      <c r="N25" s="287"/>
    </row>
    <row r="26" spans="1:14" ht="15.75" thickBot="1" x14ac:dyDescent="0.3">
      <c r="A26" s="293"/>
      <c r="B26" s="289"/>
      <c r="C26" s="309"/>
      <c r="D26" s="304"/>
      <c r="E26" s="293"/>
      <c r="F26" s="304"/>
      <c r="G26" s="293"/>
      <c r="H26" s="304"/>
      <c r="I26" s="293"/>
      <c r="J26" s="293"/>
      <c r="K26" s="408"/>
      <c r="L26" s="293"/>
      <c r="M26" s="311"/>
      <c r="N26" s="289"/>
    </row>
    <row r="27" spans="1:14" x14ac:dyDescent="0.25">
      <c r="A27" s="40">
        <v>1</v>
      </c>
      <c r="B27" s="41" t="s">
        <v>57</v>
      </c>
      <c r="C27" s="211">
        <v>54282</v>
      </c>
      <c r="D27" s="89">
        <v>112375</v>
      </c>
      <c r="E27" s="211">
        <v>67212</v>
      </c>
      <c r="F27" s="89">
        <v>72506</v>
      </c>
      <c r="G27" s="211">
        <v>71548</v>
      </c>
      <c r="H27" s="212">
        <v>56155</v>
      </c>
      <c r="I27" s="211">
        <v>48778</v>
      </c>
      <c r="J27" s="89">
        <v>89092</v>
      </c>
      <c r="K27" s="211">
        <v>63912</v>
      </c>
      <c r="L27" s="89">
        <v>81146</v>
      </c>
      <c r="M27" s="211">
        <v>38989</v>
      </c>
      <c r="N27" s="170">
        <f t="shared" ref="N27:N39" si="2">SUM(C27:M27)</f>
        <v>755995</v>
      </c>
    </row>
    <row r="28" spans="1:14" x14ac:dyDescent="0.25">
      <c r="A28" s="43">
        <v>2</v>
      </c>
      <c r="B28" s="44" t="s">
        <v>58</v>
      </c>
      <c r="C28" s="199">
        <v>6571</v>
      </c>
      <c r="D28" s="206">
        <v>12311</v>
      </c>
      <c r="E28" s="199">
        <v>9244</v>
      </c>
      <c r="F28" s="206">
        <v>9291</v>
      </c>
      <c r="G28" s="199">
        <v>5296</v>
      </c>
      <c r="H28" s="206">
        <v>8577</v>
      </c>
      <c r="I28" s="199">
        <v>1235</v>
      </c>
      <c r="J28" s="206">
        <v>9825</v>
      </c>
      <c r="K28" s="199">
        <v>10626</v>
      </c>
      <c r="L28" s="206">
        <v>12177</v>
      </c>
      <c r="M28" s="199">
        <v>4241</v>
      </c>
      <c r="N28" s="101">
        <f t="shared" si="2"/>
        <v>89394</v>
      </c>
    </row>
    <row r="29" spans="1:14" x14ac:dyDescent="0.25">
      <c r="A29" s="43">
        <v>3</v>
      </c>
      <c r="B29" s="44" t="s">
        <v>59</v>
      </c>
      <c r="C29" s="104">
        <v>255</v>
      </c>
      <c r="D29" s="206">
        <v>6302</v>
      </c>
      <c r="E29" s="199">
        <v>3065</v>
      </c>
      <c r="F29" s="206">
        <v>1205</v>
      </c>
      <c r="G29" s="199">
        <v>14010</v>
      </c>
      <c r="H29" s="206">
        <v>410</v>
      </c>
      <c r="I29" s="104">
        <v>72</v>
      </c>
      <c r="J29" s="206">
        <v>2100</v>
      </c>
      <c r="K29" s="199">
        <v>2763</v>
      </c>
      <c r="L29" s="206">
        <v>4648</v>
      </c>
      <c r="M29" s="104">
        <v>613</v>
      </c>
      <c r="N29" s="101">
        <f t="shared" si="2"/>
        <v>35443</v>
      </c>
    </row>
    <row r="30" spans="1:14" x14ac:dyDescent="0.25">
      <c r="A30" s="43">
        <v>4</v>
      </c>
      <c r="B30" s="44" t="s">
        <v>60</v>
      </c>
      <c r="C30" s="104">
        <v>34</v>
      </c>
      <c r="D30" s="105">
        <v>158</v>
      </c>
      <c r="E30" s="104">
        <v>49</v>
      </c>
      <c r="F30" s="105">
        <v>161</v>
      </c>
      <c r="G30" s="104">
        <v>607</v>
      </c>
      <c r="H30" s="105">
        <v>0</v>
      </c>
      <c r="I30" s="104">
        <v>0</v>
      </c>
      <c r="J30" s="105">
        <v>33</v>
      </c>
      <c r="K30" s="104">
        <v>521</v>
      </c>
      <c r="L30" s="206">
        <v>119</v>
      </c>
      <c r="M30" s="104">
        <v>16</v>
      </c>
      <c r="N30" s="101">
        <f t="shared" si="2"/>
        <v>1698</v>
      </c>
    </row>
    <row r="31" spans="1:14" x14ac:dyDescent="0.25">
      <c r="A31" s="43">
        <v>5</v>
      </c>
      <c r="B31" s="44" t="s">
        <v>61</v>
      </c>
      <c r="C31" s="104">
        <v>46</v>
      </c>
      <c r="D31" s="105">
        <v>0</v>
      </c>
      <c r="E31" s="104">
        <v>234</v>
      </c>
      <c r="F31" s="105">
        <v>0</v>
      </c>
      <c r="G31" s="104">
        <v>1</v>
      </c>
      <c r="H31" s="105">
        <v>0</v>
      </c>
      <c r="I31" s="104">
        <v>86</v>
      </c>
      <c r="J31" s="105">
        <v>40</v>
      </c>
      <c r="K31" s="213">
        <v>198</v>
      </c>
      <c r="L31" s="105">
        <v>0</v>
      </c>
      <c r="M31" s="104">
        <v>82</v>
      </c>
      <c r="N31" s="44">
        <f t="shared" si="2"/>
        <v>687</v>
      </c>
    </row>
    <row r="32" spans="1:14" x14ac:dyDescent="0.25">
      <c r="A32" s="43">
        <v>6</v>
      </c>
      <c r="B32" s="44" t="s">
        <v>62</v>
      </c>
      <c r="C32" s="104">
        <v>130</v>
      </c>
      <c r="D32" s="206">
        <v>134</v>
      </c>
      <c r="E32" s="199">
        <v>240</v>
      </c>
      <c r="F32" s="206">
        <v>805</v>
      </c>
      <c r="G32" s="199">
        <v>275</v>
      </c>
      <c r="H32" s="206">
        <v>446</v>
      </c>
      <c r="I32" s="199">
        <v>185</v>
      </c>
      <c r="J32" s="206">
        <v>403</v>
      </c>
      <c r="K32" s="199">
        <v>335</v>
      </c>
      <c r="L32" s="206">
        <v>123</v>
      </c>
      <c r="M32" s="199">
        <v>398</v>
      </c>
      <c r="N32" s="101">
        <f t="shared" si="2"/>
        <v>3474</v>
      </c>
    </row>
    <row r="33" spans="1:14" x14ac:dyDescent="0.25">
      <c r="A33" s="43">
        <v>7</v>
      </c>
      <c r="B33" s="44" t="s">
        <v>63</v>
      </c>
      <c r="C33" s="104">
        <v>0</v>
      </c>
      <c r="D33" s="206">
        <v>119</v>
      </c>
      <c r="E33" s="104">
        <v>0</v>
      </c>
      <c r="F33" s="105">
        <v>0</v>
      </c>
      <c r="G33" s="104">
        <v>33</v>
      </c>
      <c r="H33" s="105">
        <v>149</v>
      </c>
      <c r="I33" s="104">
        <v>0</v>
      </c>
      <c r="J33" s="105">
        <v>12</v>
      </c>
      <c r="K33" s="125">
        <v>0</v>
      </c>
      <c r="L33" s="105">
        <v>475</v>
      </c>
      <c r="M33" s="104">
        <v>0</v>
      </c>
      <c r="N33" s="101">
        <f t="shared" si="2"/>
        <v>788</v>
      </c>
    </row>
    <row r="34" spans="1:14" x14ac:dyDescent="0.25">
      <c r="A34" s="43">
        <v>8</v>
      </c>
      <c r="B34" s="44" t="s">
        <v>64</v>
      </c>
      <c r="C34" s="104">
        <v>22</v>
      </c>
      <c r="D34" s="206">
        <v>276</v>
      </c>
      <c r="E34" s="104">
        <v>660</v>
      </c>
      <c r="F34" s="105">
        <v>77</v>
      </c>
      <c r="G34" s="104">
        <v>35</v>
      </c>
      <c r="H34" s="105">
        <v>52</v>
      </c>
      <c r="I34" s="104">
        <v>0</v>
      </c>
      <c r="J34" s="105">
        <v>793</v>
      </c>
      <c r="K34" s="199">
        <v>1081</v>
      </c>
      <c r="L34" s="105">
        <v>31</v>
      </c>
      <c r="M34" s="104">
        <v>197</v>
      </c>
      <c r="N34" s="101">
        <f t="shared" si="2"/>
        <v>3224</v>
      </c>
    </row>
    <row r="35" spans="1:14" ht="33.75" x14ac:dyDescent="0.25">
      <c r="A35" s="43">
        <v>9</v>
      </c>
      <c r="B35" s="103" t="s">
        <v>65</v>
      </c>
      <c r="C35" s="104">
        <v>0</v>
      </c>
      <c r="D35" s="105">
        <v>0</v>
      </c>
      <c r="E35" s="104">
        <v>0</v>
      </c>
      <c r="F35" s="105">
        <v>0</v>
      </c>
      <c r="G35" s="104">
        <v>0</v>
      </c>
      <c r="H35" s="105">
        <v>0</v>
      </c>
      <c r="I35" s="104">
        <v>0</v>
      </c>
      <c r="J35" s="105">
        <v>0</v>
      </c>
      <c r="K35" s="104">
        <v>0</v>
      </c>
      <c r="L35" s="105">
        <v>0</v>
      </c>
      <c r="M35" s="104">
        <v>0</v>
      </c>
      <c r="N35" s="44">
        <f t="shared" si="2"/>
        <v>0</v>
      </c>
    </row>
    <row r="36" spans="1:14" ht="33.75" x14ac:dyDescent="0.25">
      <c r="A36" s="43">
        <v>10</v>
      </c>
      <c r="B36" s="103" t="s">
        <v>66</v>
      </c>
      <c r="C36" s="104">
        <v>0</v>
      </c>
      <c r="D36" s="105">
        <v>0</v>
      </c>
      <c r="E36" s="104">
        <v>0</v>
      </c>
      <c r="F36" s="105">
        <v>0</v>
      </c>
      <c r="G36" s="104">
        <v>0</v>
      </c>
      <c r="H36" s="105">
        <v>0</v>
      </c>
      <c r="I36" s="104">
        <v>0</v>
      </c>
      <c r="J36" s="105">
        <v>0</v>
      </c>
      <c r="K36" s="104">
        <v>0</v>
      </c>
      <c r="L36" s="105">
        <v>0</v>
      </c>
      <c r="M36" s="104">
        <v>0</v>
      </c>
      <c r="N36" s="44">
        <f t="shared" si="2"/>
        <v>0</v>
      </c>
    </row>
    <row r="37" spans="1:14" ht="22.5" x14ac:dyDescent="0.25">
      <c r="A37" s="43">
        <v>11</v>
      </c>
      <c r="B37" s="103" t="s">
        <v>67</v>
      </c>
      <c r="C37" s="104">
        <v>0</v>
      </c>
      <c r="D37" s="105">
        <v>0</v>
      </c>
      <c r="E37" s="104">
        <v>0</v>
      </c>
      <c r="F37" s="105">
        <v>0</v>
      </c>
      <c r="G37" s="104">
        <v>0</v>
      </c>
      <c r="H37" s="105">
        <v>3</v>
      </c>
      <c r="I37" s="104">
        <v>0</v>
      </c>
      <c r="J37" s="105">
        <v>0</v>
      </c>
      <c r="K37" s="104">
        <v>0</v>
      </c>
      <c r="L37" s="105">
        <v>0</v>
      </c>
      <c r="M37" s="104">
        <v>0</v>
      </c>
      <c r="N37" s="44">
        <f t="shared" si="2"/>
        <v>3</v>
      </c>
    </row>
    <row r="38" spans="1:14" ht="78.75" x14ac:dyDescent="0.25">
      <c r="A38" s="43">
        <v>12</v>
      </c>
      <c r="B38" s="103" t="s">
        <v>68</v>
      </c>
      <c r="C38" s="104">
        <v>0</v>
      </c>
      <c r="D38" s="105">
        <v>0</v>
      </c>
      <c r="E38" s="104">
        <v>0</v>
      </c>
      <c r="F38" s="105">
        <v>0</v>
      </c>
      <c r="G38" s="104">
        <v>0</v>
      </c>
      <c r="H38" s="105">
        <v>0</v>
      </c>
      <c r="I38" s="104">
        <v>0</v>
      </c>
      <c r="J38" s="105">
        <v>0</v>
      </c>
      <c r="K38" s="104">
        <v>0</v>
      </c>
      <c r="L38" s="105">
        <v>0</v>
      </c>
      <c r="M38" s="104">
        <v>0</v>
      </c>
      <c r="N38" s="44">
        <f t="shared" si="2"/>
        <v>0</v>
      </c>
    </row>
    <row r="39" spans="1:14" ht="45.75" thickBot="1" x14ac:dyDescent="0.3">
      <c r="A39" s="43">
        <v>13</v>
      </c>
      <c r="B39" s="103" t="s">
        <v>69</v>
      </c>
      <c r="C39" s="104">
        <v>740</v>
      </c>
      <c r="D39" s="105">
        <v>0</v>
      </c>
      <c r="E39" s="104">
        <v>0</v>
      </c>
      <c r="F39" s="105">
        <v>0</v>
      </c>
      <c r="G39" s="104">
        <v>0</v>
      </c>
      <c r="H39" s="105">
        <v>0</v>
      </c>
      <c r="I39" s="104">
        <v>0</v>
      </c>
      <c r="J39" s="105">
        <v>0</v>
      </c>
      <c r="K39" s="104">
        <v>0</v>
      </c>
      <c r="L39" s="105">
        <v>0</v>
      </c>
      <c r="M39" s="104">
        <v>0</v>
      </c>
      <c r="N39" s="44">
        <f t="shared" si="2"/>
        <v>740</v>
      </c>
    </row>
    <row r="40" spans="1:14" ht="15.75" thickBot="1" x14ac:dyDescent="0.3">
      <c r="A40" s="51"/>
      <c r="B40" s="52" t="s">
        <v>41</v>
      </c>
      <c r="C40" s="57">
        <f t="shared" ref="C40:M40" si="3">SUM(C27:C39)</f>
        <v>62080</v>
      </c>
      <c r="D40" s="56">
        <f>SUM(D27:D39)</f>
        <v>131675</v>
      </c>
      <c r="E40" s="57">
        <f t="shared" si="3"/>
        <v>80704</v>
      </c>
      <c r="F40" s="56">
        <f>SUM(F27:F39)</f>
        <v>84045</v>
      </c>
      <c r="G40" s="57">
        <f t="shared" si="3"/>
        <v>91805</v>
      </c>
      <c r="H40" s="56">
        <f t="shared" si="3"/>
        <v>65792</v>
      </c>
      <c r="I40" s="57">
        <f>SUM(I27:I39)</f>
        <v>50356</v>
      </c>
      <c r="J40" s="56">
        <f t="shared" si="3"/>
        <v>102298</v>
      </c>
      <c r="K40" s="413">
        <f t="shared" si="3"/>
        <v>79436</v>
      </c>
      <c r="L40" s="56">
        <f t="shared" si="3"/>
        <v>98719</v>
      </c>
      <c r="M40" s="57">
        <f t="shared" si="3"/>
        <v>44536</v>
      </c>
      <c r="N40" s="54">
        <f>SUM(N27:N39)</f>
        <v>891446</v>
      </c>
    </row>
    <row r="41" spans="1:14" ht="15.75" thickBo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.75" thickBot="1" x14ac:dyDescent="0.3">
      <c r="A42" s="411" t="s">
        <v>71</v>
      </c>
      <c r="B42" s="412"/>
      <c r="C42" s="79">
        <f>C40/N40</f>
        <v>6.9639664096310935E-2</v>
      </c>
      <c r="D42" s="81">
        <f>D40/N40</f>
        <v>0.14770945183443529</v>
      </c>
      <c r="E42" s="63">
        <f>E40/N40</f>
        <v>9.053156332520422E-2</v>
      </c>
      <c r="F42" s="81">
        <f>F40/N40</f>
        <v>9.4279406716727659E-2</v>
      </c>
      <c r="G42" s="63">
        <f>G40/N40</f>
        <v>0.10298436472876651</v>
      </c>
      <c r="H42" s="81">
        <f>H40/N40</f>
        <v>7.3803685248461495E-2</v>
      </c>
      <c r="I42" s="63">
        <f>I40/N40</f>
        <v>5.6487998151318199E-2</v>
      </c>
      <c r="J42" s="81">
        <f>J40/N40</f>
        <v>0.11475512818499382</v>
      </c>
      <c r="K42" s="63">
        <f>K40/N40</f>
        <v>8.9109155237670032E-2</v>
      </c>
      <c r="L42" s="81">
        <f>L40/N40</f>
        <v>0.1107403028338228</v>
      </c>
      <c r="M42" s="106">
        <f>M40/N40</f>
        <v>4.9959279642289044E-2</v>
      </c>
      <c r="N42" s="237">
        <f>N40/N40</f>
        <v>1</v>
      </c>
    </row>
  </sheetData>
  <mergeCells count="34">
    <mergeCell ref="M25:M26"/>
    <mergeCell ref="A42:B42"/>
    <mergeCell ref="G25:G26"/>
    <mergeCell ref="H25:H26"/>
    <mergeCell ref="I25:I26"/>
    <mergeCell ref="J25:J26"/>
    <mergeCell ref="K25:K26"/>
    <mergeCell ref="L25:L26"/>
    <mergeCell ref="A20:B20"/>
    <mergeCell ref="C23:K23"/>
    <mergeCell ref="A24:A26"/>
    <mergeCell ref="B24:B26"/>
    <mergeCell ref="C24:M24"/>
    <mergeCell ref="N24:N26"/>
    <mergeCell ref="C25:C26"/>
    <mergeCell ref="D25:D26"/>
    <mergeCell ref="E25:E26"/>
    <mergeCell ref="F25:F26"/>
    <mergeCell ref="H3:H4"/>
    <mergeCell ref="I3:I4"/>
    <mergeCell ref="J3:J4"/>
    <mergeCell ref="K3:K4"/>
    <mergeCell ref="L3:L4"/>
    <mergeCell ref="M3:M4"/>
    <mergeCell ref="C1:K1"/>
    <mergeCell ref="A2:A4"/>
    <mergeCell ref="B2:B4"/>
    <mergeCell ref="C2:M2"/>
    <mergeCell ref="N2:N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/>
  </sheetViews>
  <sheetFormatPr defaultRowHeight="15" x14ac:dyDescent="0.25"/>
  <cols>
    <col min="1" max="1" width="4.85546875" customWidth="1"/>
    <col min="2" max="2" width="19.7109375" customWidth="1"/>
  </cols>
  <sheetData>
    <row r="1" spans="1:14" ht="21" customHeight="1" thickBot="1" x14ac:dyDescent="0.3">
      <c r="A1" s="34"/>
      <c r="B1" s="34"/>
      <c r="C1" s="269" t="s">
        <v>96</v>
      </c>
      <c r="D1" s="270"/>
      <c r="E1" s="270"/>
      <c r="F1" s="270"/>
      <c r="G1" s="270"/>
      <c r="H1" s="270"/>
      <c r="I1" s="270"/>
      <c r="J1" s="271"/>
      <c r="K1" s="271"/>
      <c r="L1" s="34"/>
      <c r="M1" s="34"/>
      <c r="N1" s="87"/>
    </row>
    <row r="2" spans="1:14" ht="15.75" customHeight="1" thickBot="1" x14ac:dyDescent="0.3">
      <c r="A2" s="249" t="s">
        <v>1</v>
      </c>
      <c r="B2" s="273" t="s">
        <v>2</v>
      </c>
      <c r="C2" s="302" t="s">
        <v>3</v>
      </c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273" t="s">
        <v>4</v>
      </c>
    </row>
    <row r="3" spans="1:14" x14ac:dyDescent="0.25">
      <c r="A3" s="300"/>
      <c r="B3" s="301"/>
      <c r="C3" s="290" t="s">
        <v>5</v>
      </c>
      <c r="D3" s="273" t="s">
        <v>6</v>
      </c>
      <c r="E3" s="294" t="s">
        <v>7</v>
      </c>
      <c r="F3" s="312" t="s">
        <v>8</v>
      </c>
      <c r="G3" s="294" t="s">
        <v>9</v>
      </c>
      <c r="H3" s="303" t="s">
        <v>10</v>
      </c>
      <c r="I3" s="294" t="s">
        <v>11</v>
      </c>
      <c r="J3" s="303" t="s">
        <v>12</v>
      </c>
      <c r="K3" s="290" t="s">
        <v>13</v>
      </c>
      <c r="L3" s="273" t="s">
        <v>14</v>
      </c>
      <c r="M3" s="294" t="s">
        <v>15</v>
      </c>
      <c r="N3" s="287"/>
    </row>
    <row r="4" spans="1:14" ht="15.75" thickBot="1" x14ac:dyDescent="0.3">
      <c r="A4" s="293"/>
      <c r="B4" s="289"/>
      <c r="C4" s="292"/>
      <c r="D4" s="293"/>
      <c r="E4" s="293"/>
      <c r="F4" s="313"/>
      <c r="G4" s="293"/>
      <c r="H4" s="304"/>
      <c r="I4" s="293"/>
      <c r="J4" s="304"/>
      <c r="K4" s="292"/>
      <c r="L4" s="293"/>
      <c r="M4" s="293"/>
      <c r="N4" s="289"/>
    </row>
    <row r="5" spans="1:14" x14ac:dyDescent="0.25">
      <c r="A5" s="40">
        <v>1</v>
      </c>
      <c r="B5" s="41" t="s">
        <v>57</v>
      </c>
      <c r="C5" s="199">
        <v>7327</v>
      </c>
      <c r="D5" s="170">
        <v>17017</v>
      </c>
      <c r="E5" s="125">
        <v>9609</v>
      </c>
      <c r="F5" s="89">
        <v>11889</v>
      </c>
      <c r="G5" s="125">
        <v>9774</v>
      </c>
      <c r="H5" s="89">
        <v>10732</v>
      </c>
      <c r="I5" s="125">
        <v>5636</v>
      </c>
      <c r="J5" s="89">
        <v>13941</v>
      </c>
      <c r="K5" s="199">
        <v>11676</v>
      </c>
      <c r="L5" s="89">
        <v>10534</v>
      </c>
      <c r="M5" s="125">
        <v>7183</v>
      </c>
      <c r="N5" s="170">
        <f t="shared" ref="N5:N12" si="0">SUM(C5:M5)</f>
        <v>115318</v>
      </c>
    </row>
    <row r="6" spans="1:14" x14ac:dyDescent="0.25">
      <c r="A6" s="43">
        <v>2</v>
      </c>
      <c r="B6" s="44" t="s">
        <v>58</v>
      </c>
      <c r="C6" s="199">
        <v>447</v>
      </c>
      <c r="D6" s="101">
        <v>1329</v>
      </c>
      <c r="E6" s="199">
        <v>424</v>
      </c>
      <c r="F6" s="206">
        <v>662</v>
      </c>
      <c r="G6" s="199">
        <v>338</v>
      </c>
      <c r="H6" s="206">
        <v>462</v>
      </c>
      <c r="I6" s="199">
        <v>149</v>
      </c>
      <c r="J6" s="206">
        <v>537</v>
      </c>
      <c r="K6" s="104">
        <v>722</v>
      </c>
      <c r="L6" s="206">
        <v>402</v>
      </c>
      <c r="M6" s="199">
        <v>356</v>
      </c>
      <c r="N6" s="101">
        <f t="shared" si="0"/>
        <v>5828</v>
      </c>
    </row>
    <row r="7" spans="1:14" x14ac:dyDescent="0.25">
      <c r="A7" s="43">
        <v>3</v>
      </c>
      <c r="B7" s="44" t="s">
        <v>59</v>
      </c>
      <c r="C7" s="104">
        <v>18</v>
      </c>
      <c r="D7" s="101">
        <v>93</v>
      </c>
      <c r="E7" s="199">
        <v>68</v>
      </c>
      <c r="F7" s="206">
        <v>206</v>
      </c>
      <c r="G7" s="199">
        <v>64</v>
      </c>
      <c r="H7" s="105">
        <v>220</v>
      </c>
      <c r="I7" s="104">
        <v>47</v>
      </c>
      <c r="J7" s="206">
        <v>99</v>
      </c>
      <c r="K7" s="104">
        <v>61</v>
      </c>
      <c r="L7" s="206">
        <v>95</v>
      </c>
      <c r="M7" s="104">
        <v>21</v>
      </c>
      <c r="N7" s="101">
        <f t="shared" si="0"/>
        <v>992</v>
      </c>
    </row>
    <row r="8" spans="1:14" x14ac:dyDescent="0.25">
      <c r="A8" s="43">
        <v>4</v>
      </c>
      <c r="B8" s="44" t="s">
        <v>60</v>
      </c>
      <c r="C8" s="104">
        <v>2</v>
      </c>
      <c r="D8" s="44">
        <v>1</v>
      </c>
      <c r="E8" s="104">
        <v>0</v>
      </c>
      <c r="F8" s="105">
        <v>24</v>
      </c>
      <c r="G8" s="104">
        <v>0</v>
      </c>
      <c r="H8" s="105">
        <v>1</v>
      </c>
      <c r="I8" s="104">
        <v>0</v>
      </c>
      <c r="J8" s="105">
        <v>0</v>
      </c>
      <c r="K8" s="213">
        <v>2</v>
      </c>
      <c r="L8" s="206">
        <v>1</v>
      </c>
      <c r="M8" s="104">
        <v>1</v>
      </c>
      <c r="N8" s="101">
        <f t="shared" si="0"/>
        <v>32</v>
      </c>
    </row>
    <row r="9" spans="1:14" x14ac:dyDescent="0.25">
      <c r="A9" s="43">
        <v>5</v>
      </c>
      <c r="B9" s="44" t="s">
        <v>61</v>
      </c>
      <c r="C9" s="104">
        <v>3</v>
      </c>
      <c r="D9" s="44">
        <v>10</v>
      </c>
      <c r="E9" s="104">
        <v>4</v>
      </c>
      <c r="F9" s="105">
        <v>3</v>
      </c>
      <c r="G9" s="104">
        <v>0</v>
      </c>
      <c r="H9" s="105">
        <v>2</v>
      </c>
      <c r="I9" s="104">
        <v>0</v>
      </c>
      <c r="J9" s="105">
        <v>9</v>
      </c>
      <c r="K9" s="104">
        <v>7</v>
      </c>
      <c r="L9" s="105">
        <v>7</v>
      </c>
      <c r="M9" s="104">
        <v>1</v>
      </c>
      <c r="N9" s="44">
        <f t="shared" si="0"/>
        <v>46</v>
      </c>
    </row>
    <row r="10" spans="1:14" x14ac:dyDescent="0.25">
      <c r="A10" s="43">
        <v>6</v>
      </c>
      <c r="B10" s="44" t="s">
        <v>62</v>
      </c>
      <c r="C10" s="104">
        <v>49</v>
      </c>
      <c r="D10" s="44">
        <v>132</v>
      </c>
      <c r="E10" s="104">
        <v>76</v>
      </c>
      <c r="F10" s="105">
        <v>158</v>
      </c>
      <c r="G10" s="104">
        <v>56</v>
      </c>
      <c r="H10" s="105">
        <v>87</v>
      </c>
      <c r="I10" s="104">
        <v>41</v>
      </c>
      <c r="J10" s="105">
        <v>75</v>
      </c>
      <c r="K10" s="125">
        <v>99</v>
      </c>
      <c r="L10" s="105">
        <v>34</v>
      </c>
      <c r="M10" s="104">
        <v>99</v>
      </c>
      <c r="N10" s="101">
        <f t="shared" si="0"/>
        <v>906</v>
      </c>
    </row>
    <row r="11" spans="1:14" x14ac:dyDescent="0.25">
      <c r="A11" s="43">
        <v>7</v>
      </c>
      <c r="B11" s="44" t="s">
        <v>63</v>
      </c>
      <c r="C11" s="199">
        <v>360</v>
      </c>
      <c r="D11" s="101">
        <v>1124</v>
      </c>
      <c r="E11" s="199">
        <v>364</v>
      </c>
      <c r="F11" s="206">
        <v>476</v>
      </c>
      <c r="G11" s="199">
        <v>297</v>
      </c>
      <c r="H11" s="206">
        <v>359</v>
      </c>
      <c r="I11" s="104">
        <v>128</v>
      </c>
      <c r="J11" s="206">
        <v>493</v>
      </c>
      <c r="K11" s="125">
        <v>655</v>
      </c>
      <c r="L11" s="105">
        <v>377</v>
      </c>
      <c r="M11" s="199">
        <v>296</v>
      </c>
      <c r="N11" s="101">
        <f t="shared" si="0"/>
        <v>4929</v>
      </c>
    </row>
    <row r="12" spans="1:14" ht="15.75" thickBot="1" x14ac:dyDescent="0.3">
      <c r="A12" s="48">
        <v>8</v>
      </c>
      <c r="B12" s="49" t="s">
        <v>64</v>
      </c>
      <c r="C12" s="213">
        <v>0</v>
      </c>
      <c r="D12" s="44">
        <v>4</v>
      </c>
      <c r="E12" s="213">
        <v>0</v>
      </c>
      <c r="F12" s="214">
        <v>0</v>
      </c>
      <c r="G12" s="213">
        <v>0</v>
      </c>
      <c r="H12" s="214">
        <v>0</v>
      </c>
      <c r="I12" s="213">
        <v>0</v>
      </c>
      <c r="J12" s="214">
        <v>4</v>
      </c>
      <c r="K12" s="213">
        <v>1</v>
      </c>
      <c r="L12" s="214">
        <v>0</v>
      </c>
      <c r="M12" s="213">
        <v>0</v>
      </c>
      <c r="N12" s="49">
        <f t="shared" si="0"/>
        <v>9</v>
      </c>
    </row>
    <row r="13" spans="1:14" ht="15.75" thickBot="1" x14ac:dyDescent="0.3">
      <c r="A13" s="107"/>
      <c r="B13" s="52" t="s">
        <v>4</v>
      </c>
      <c r="C13" s="57">
        <f t="shared" ref="C13:M13" si="1">SUM(C5:C12)</f>
        <v>8206</v>
      </c>
      <c r="D13" s="54">
        <f t="shared" si="1"/>
        <v>19710</v>
      </c>
      <c r="E13" s="57">
        <f t="shared" si="1"/>
        <v>10545</v>
      </c>
      <c r="F13" s="56">
        <f t="shared" si="1"/>
        <v>13418</v>
      </c>
      <c r="G13" s="57">
        <f t="shared" si="1"/>
        <v>10529</v>
      </c>
      <c r="H13" s="56">
        <f t="shared" si="1"/>
        <v>11863</v>
      </c>
      <c r="I13" s="57">
        <f t="shared" si="1"/>
        <v>6001</v>
      </c>
      <c r="J13" s="56">
        <f t="shared" si="1"/>
        <v>15158</v>
      </c>
      <c r="K13" s="57">
        <f t="shared" si="1"/>
        <v>13223</v>
      </c>
      <c r="L13" s="56">
        <f t="shared" si="1"/>
        <v>11450</v>
      </c>
      <c r="M13" s="57">
        <f t="shared" si="1"/>
        <v>7957</v>
      </c>
      <c r="N13" s="54">
        <f>SUM(C13:M13)</f>
        <v>128060</v>
      </c>
    </row>
    <row r="14" spans="1:14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279" t="s">
        <v>71</v>
      </c>
      <c r="B15" s="299"/>
      <c r="C15" s="63">
        <f>C13/N13</f>
        <v>6.4079337810401371E-2</v>
      </c>
      <c r="D15" s="81">
        <f>D13/N13</f>
        <v>0.15391222864282367</v>
      </c>
      <c r="E15" s="63">
        <f>E13/N13</f>
        <v>8.234421364985163E-2</v>
      </c>
      <c r="F15" s="81">
        <f>F13/N13</f>
        <v>0.1047790098391379</v>
      </c>
      <c r="G15" s="63">
        <f>G13/N13</f>
        <v>8.2219272216148678E-2</v>
      </c>
      <c r="H15" s="81">
        <f>H13/N13</f>
        <v>9.2636264251132278E-2</v>
      </c>
      <c r="I15" s="63">
        <f>I13/N13</f>
        <v>4.6860846478213335E-2</v>
      </c>
      <c r="J15" s="81">
        <f>J13/N13</f>
        <v>0.1183663907543339</v>
      </c>
      <c r="K15" s="63">
        <f>K13/N13</f>
        <v>0.10325628611588318</v>
      </c>
      <c r="L15" s="81">
        <f>L13/N13</f>
        <v>8.941121349367484E-2</v>
      </c>
      <c r="M15" s="106">
        <f>M13/N13</f>
        <v>6.2134936748399185E-2</v>
      </c>
      <c r="N15" s="237">
        <f>N13/N13</f>
        <v>1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 customHeight="1" thickBot="1" x14ac:dyDescent="0.3">
      <c r="A18" s="34"/>
      <c r="B18" s="34"/>
      <c r="C18" s="269" t="s">
        <v>106</v>
      </c>
      <c r="D18" s="270"/>
      <c r="E18" s="270"/>
      <c r="F18" s="270"/>
      <c r="G18" s="270"/>
      <c r="H18" s="270"/>
      <c r="I18" s="270"/>
      <c r="J18" s="271"/>
      <c r="K18" s="271"/>
      <c r="L18" s="34"/>
      <c r="M18" s="34"/>
      <c r="N18" s="34" t="s">
        <v>40</v>
      </c>
    </row>
    <row r="19" spans="1:14" ht="15.75" customHeight="1" thickBot="1" x14ac:dyDescent="0.3">
      <c r="A19" s="249" t="s">
        <v>1</v>
      </c>
      <c r="B19" s="273" t="s">
        <v>2</v>
      </c>
      <c r="C19" s="302" t="s">
        <v>3</v>
      </c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273" t="s">
        <v>4</v>
      </c>
    </row>
    <row r="20" spans="1:14" x14ac:dyDescent="0.25">
      <c r="A20" s="300"/>
      <c r="B20" s="301"/>
      <c r="C20" s="290" t="s">
        <v>5</v>
      </c>
      <c r="D20" s="273" t="s">
        <v>6</v>
      </c>
      <c r="E20" s="294" t="s">
        <v>7</v>
      </c>
      <c r="F20" s="312" t="s">
        <v>8</v>
      </c>
      <c r="G20" s="294" t="s">
        <v>9</v>
      </c>
      <c r="H20" s="303" t="s">
        <v>10</v>
      </c>
      <c r="I20" s="294" t="s">
        <v>11</v>
      </c>
      <c r="J20" s="303" t="s">
        <v>12</v>
      </c>
      <c r="K20" s="290" t="s">
        <v>13</v>
      </c>
      <c r="L20" s="273" t="s">
        <v>14</v>
      </c>
      <c r="M20" s="294" t="s">
        <v>15</v>
      </c>
      <c r="N20" s="287"/>
    </row>
    <row r="21" spans="1:14" ht="15.75" thickBot="1" x14ac:dyDescent="0.3">
      <c r="A21" s="293"/>
      <c r="B21" s="289"/>
      <c r="C21" s="292"/>
      <c r="D21" s="293"/>
      <c r="E21" s="293"/>
      <c r="F21" s="313"/>
      <c r="G21" s="293"/>
      <c r="H21" s="304"/>
      <c r="I21" s="293"/>
      <c r="J21" s="304"/>
      <c r="K21" s="292"/>
      <c r="L21" s="293"/>
      <c r="M21" s="293"/>
      <c r="N21" s="289"/>
    </row>
    <row r="22" spans="1:14" x14ac:dyDescent="0.25">
      <c r="A22" s="40">
        <v>1</v>
      </c>
      <c r="B22" s="41" t="s">
        <v>57</v>
      </c>
      <c r="C22" s="199">
        <v>30855</v>
      </c>
      <c r="D22" s="170">
        <v>69322</v>
      </c>
      <c r="E22" s="125">
        <v>39335</v>
      </c>
      <c r="F22" s="89">
        <v>48396</v>
      </c>
      <c r="G22" s="125">
        <v>39973</v>
      </c>
      <c r="H22" s="89">
        <v>43821</v>
      </c>
      <c r="I22" s="125">
        <v>22554</v>
      </c>
      <c r="J22" s="89">
        <v>61801</v>
      </c>
      <c r="K22" s="199">
        <v>47167</v>
      </c>
      <c r="L22" s="89">
        <v>42616</v>
      </c>
      <c r="M22" s="125">
        <v>29160</v>
      </c>
      <c r="N22" s="170">
        <f t="shared" ref="N22:N29" si="2">SUM(C22:M22)</f>
        <v>475000</v>
      </c>
    </row>
    <row r="23" spans="1:14" x14ac:dyDescent="0.25">
      <c r="A23" s="43">
        <v>2</v>
      </c>
      <c r="B23" s="44" t="s">
        <v>58</v>
      </c>
      <c r="C23" s="199">
        <v>7575</v>
      </c>
      <c r="D23" s="101">
        <v>21285</v>
      </c>
      <c r="E23" s="199">
        <v>7153</v>
      </c>
      <c r="F23" s="206">
        <v>10322</v>
      </c>
      <c r="G23" s="199">
        <v>5305</v>
      </c>
      <c r="H23" s="206">
        <v>7546</v>
      </c>
      <c r="I23" s="199">
        <v>2326</v>
      </c>
      <c r="J23" s="206">
        <v>8535</v>
      </c>
      <c r="K23" s="199">
        <v>11102</v>
      </c>
      <c r="L23" s="206">
        <v>6305</v>
      </c>
      <c r="M23" s="199">
        <v>5722</v>
      </c>
      <c r="N23" s="101">
        <f t="shared" si="2"/>
        <v>93176</v>
      </c>
    </row>
    <row r="24" spans="1:14" x14ac:dyDescent="0.25">
      <c r="A24" s="43">
        <v>3</v>
      </c>
      <c r="B24" s="44" t="s">
        <v>59</v>
      </c>
      <c r="C24" s="104">
        <v>293</v>
      </c>
      <c r="D24" s="101">
        <v>1466</v>
      </c>
      <c r="E24" s="199">
        <v>1137</v>
      </c>
      <c r="F24" s="206">
        <v>3282</v>
      </c>
      <c r="G24" s="199">
        <v>1051</v>
      </c>
      <c r="H24" s="206">
        <v>3074</v>
      </c>
      <c r="I24" s="104">
        <v>742</v>
      </c>
      <c r="J24" s="206">
        <v>1505</v>
      </c>
      <c r="K24" s="199">
        <v>1033</v>
      </c>
      <c r="L24" s="206">
        <v>1602</v>
      </c>
      <c r="M24" s="104">
        <v>311</v>
      </c>
      <c r="N24" s="101">
        <f t="shared" si="2"/>
        <v>15496</v>
      </c>
    </row>
    <row r="25" spans="1:14" x14ac:dyDescent="0.25">
      <c r="A25" s="43">
        <v>4</v>
      </c>
      <c r="B25" s="44" t="s">
        <v>60</v>
      </c>
      <c r="C25" s="104">
        <v>11</v>
      </c>
      <c r="D25" s="44">
        <v>6</v>
      </c>
      <c r="E25" s="104">
        <v>0</v>
      </c>
      <c r="F25" s="105">
        <v>252</v>
      </c>
      <c r="G25" s="104">
        <v>0</v>
      </c>
      <c r="H25" s="105">
        <v>6</v>
      </c>
      <c r="I25" s="104">
        <v>0</v>
      </c>
      <c r="J25" s="105">
        <v>0</v>
      </c>
      <c r="K25" s="213">
        <v>11</v>
      </c>
      <c r="L25" s="206">
        <v>6</v>
      </c>
      <c r="M25" s="104">
        <v>6</v>
      </c>
      <c r="N25" s="101">
        <f t="shared" si="2"/>
        <v>298</v>
      </c>
    </row>
    <row r="26" spans="1:14" x14ac:dyDescent="0.25">
      <c r="A26" s="43">
        <v>5</v>
      </c>
      <c r="B26" s="44" t="s">
        <v>61</v>
      </c>
      <c r="C26" s="104">
        <v>17</v>
      </c>
      <c r="D26" s="44">
        <v>55</v>
      </c>
      <c r="E26" s="104">
        <v>22</v>
      </c>
      <c r="F26" s="105">
        <v>17</v>
      </c>
      <c r="G26" s="104">
        <v>0</v>
      </c>
      <c r="H26" s="105">
        <v>11</v>
      </c>
      <c r="I26" s="104">
        <v>0</v>
      </c>
      <c r="J26" s="105">
        <v>45</v>
      </c>
      <c r="K26" s="104">
        <v>39</v>
      </c>
      <c r="L26" s="105">
        <v>39</v>
      </c>
      <c r="M26" s="104">
        <v>6</v>
      </c>
      <c r="N26" s="44">
        <f t="shared" si="2"/>
        <v>251</v>
      </c>
    </row>
    <row r="27" spans="1:14" x14ac:dyDescent="0.25">
      <c r="A27" s="43">
        <v>6</v>
      </c>
      <c r="B27" s="44" t="s">
        <v>62</v>
      </c>
      <c r="C27" s="104">
        <v>91</v>
      </c>
      <c r="D27" s="44">
        <v>238</v>
      </c>
      <c r="E27" s="104">
        <v>141</v>
      </c>
      <c r="F27" s="105">
        <v>273</v>
      </c>
      <c r="G27" s="104">
        <v>99</v>
      </c>
      <c r="H27" s="105">
        <v>152</v>
      </c>
      <c r="I27" s="104">
        <v>73</v>
      </c>
      <c r="J27" s="105">
        <v>126</v>
      </c>
      <c r="K27" s="125">
        <v>189</v>
      </c>
      <c r="L27" s="105">
        <v>60</v>
      </c>
      <c r="M27" s="104">
        <v>183</v>
      </c>
      <c r="N27" s="101">
        <f t="shared" si="2"/>
        <v>1625</v>
      </c>
    </row>
    <row r="28" spans="1:14" x14ac:dyDescent="0.25">
      <c r="A28" s="43">
        <v>7</v>
      </c>
      <c r="B28" s="44" t="s">
        <v>63</v>
      </c>
      <c r="C28" s="199">
        <v>1985</v>
      </c>
      <c r="D28" s="101">
        <v>5877</v>
      </c>
      <c r="E28" s="199">
        <v>2013</v>
      </c>
      <c r="F28" s="206">
        <v>2494</v>
      </c>
      <c r="G28" s="199">
        <v>1508</v>
      </c>
      <c r="H28" s="206">
        <v>1910</v>
      </c>
      <c r="I28" s="104">
        <v>672</v>
      </c>
      <c r="J28" s="206">
        <v>2470</v>
      </c>
      <c r="K28" s="125">
        <v>3360</v>
      </c>
      <c r="L28" s="206">
        <v>1940</v>
      </c>
      <c r="M28" s="199">
        <v>1522</v>
      </c>
      <c r="N28" s="101">
        <f t="shared" si="2"/>
        <v>25751</v>
      </c>
    </row>
    <row r="29" spans="1:14" ht="15.75" thickBot="1" x14ac:dyDescent="0.3">
      <c r="A29" s="48">
        <v>8</v>
      </c>
      <c r="B29" s="49" t="s">
        <v>64</v>
      </c>
      <c r="C29" s="213">
        <v>0</v>
      </c>
      <c r="D29" s="44">
        <v>22</v>
      </c>
      <c r="E29" s="213">
        <v>0</v>
      </c>
      <c r="F29" s="214">
        <v>0</v>
      </c>
      <c r="G29" s="213">
        <v>0</v>
      </c>
      <c r="H29" s="214">
        <v>0</v>
      </c>
      <c r="I29" s="213">
        <v>0</v>
      </c>
      <c r="J29" s="214">
        <v>22</v>
      </c>
      <c r="K29" s="213">
        <v>17</v>
      </c>
      <c r="L29" s="214">
        <v>0</v>
      </c>
      <c r="M29" s="213">
        <v>0</v>
      </c>
      <c r="N29" s="49">
        <f t="shared" si="2"/>
        <v>61</v>
      </c>
    </row>
    <row r="30" spans="1:14" ht="15.75" thickBot="1" x14ac:dyDescent="0.3">
      <c r="A30" s="107"/>
      <c r="B30" s="52" t="s">
        <v>4</v>
      </c>
      <c r="C30" s="108">
        <f t="shared" ref="C30:N30" si="3">SUM(C22:C29)</f>
        <v>40827</v>
      </c>
      <c r="D30" s="54">
        <f t="shared" si="3"/>
        <v>98271</v>
      </c>
      <c r="E30" s="57">
        <f t="shared" si="3"/>
        <v>49801</v>
      </c>
      <c r="F30" s="56">
        <f>SUM(F22:F29)</f>
        <v>65036</v>
      </c>
      <c r="G30" s="57">
        <f t="shared" si="3"/>
        <v>47936</v>
      </c>
      <c r="H30" s="56">
        <f t="shared" si="3"/>
        <v>56520</v>
      </c>
      <c r="I30" s="57">
        <f t="shared" si="3"/>
        <v>26367</v>
      </c>
      <c r="J30" s="56">
        <f t="shared" si="3"/>
        <v>74504</v>
      </c>
      <c r="K30" s="57">
        <f t="shared" si="3"/>
        <v>62918</v>
      </c>
      <c r="L30" s="56">
        <f t="shared" si="3"/>
        <v>52568</v>
      </c>
      <c r="M30" s="57">
        <f t="shared" si="3"/>
        <v>36910</v>
      </c>
      <c r="N30" s="54">
        <f t="shared" si="3"/>
        <v>611658</v>
      </c>
    </row>
    <row r="31" spans="1:14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thickBot="1" x14ac:dyDescent="0.3">
      <c r="A32" s="279" t="s">
        <v>71</v>
      </c>
      <c r="B32" s="299"/>
      <c r="C32" s="63">
        <f>C30/N30</f>
        <v>6.6748084714006853E-2</v>
      </c>
      <c r="D32" s="81">
        <f>D30/N30</f>
        <v>0.16066331185074012</v>
      </c>
      <c r="E32" s="63">
        <f>E30/N30</f>
        <v>8.1419682240729291E-2</v>
      </c>
      <c r="F32" s="81">
        <f>F30/N30</f>
        <v>0.10632739210473827</v>
      </c>
      <c r="G32" s="63">
        <f>G30/N30</f>
        <v>7.8370592716845031E-2</v>
      </c>
      <c r="H32" s="81">
        <f>H30/N30</f>
        <v>9.2404579029457631E-2</v>
      </c>
      <c r="I32" s="63">
        <f>I30/N30</f>
        <v>4.3107422775472568E-2</v>
      </c>
      <c r="J32" s="81">
        <f>J30/N30</f>
        <v>0.12180663050266652</v>
      </c>
      <c r="K32" s="63">
        <f>K30/N30</f>
        <v>0.10286467274195711</v>
      </c>
      <c r="L32" s="81">
        <f>L30/N30</f>
        <v>8.5943452059811201E-2</v>
      </c>
      <c r="M32" s="63">
        <f>M30/N30</f>
        <v>6.0344179263575395E-2</v>
      </c>
      <c r="N32" s="237">
        <f>N30/N30</f>
        <v>1</v>
      </c>
    </row>
  </sheetData>
  <mergeCells count="34">
    <mergeCell ref="A15:B15"/>
    <mergeCell ref="N2:N4"/>
    <mergeCell ref="C3:C4"/>
    <mergeCell ref="D3:D4"/>
    <mergeCell ref="E3:E4"/>
    <mergeCell ref="F3:F4"/>
    <mergeCell ref="G3:G4"/>
    <mergeCell ref="L3:L4"/>
    <mergeCell ref="M3:M4"/>
    <mergeCell ref="C1:K1"/>
    <mergeCell ref="A2:A4"/>
    <mergeCell ref="B2:B4"/>
    <mergeCell ref="C2:M2"/>
    <mergeCell ref="H3:H4"/>
    <mergeCell ref="I3:I4"/>
    <mergeCell ref="J3:J4"/>
    <mergeCell ref="K3:K4"/>
    <mergeCell ref="N19:N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A32:B32"/>
    <mergeCell ref="C18:K18"/>
    <mergeCell ref="A19:A21"/>
    <mergeCell ref="B19:B21"/>
    <mergeCell ref="C19:M19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6" customWidth="1"/>
    <col min="2" max="2" width="19.140625" customWidth="1"/>
  </cols>
  <sheetData>
    <row r="1" spans="1:14" ht="25.5" customHeight="1" thickBot="1" x14ac:dyDescent="0.3">
      <c r="A1" s="34"/>
      <c r="B1" s="34"/>
      <c r="C1" s="269" t="s">
        <v>112</v>
      </c>
      <c r="D1" s="270"/>
      <c r="E1" s="270"/>
      <c r="F1" s="270"/>
      <c r="G1" s="270"/>
      <c r="H1" s="270"/>
      <c r="I1" s="270"/>
      <c r="J1" s="271"/>
      <c r="K1" s="271"/>
      <c r="L1" s="34"/>
      <c r="M1" s="34"/>
      <c r="N1" s="87"/>
    </row>
    <row r="2" spans="1:14" ht="15.75" thickBot="1" x14ac:dyDescent="0.3">
      <c r="A2" s="249" t="s">
        <v>1</v>
      </c>
      <c r="B2" s="273" t="s">
        <v>2</v>
      </c>
      <c r="C2" s="302" t="s">
        <v>3</v>
      </c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273" t="s">
        <v>4</v>
      </c>
    </row>
    <row r="3" spans="1:14" x14ac:dyDescent="0.25">
      <c r="A3" s="300"/>
      <c r="B3" s="301"/>
      <c r="C3" s="290" t="s">
        <v>5</v>
      </c>
      <c r="D3" s="273" t="s">
        <v>6</v>
      </c>
      <c r="E3" s="294" t="s">
        <v>7</v>
      </c>
      <c r="F3" s="312" t="s">
        <v>8</v>
      </c>
      <c r="G3" s="294" t="s">
        <v>9</v>
      </c>
      <c r="H3" s="303" t="s">
        <v>10</v>
      </c>
      <c r="I3" s="294" t="s">
        <v>11</v>
      </c>
      <c r="J3" s="303" t="s">
        <v>12</v>
      </c>
      <c r="K3" s="290" t="s">
        <v>13</v>
      </c>
      <c r="L3" s="273" t="s">
        <v>14</v>
      </c>
      <c r="M3" s="294" t="s">
        <v>15</v>
      </c>
      <c r="N3" s="287"/>
    </row>
    <row r="4" spans="1:14" ht="15.75" thickBot="1" x14ac:dyDescent="0.3">
      <c r="A4" s="293"/>
      <c r="B4" s="289"/>
      <c r="C4" s="292"/>
      <c r="D4" s="293"/>
      <c r="E4" s="293"/>
      <c r="F4" s="313"/>
      <c r="G4" s="293"/>
      <c r="H4" s="304"/>
      <c r="I4" s="293"/>
      <c r="J4" s="304"/>
      <c r="K4" s="292"/>
      <c r="L4" s="293"/>
      <c r="M4" s="293"/>
      <c r="N4" s="289"/>
    </row>
    <row r="5" spans="1:14" x14ac:dyDescent="0.25">
      <c r="A5" s="40">
        <v>1</v>
      </c>
      <c r="B5" s="41" t="s">
        <v>57</v>
      </c>
      <c r="C5" s="199">
        <v>22</v>
      </c>
      <c r="D5" s="170">
        <v>60</v>
      </c>
      <c r="E5" s="125">
        <v>28</v>
      </c>
      <c r="F5" s="89">
        <v>38</v>
      </c>
      <c r="G5" s="125">
        <v>20</v>
      </c>
      <c r="H5" s="89">
        <v>19</v>
      </c>
      <c r="I5" s="125">
        <v>40</v>
      </c>
      <c r="J5" s="89">
        <v>63</v>
      </c>
      <c r="K5" s="125">
        <v>9</v>
      </c>
      <c r="L5" s="89">
        <v>52</v>
      </c>
      <c r="M5" s="125">
        <v>21</v>
      </c>
      <c r="N5" s="170">
        <f t="shared" ref="N5:N12" si="0">SUM(C5:M5)</f>
        <v>372</v>
      </c>
    </row>
    <row r="6" spans="1:14" x14ac:dyDescent="0.25">
      <c r="A6" s="43">
        <v>2</v>
      </c>
      <c r="B6" s="44" t="s">
        <v>58</v>
      </c>
      <c r="C6" s="199">
        <v>41</v>
      </c>
      <c r="D6" s="101">
        <v>124</v>
      </c>
      <c r="E6" s="199">
        <v>34</v>
      </c>
      <c r="F6" s="206">
        <v>38</v>
      </c>
      <c r="G6" s="199">
        <v>25</v>
      </c>
      <c r="H6" s="206">
        <v>35</v>
      </c>
      <c r="I6" s="104">
        <v>1</v>
      </c>
      <c r="J6" s="206">
        <v>48</v>
      </c>
      <c r="K6" s="199">
        <v>31</v>
      </c>
      <c r="L6" s="105">
        <v>16</v>
      </c>
      <c r="M6" s="104">
        <v>63</v>
      </c>
      <c r="N6" s="101">
        <f t="shared" si="0"/>
        <v>456</v>
      </c>
    </row>
    <row r="7" spans="1:14" x14ac:dyDescent="0.25">
      <c r="A7" s="43">
        <v>3</v>
      </c>
      <c r="B7" s="44" t="s">
        <v>59</v>
      </c>
      <c r="C7" s="104">
        <v>1</v>
      </c>
      <c r="D7" s="44">
        <v>6</v>
      </c>
      <c r="E7" s="104">
        <v>6</v>
      </c>
      <c r="F7" s="206">
        <v>5</v>
      </c>
      <c r="G7" s="104">
        <v>2</v>
      </c>
      <c r="H7" s="105">
        <v>1</v>
      </c>
      <c r="I7" s="104">
        <v>0</v>
      </c>
      <c r="J7" s="105">
        <v>5</v>
      </c>
      <c r="K7" s="104">
        <v>0</v>
      </c>
      <c r="L7" s="105">
        <v>5</v>
      </c>
      <c r="M7" s="104">
        <v>0</v>
      </c>
      <c r="N7" s="44">
        <f t="shared" si="0"/>
        <v>31</v>
      </c>
    </row>
    <row r="8" spans="1:14" x14ac:dyDescent="0.25">
      <c r="A8" s="43">
        <v>4</v>
      </c>
      <c r="B8" s="44" t="s">
        <v>60</v>
      </c>
      <c r="C8" s="104">
        <v>1</v>
      </c>
      <c r="D8" s="44">
        <v>0</v>
      </c>
      <c r="E8" s="104">
        <v>0</v>
      </c>
      <c r="F8" s="105">
        <v>0</v>
      </c>
      <c r="G8" s="104">
        <v>0</v>
      </c>
      <c r="H8" s="105">
        <v>0</v>
      </c>
      <c r="I8" s="104">
        <v>1</v>
      </c>
      <c r="J8" s="105">
        <v>0</v>
      </c>
      <c r="K8" s="104">
        <v>0</v>
      </c>
      <c r="L8" s="105">
        <v>0</v>
      </c>
      <c r="M8" s="104">
        <v>0</v>
      </c>
      <c r="N8" s="44">
        <f t="shared" si="0"/>
        <v>2</v>
      </c>
    </row>
    <row r="9" spans="1:14" x14ac:dyDescent="0.25">
      <c r="A9" s="43">
        <v>5</v>
      </c>
      <c r="B9" s="44" t="s">
        <v>61</v>
      </c>
      <c r="C9" s="104">
        <v>0</v>
      </c>
      <c r="D9" s="44">
        <v>0</v>
      </c>
      <c r="E9" s="104">
        <v>0</v>
      </c>
      <c r="F9" s="105">
        <v>0</v>
      </c>
      <c r="G9" s="104">
        <v>0</v>
      </c>
      <c r="H9" s="105">
        <v>0</v>
      </c>
      <c r="I9" s="104">
        <v>0</v>
      </c>
      <c r="J9" s="105">
        <v>0</v>
      </c>
      <c r="K9" s="213">
        <v>0</v>
      </c>
      <c r="L9" s="105">
        <v>0</v>
      </c>
      <c r="M9" s="104">
        <v>0</v>
      </c>
      <c r="N9" s="44">
        <f t="shared" si="0"/>
        <v>0</v>
      </c>
    </row>
    <row r="10" spans="1:14" x14ac:dyDescent="0.25">
      <c r="A10" s="43">
        <v>6</v>
      </c>
      <c r="B10" s="44" t="s">
        <v>62</v>
      </c>
      <c r="C10" s="104">
        <v>0</v>
      </c>
      <c r="D10" s="44">
        <v>0</v>
      </c>
      <c r="E10" s="104">
        <v>0</v>
      </c>
      <c r="F10" s="105">
        <v>0</v>
      </c>
      <c r="G10" s="104">
        <v>0</v>
      </c>
      <c r="H10" s="105">
        <v>0</v>
      </c>
      <c r="I10" s="104">
        <v>0</v>
      </c>
      <c r="J10" s="105">
        <v>0</v>
      </c>
      <c r="K10" s="104">
        <v>0</v>
      </c>
      <c r="L10" s="105">
        <v>0</v>
      </c>
      <c r="M10" s="104">
        <v>0</v>
      </c>
      <c r="N10" s="44">
        <f t="shared" si="0"/>
        <v>0</v>
      </c>
    </row>
    <row r="11" spans="1:14" x14ac:dyDescent="0.25">
      <c r="A11" s="43">
        <v>7</v>
      </c>
      <c r="B11" s="44" t="s">
        <v>63</v>
      </c>
      <c r="C11" s="104">
        <v>1</v>
      </c>
      <c r="D11" s="101">
        <v>11</v>
      </c>
      <c r="E11" s="104">
        <v>2</v>
      </c>
      <c r="F11" s="105">
        <v>0</v>
      </c>
      <c r="G11" s="104">
        <v>2</v>
      </c>
      <c r="H11" s="105">
        <v>0</v>
      </c>
      <c r="I11" s="104">
        <v>1</v>
      </c>
      <c r="J11" s="105">
        <v>1</v>
      </c>
      <c r="K11" s="414">
        <v>1</v>
      </c>
      <c r="L11" s="105">
        <v>1</v>
      </c>
      <c r="M11" s="104">
        <v>0</v>
      </c>
      <c r="N11" s="101">
        <f t="shared" si="0"/>
        <v>20</v>
      </c>
    </row>
    <row r="12" spans="1:14" ht="15.75" thickBot="1" x14ac:dyDescent="0.3">
      <c r="A12" s="48">
        <v>8</v>
      </c>
      <c r="B12" s="49" t="s">
        <v>64</v>
      </c>
      <c r="C12" s="213">
        <v>0</v>
      </c>
      <c r="D12" s="44">
        <v>0</v>
      </c>
      <c r="E12" s="213">
        <v>0</v>
      </c>
      <c r="F12" s="214">
        <v>0</v>
      </c>
      <c r="G12" s="213">
        <v>0</v>
      </c>
      <c r="H12" s="214">
        <v>0</v>
      </c>
      <c r="I12" s="213">
        <v>0</v>
      </c>
      <c r="J12" s="214">
        <v>0</v>
      </c>
      <c r="K12" s="213">
        <v>0</v>
      </c>
      <c r="L12" s="214">
        <v>0</v>
      </c>
      <c r="M12" s="213">
        <v>0</v>
      </c>
      <c r="N12" s="49">
        <f t="shared" si="0"/>
        <v>0</v>
      </c>
    </row>
    <row r="13" spans="1:14" ht="15.75" thickBot="1" x14ac:dyDescent="0.3">
      <c r="A13" s="51"/>
      <c r="B13" s="52" t="s">
        <v>109</v>
      </c>
      <c r="C13" s="57">
        <f t="shared" ref="C13:N13" si="1">SUM(C5:C12)</f>
        <v>66</v>
      </c>
      <c r="D13" s="54">
        <f t="shared" si="1"/>
        <v>201</v>
      </c>
      <c r="E13" s="57">
        <f t="shared" si="1"/>
        <v>70</v>
      </c>
      <c r="F13" s="56">
        <f t="shared" si="1"/>
        <v>81</v>
      </c>
      <c r="G13" s="57">
        <f t="shared" si="1"/>
        <v>49</v>
      </c>
      <c r="H13" s="56">
        <f t="shared" si="1"/>
        <v>55</v>
      </c>
      <c r="I13" s="57">
        <f t="shared" si="1"/>
        <v>43</v>
      </c>
      <c r="J13" s="56">
        <f t="shared" si="1"/>
        <v>117</v>
      </c>
      <c r="K13" s="57">
        <f t="shared" si="1"/>
        <v>41</v>
      </c>
      <c r="L13" s="56">
        <f t="shared" si="1"/>
        <v>74</v>
      </c>
      <c r="M13" s="57">
        <f t="shared" si="1"/>
        <v>84</v>
      </c>
      <c r="N13" s="54">
        <f t="shared" si="1"/>
        <v>881</v>
      </c>
    </row>
    <row r="14" spans="1:14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415" t="s">
        <v>71</v>
      </c>
      <c r="B15" s="416"/>
      <c r="C15" s="79">
        <f>C13/N13</f>
        <v>7.4914869466515321E-2</v>
      </c>
      <c r="D15" s="81">
        <f>D13/N13</f>
        <v>0.22814982973893302</v>
      </c>
      <c r="E15" s="63">
        <f>E13/N13</f>
        <v>7.9455164585698068E-2</v>
      </c>
      <c r="F15" s="81">
        <f>F13/N13</f>
        <v>9.1940976163450622E-2</v>
      </c>
      <c r="G15" s="63">
        <f>G13/N13</f>
        <v>5.5618615209988648E-2</v>
      </c>
      <c r="H15" s="81">
        <f>H13/N13</f>
        <v>6.2429057888762768E-2</v>
      </c>
      <c r="I15" s="63">
        <f>I13/N13</f>
        <v>4.8808172531214528E-2</v>
      </c>
      <c r="J15" s="81">
        <f>J13/N13</f>
        <v>0.13280363223609534</v>
      </c>
      <c r="K15" s="63">
        <f>K13/N13</f>
        <v>4.6538024971623154E-2</v>
      </c>
      <c r="L15" s="81">
        <f>L13/N13</f>
        <v>8.3995459704880815E-2</v>
      </c>
      <c r="M15" s="106">
        <f>M13/N13</f>
        <v>9.5346197502837682E-2</v>
      </c>
      <c r="N15" s="237">
        <f>N13/N13</f>
        <v>1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thickBot="1" x14ac:dyDescent="0.3">
      <c r="A17" s="1"/>
      <c r="B17" s="34"/>
      <c r="C17" s="269" t="s">
        <v>113</v>
      </c>
      <c r="D17" s="270"/>
      <c r="E17" s="270"/>
      <c r="F17" s="270"/>
      <c r="G17" s="270"/>
      <c r="H17" s="270"/>
      <c r="I17" s="270"/>
      <c r="J17" s="271"/>
      <c r="K17" s="271"/>
      <c r="L17" s="34"/>
      <c r="M17" s="34"/>
      <c r="N17" s="34" t="s">
        <v>40</v>
      </c>
    </row>
    <row r="18" spans="1:14" ht="15.75" thickBot="1" x14ac:dyDescent="0.3">
      <c r="A18" s="249" t="s">
        <v>1</v>
      </c>
      <c r="B18" s="273" t="s">
        <v>2</v>
      </c>
      <c r="C18" s="302" t="s">
        <v>3</v>
      </c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273" t="s">
        <v>4</v>
      </c>
    </row>
    <row r="19" spans="1:14" x14ac:dyDescent="0.25">
      <c r="A19" s="300"/>
      <c r="B19" s="301"/>
      <c r="C19" s="290" t="s">
        <v>5</v>
      </c>
      <c r="D19" s="273" t="s">
        <v>6</v>
      </c>
      <c r="E19" s="294" t="s">
        <v>7</v>
      </c>
      <c r="F19" s="312" t="s">
        <v>8</v>
      </c>
      <c r="G19" s="294" t="s">
        <v>9</v>
      </c>
      <c r="H19" s="303" t="s">
        <v>10</v>
      </c>
      <c r="I19" s="294" t="s">
        <v>11</v>
      </c>
      <c r="J19" s="303" t="s">
        <v>12</v>
      </c>
      <c r="K19" s="290" t="s">
        <v>13</v>
      </c>
      <c r="L19" s="273" t="s">
        <v>14</v>
      </c>
      <c r="M19" s="294" t="s">
        <v>15</v>
      </c>
      <c r="N19" s="287"/>
    </row>
    <row r="20" spans="1:14" ht="15.75" thickBot="1" x14ac:dyDescent="0.3">
      <c r="A20" s="293"/>
      <c r="B20" s="289"/>
      <c r="C20" s="292"/>
      <c r="D20" s="293"/>
      <c r="E20" s="293"/>
      <c r="F20" s="313"/>
      <c r="G20" s="293"/>
      <c r="H20" s="304"/>
      <c r="I20" s="293"/>
      <c r="J20" s="304"/>
      <c r="K20" s="292"/>
      <c r="L20" s="293"/>
      <c r="M20" s="293"/>
      <c r="N20" s="289"/>
    </row>
    <row r="21" spans="1:14" x14ac:dyDescent="0.25">
      <c r="A21" s="40">
        <v>1</v>
      </c>
      <c r="B21" s="41" t="s">
        <v>57</v>
      </c>
      <c r="C21" s="199">
        <v>4770</v>
      </c>
      <c r="D21" s="170">
        <v>16551</v>
      </c>
      <c r="E21" s="125">
        <v>4735</v>
      </c>
      <c r="F21" s="89">
        <v>8435</v>
      </c>
      <c r="G21" s="125">
        <v>2610</v>
      </c>
      <c r="H21" s="89">
        <v>2816</v>
      </c>
      <c r="I21" s="125">
        <v>8781</v>
      </c>
      <c r="J21" s="89">
        <v>11572</v>
      </c>
      <c r="K21" s="125">
        <v>3969</v>
      </c>
      <c r="L21" s="89">
        <v>10497</v>
      </c>
      <c r="M21" s="125">
        <v>6630</v>
      </c>
      <c r="N21" s="170">
        <f t="shared" ref="N21:N28" si="2">SUM(C21:M21)</f>
        <v>81366</v>
      </c>
    </row>
    <row r="22" spans="1:14" x14ac:dyDescent="0.25">
      <c r="A22" s="43">
        <v>2</v>
      </c>
      <c r="B22" s="44" t="s">
        <v>58</v>
      </c>
      <c r="C22" s="199">
        <v>4472</v>
      </c>
      <c r="D22" s="101">
        <v>26821</v>
      </c>
      <c r="E22" s="199">
        <v>5707</v>
      </c>
      <c r="F22" s="206">
        <v>6069</v>
      </c>
      <c r="G22" s="199">
        <v>2420</v>
      </c>
      <c r="H22" s="206">
        <v>17229</v>
      </c>
      <c r="I22" s="104">
        <v>64</v>
      </c>
      <c r="J22" s="206">
        <v>19379</v>
      </c>
      <c r="K22" s="199">
        <v>27423</v>
      </c>
      <c r="L22" s="206">
        <v>1475</v>
      </c>
      <c r="M22" s="199">
        <v>16011</v>
      </c>
      <c r="N22" s="101">
        <f t="shared" si="2"/>
        <v>127070</v>
      </c>
    </row>
    <row r="23" spans="1:14" x14ac:dyDescent="0.25">
      <c r="A23" s="43">
        <v>3</v>
      </c>
      <c r="B23" s="44" t="s">
        <v>59</v>
      </c>
      <c r="C23" s="104">
        <v>284</v>
      </c>
      <c r="D23" s="101">
        <v>1548</v>
      </c>
      <c r="E23" s="199">
        <v>4986</v>
      </c>
      <c r="F23" s="206">
        <v>332</v>
      </c>
      <c r="G23" s="199">
        <v>1786</v>
      </c>
      <c r="H23" s="105">
        <v>65</v>
      </c>
      <c r="I23" s="104">
        <v>0</v>
      </c>
      <c r="J23" s="206">
        <v>3021</v>
      </c>
      <c r="K23" s="104">
        <v>154</v>
      </c>
      <c r="L23" s="105">
        <v>578</v>
      </c>
      <c r="M23" s="104">
        <v>0</v>
      </c>
      <c r="N23" s="101">
        <f t="shared" si="2"/>
        <v>12754</v>
      </c>
    </row>
    <row r="24" spans="1:14" x14ac:dyDescent="0.25">
      <c r="A24" s="43">
        <v>4</v>
      </c>
      <c r="B24" s="44" t="s">
        <v>60</v>
      </c>
      <c r="C24" s="104">
        <v>253</v>
      </c>
      <c r="D24" s="44">
        <v>0</v>
      </c>
      <c r="E24" s="104">
        <v>0</v>
      </c>
      <c r="F24" s="105">
        <v>0</v>
      </c>
      <c r="G24" s="104">
        <v>0</v>
      </c>
      <c r="H24" s="105">
        <v>0</v>
      </c>
      <c r="I24" s="104">
        <v>37</v>
      </c>
      <c r="J24" s="105">
        <v>0</v>
      </c>
      <c r="K24" s="104">
        <v>0</v>
      </c>
      <c r="L24" s="105">
        <v>0</v>
      </c>
      <c r="M24" s="104">
        <v>0</v>
      </c>
      <c r="N24" s="101">
        <f t="shared" si="2"/>
        <v>290</v>
      </c>
    </row>
    <row r="25" spans="1:14" x14ac:dyDescent="0.25">
      <c r="A25" s="43">
        <v>5</v>
      </c>
      <c r="B25" s="44" t="s">
        <v>61</v>
      </c>
      <c r="C25" s="104">
        <v>0</v>
      </c>
      <c r="D25" s="44">
        <v>0</v>
      </c>
      <c r="E25" s="104">
        <v>0</v>
      </c>
      <c r="F25" s="105">
        <v>0</v>
      </c>
      <c r="G25" s="104">
        <v>0</v>
      </c>
      <c r="H25" s="105">
        <v>0</v>
      </c>
      <c r="I25" s="104">
        <v>0</v>
      </c>
      <c r="J25" s="105">
        <v>0</v>
      </c>
      <c r="K25" s="213">
        <v>0</v>
      </c>
      <c r="L25" s="105">
        <v>0</v>
      </c>
      <c r="M25" s="104">
        <v>0</v>
      </c>
      <c r="N25" s="44">
        <f t="shared" si="2"/>
        <v>0</v>
      </c>
    </row>
    <row r="26" spans="1:14" x14ac:dyDescent="0.25">
      <c r="A26" s="43">
        <v>6</v>
      </c>
      <c r="B26" s="44" t="s">
        <v>62</v>
      </c>
      <c r="C26" s="104">
        <v>0</v>
      </c>
      <c r="D26" s="44">
        <v>0</v>
      </c>
      <c r="E26" s="104">
        <v>0</v>
      </c>
      <c r="F26" s="105">
        <v>0</v>
      </c>
      <c r="G26" s="104">
        <v>0</v>
      </c>
      <c r="H26" s="105">
        <v>0</v>
      </c>
      <c r="I26" s="104">
        <v>0</v>
      </c>
      <c r="J26" s="105">
        <v>0</v>
      </c>
      <c r="K26" s="104">
        <v>0</v>
      </c>
      <c r="L26" s="105">
        <v>0</v>
      </c>
      <c r="M26" s="104">
        <v>0</v>
      </c>
      <c r="N26" s="44">
        <f t="shared" si="2"/>
        <v>0</v>
      </c>
    </row>
    <row r="27" spans="1:14" x14ac:dyDescent="0.25">
      <c r="A27" s="43">
        <v>7</v>
      </c>
      <c r="B27" s="44" t="s">
        <v>63</v>
      </c>
      <c r="C27" s="104">
        <v>2</v>
      </c>
      <c r="D27" s="101">
        <v>917</v>
      </c>
      <c r="E27" s="104">
        <v>235</v>
      </c>
      <c r="F27" s="105">
        <v>0</v>
      </c>
      <c r="G27" s="104">
        <v>120</v>
      </c>
      <c r="H27" s="105">
        <v>0</v>
      </c>
      <c r="I27" s="104">
        <v>38</v>
      </c>
      <c r="J27" s="206">
        <v>39</v>
      </c>
      <c r="K27" s="414">
        <v>36</v>
      </c>
      <c r="L27" s="105">
        <v>12</v>
      </c>
      <c r="M27" s="199">
        <v>0</v>
      </c>
      <c r="N27" s="101">
        <f t="shared" si="2"/>
        <v>1399</v>
      </c>
    </row>
    <row r="28" spans="1:14" ht="15.75" thickBot="1" x14ac:dyDescent="0.3">
      <c r="A28" s="48">
        <v>8</v>
      </c>
      <c r="B28" s="49" t="s">
        <v>64</v>
      </c>
      <c r="C28" s="213">
        <v>2</v>
      </c>
      <c r="D28" s="44">
        <v>0</v>
      </c>
      <c r="E28" s="213">
        <v>0</v>
      </c>
      <c r="F28" s="214">
        <v>0</v>
      </c>
      <c r="G28" s="213">
        <v>0</v>
      </c>
      <c r="H28" s="214">
        <v>0</v>
      </c>
      <c r="I28" s="213">
        <v>0</v>
      </c>
      <c r="J28" s="214">
        <v>0</v>
      </c>
      <c r="K28" s="213">
        <v>0</v>
      </c>
      <c r="L28" s="214">
        <v>0</v>
      </c>
      <c r="M28" s="213">
        <v>0</v>
      </c>
      <c r="N28" s="49">
        <f t="shared" si="2"/>
        <v>2</v>
      </c>
    </row>
    <row r="29" spans="1:14" ht="15.75" thickBot="1" x14ac:dyDescent="0.3">
      <c r="A29" s="107"/>
      <c r="B29" s="52" t="s">
        <v>4</v>
      </c>
      <c r="C29" s="417">
        <v>9781</v>
      </c>
      <c r="D29" s="70">
        <f t="shared" ref="D29:N29" si="3">SUM(D21:D28)</f>
        <v>45837</v>
      </c>
      <c r="E29" s="57">
        <f t="shared" si="3"/>
        <v>15663</v>
      </c>
      <c r="F29" s="56">
        <f t="shared" si="3"/>
        <v>14836</v>
      </c>
      <c r="G29" s="57">
        <f t="shared" si="3"/>
        <v>6936</v>
      </c>
      <c r="H29" s="56">
        <f t="shared" si="3"/>
        <v>20110</v>
      </c>
      <c r="I29" s="57">
        <f>SUM(I21:I28)</f>
        <v>8920</v>
      </c>
      <c r="J29" s="56">
        <f t="shared" si="3"/>
        <v>34011</v>
      </c>
      <c r="K29" s="57">
        <f t="shared" si="3"/>
        <v>31582</v>
      </c>
      <c r="L29" s="56">
        <f t="shared" si="3"/>
        <v>12562</v>
      </c>
      <c r="M29" s="57">
        <f t="shared" si="3"/>
        <v>22641</v>
      </c>
      <c r="N29" s="54">
        <f t="shared" si="3"/>
        <v>222881</v>
      </c>
    </row>
    <row r="30" spans="1:14" ht="15.75" thickBo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thickBot="1" x14ac:dyDescent="0.3">
      <c r="A31" s="418" t="s">
        <v>71</v>
      </c>
      <c r="B31" s="419"/>
      <c r="C31" s="420">
        <f>C29/N29</f>
        <v>4.3884404682319265E-2</v>
      </c>
      <c r="D31" s="421">
        <f>D29/N29</f>
        <v>0.20565683032649709</v>
      </c>
      <c r="E31" s="420">
        <f>E29/N29</f>
        <v>7.0275169260726578E-2</v>
      </c>
      <c r="F31" s="32">
        <f>F29/N29</f>
        <v>6.6564669038634963E-2</v>
      </c>
      <c r="G31" s="420">
        <f>G29/N29</f>
        <v>3.1119745514422495E-2</v>
      </c>
      <c r="H31" s="32">
        <f>H29/N29</f>
        <v>9.0227520515432008E-2</v>
      </c>
      <c r="I31" s="420">
        <f>I29/N29</f>
        <v>4.0021356688098135E-2</v>
      </c>
      <c r="J31" s="32">
        <f>J29/N29</f>
        <v>0.15259712582050511</v>
      </c>
      <c r="K31" s="420">
        <f>K29/N29</f>
        <v>0.14169893351160484</v>
      </c>
      <c r="L31" s="32">
        <f>L29/N29</f>
        <v>5.6361915102678108E-2</v>
      </c>
      <c r="M31" s="420">
        <f>M29/N29</f>
        <v>0.10158335614072084</v>
      </c>
      <c r="N31" s="32">
        <f>N29/N29</f>
        <v>1</v>
      </c>
    </row>
  </sheetData>
  <mergeCells count="34">
    <mergeCell ref="M19:M20"/>
    <mergeCell ref="A31:B31"/>
    <mergeCell ref="G19:G20"/>
    <mergeCell ref="H19:H20"/>
    <mergeCell ref="I19:I20"/>
    <mergeCell ref="J19:J20"/>
    <mergeCell ref="K19:K20"/>
    <mergeCell ref="L19:L20"/>
    <mergeCell ref="A15:B15"/>
    <mergeCell ref="C17:K17"/>
    <mergeCell ref="A18:A20"/>
    <mergeCell ref="B18:B20"/>
    <mergeCell ref="C18:M18"/>
    <mergeCell ref="N18:N20"/>
    <mergeCell ref="C19:C20"/>
    <mergeCell ref="D19:D20"/>
    <mergeCell ref="E19:E20"/>
    <mergeCell ref="F19:F20"/>
    <mergeCell ref="H3:H4"/>
    <mergeCell ref="I3:I4"/>
    <mergeCell ref="J3:J4"/>
    <mergeCell ref="K3:K4"/>
    <mergeCell ref="L3:L4"/>
    <mergeCell ref="M3:M4"/>
    <mergeCell ref="C1:K1"/>
    <mergeCell ref="A2:A4"/>
    <mergeCell ref="B2:B4"/>
    <mergeCell ref="C2:M2"/>
    <mergeCell ref="N2:N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Премија</vt:lpstr>
      <vt:lpstr>Број на договори</vt:lpstr>
      <vt:lpstr>Ликвидирани штети</vt:lpstr>
      <vt:lpstr>Број на исплатени штети</vt:lpstr>
      <vt:lpstr>Техничка премија</vt:lpstr>
      <vt:lpstr>ЗАО Број Премија</vt:lpstr>
      <vt:lpstr>Број Штети ЗАО</vt:lpstr>
      <vt:lpstr>ЗК  Број Премија</vt:lpstr>
      <vt:lpstr>Број Штети ЗК</vt:lpstr>
      <vt:lpstr>ГР Број Премија</vt:lpstr>
      <vt:lpstr>Број Штети ГР</vt:lpstr>
      <vt:lpstr>Број на резервирани штети</vt:lpstr>
      <vt:lpstr>Резерви на штети</vt:lpstr>
      <vt:lpstr>Бруто техички резерви</vt:lpstr>
      <vt:lpstr>Вкупно</vt:lpstr>
      <vt:lpstr>Продажба по канали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BetiMitrovska</dc:creator>
  <cp:lastModifiedBy>BetiMitrovska</cp:lastModifiedBy>
  <cp:lastPrinted>2015-11-10T14:03:54Z</cp:lastPrinted>
  <dcterms:created xsi:type="dcterms:W3CDTF">2014-11-10T07:19:51Z</dcterms:created>
  <dcterms:modified xsi:type="dcterms:W3CDTF">2015-11-10T14:10:28Z</dcterms:modified>
</cp:coreProperties>
</file>