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755" windowWidth="20115" windowHeight="3315"/>
  </bookViews>
  <sheets>
    <sheet name="Премија" sheetId="1" r:id="rId1"/>
    <sheet name="Број на склучени договори" sheetId="2" r:id="rId2"/>
    <sheet name="Ликвидирани штети" sheetId="3" r:id="rId3"/>
    <sheet name="Број на ликвидирани штети" sheetId="4" r:id="rId4"/>
    <sheet name="Број на резервирани штети" sheetId="5" r:id="rId5"/>
    <sheet name="Резервации" sheetId="6" r:id="rId6"/>
    <sheet name="ЗАО договори" sheetId="8" r:id="rId7"/>
    <sheet name="ЗАО Премија" sheetId="9" r:id="rId8"/>
    <sheet name="ЗК Број Премија" sheetId="12" r:id="rId9"/>
    <sheet name="ГР Број и Премија " sheetId="53" r:id="rId10"/>
    <sheet name="ЗАО број Лик штети" sheetId="32" r:id="rId11"/>
    <sheet name="ЗАО Ликвидирани штети" sheetId="31" r:id="rId12"/>
    <sheet name="ЗК број и штети" sheetId="30" r:id="rId13"/>
    <sheet name="ГР Број Штети" sheetId="29" r:id="rId14"/>
    <sheet name="Техничка премија" sheetId="10" r:id="rId15"/>
    <sheet name="Рез за настанати при штети" sheetId="17" r:id="rId16"/>
    <sheet name="Продажба по канали" sheetId="34" r:id="rId17"/>
    <sheet name="Бруто тех" sheetId="47" r:id="rId18"/>
    <sheet name="Вкупно" sheetId="57" r:id="rId19"/>
  </sheets>
  <calcPr calcId="145621"/>
</workbook>
</file>

<file path=xl/calcChain.xml><?xml version="1.0" encoding="utf-8"?>
<calcChain xmlns="http://schemas.openxmlformats.org/spreadsheetml/2006/main">
  <c r="N20" i="31" l="1"/>
  <c r="M20" i="31"/>
  <c r="L20" i="31"/>
  <c r="K20" i="31"/>
  <c r="J20" i="31"/>
  <c r="I20" i="31"/>
  <c r="H20" i="31"/>
  <c r="G20" i="31"/>
  <c r="F20" i="31"/>
  <c r="E20" i="31"/>
  <c r="D20" i="31"/>
  <c r="C20" i="31"/>
  <c r="G22" i="47"/>
  <c r="K22" i="47" s="1"/>
  <c r="G21" i="47"/>
  <c r="K21" i="47" s="1"/>
  <c r="G20" i="47"/>
  <c r="K20" i="47" s="1"/>
  <c r="G19" i="47"/>
  <c r="K19" i="47" s="1"/>
  <c r="K18" i="47" s="1"/>
  <c r="J18" i="47"/>
  <c r="I18" i="47"/>
  <c r="H18" i="47"/>
  <c r="G18" i="47"/>
  <c r="F18" i="47"/>
  <c r="E18" i="47"/>
  <c r="D18" i="47"/>
  <c r="C18" i="47"/>
  <c r="G17" i="47"/>
  <c r="K17" i="47" s="1"/>
  <c r="G16" i="47"/>
  <c r="K16" i="47" s="1"/>
  <c r="G15" i="47"/>
  <c r="K15" i="47" s="1"/>
  <c r="G14" i="47"/>
  <c r="K14" i="47" s="1"/>
  <c r="G13" i="47"/>
  <c r="K13" i="47" s="1"/>
  <c r="G12" i="47"/>
  <c r="K12" i="47" s="1"/>
  <c r="G11" i="47"/>
  <c r="K11" i="47" s="1"/>
  <c r="G10" i="47"/>
  <c r="K10" i="47" s="1"/>
  <c r="G9" i="47"/>
  <c r="K9" i="47" s="1"/>
  <c r="G8" i="47"/>
  <c r="K8" i="47" s="1"/>
  <c r="G7" i="47"/>
  <c r="C7" i="47"/>
  <c r="K7" i="47" s="1"/>
  <c r="K6" i="47" s="1"/>
  <c r="K23" i="47" s="1"/>
  <c r="J6" i="47"/>
  <c r="J23" i="47" s="1"/>
  <c r="I6" i="47"/>
  <c r="I23" i="47" s="1"/>
  <c r="H6" i="47"/>
  <c r="H23" i="47" s="1"/>
  <c r="G6" i="47"/>
  <c r="G23" i="47" s="1"/>
  <c r="F6" i="47"/>
  <c r="F23" i="47" s="1"/>
  <c r="E6" i="47"/>
  <c r="E23" i="47" s="1"/>
  <c r="D6" i="47"/>
  <c r="D23" i="47" s="1"/>
  <c r="C6" i="47"/>
  <c r="C23" i="47" s="1"/>
  <c r="M34" i="34"/>
  <c r="M33" i="34"/>
  <c r="M32" i="34"/>
  <c r="M30" i="34"/>
  <c r="M29" i="34"/>
  <c r="M28" i="34"/>
  <c r="M26" i="34"/>
  <c r="M25" i="34"/>
  <c r="M24" i="34"/>
  <c r="M22" i="34"/>
  <c r="M21" i="34"/>
  <c r="M20" i="34"/>
  <c r="M18" i="34"/>
  <c r="M17" i="34"/>
  <c r="M16" i="34"/>
  <c r="M14" i="34"/>
  <c r="M13" i="34"/>
  <c r="M12" i="34"/>
  <c r="M10" i="34"/>
  <c r="M9" i="34"/>
  <c r="M8" i="34"/>
  <c r="M6" i="34"/>
  <c r="M5" i="34"/>
  <c r="M4" i="34"/>
  <c r="G13" i="17"/>
  <c r="M13" i="17" s="1"/>
  <c r="G12" i="17"/>
  <c r="M12" i="17" s="1"/>
  <c r="N7" i="17"/>
  <c r="L13" i="17" s="1"/>
  <c r="N13" i="17" s="1"/>
  <c r="N6" i="17"/>
  <c r="L12" i="17" s="1"/>
  <c r="N12" i="17" s="1"/>
  <c r="G28" i="10"/>
  <c r="G30" i="10" s="1"/>
  <c r="L22" i="10"/>
  <c r="K22" i="10"/>
  <c r="J22" i="10"/>
  <c r="J24" i="10" s="1"/>
  <c r="I22" i="10"/>
  <c r="H22" i="10"/>
  <c r="H24" i="10" s="1"/>
  <c r="G22" i="10"/>
  <c r="F22" i="10"/>
  <c r="F24" i="10" s="1"/>
  <c r="E22" i="10"/>
  <c r="D22" i="10"/>
  <c r="D24" i="10" s="1"/>
  <c r="C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22" i="10" s="1"/>
  <c r="M29" i="29"/>
  <c r="L29" i="29"/>
  <c r="K29" i="29"/>
  <c r="J29" i="29"/>
  <c r="I29" i="29"/>
  <c r="H29" i="29"/>
  <c r="G29" i="29"/>
  <c r="F29" i="29"/>
  <c r="E29" i="29"/>
  <c r="D29" i="29"/>
  <c r="C29" i="29"/>
  <c r="N28" i="29"/>
  <c r="N27" i="29"/>
  <c r="N26" i="29"/>
  <c r="N25" i="29"/>
  <c r="N24" i="29"/>
  <c r="N23" i="29"/>
  <c r="N22" i="29"/>
  <c r="N21" i="29"/>
  <c r="N29" i="29" s="1"/>
  <c r="N31" i="29" s="1"/>
  <c r="M13" i="29"/>
  <c r="L13" i="29"/>
  <c r="K13" i="29"/>
  <c r="J13" i="29"/>
  <c r="I13" i="29"/>
  <c r="H13" i="29"/>
  <c r="G13" i="29"/>
  <c r="F13" i="29"/>
  <c r="E13" i="29"/>
  <c r="D13" i="29"/>
  <c r="C13" i="29"/>
  <c r="N12" i="29"/>
  <c r="N11" i="29"/>
  <c r="N10" i="29"/>
  <c r="N9" i="29"/>
  <c r="N8" i="29"/>
  <c r="N7" i="29"/>
  <c r="N6" i="29"/>
  <c r="N5" i="29"/>
  <c r="N13" i="29" s="1"/>
  <c r="N15" i="29" s="1"/>
  <c r="M30" i="30"/>
  <c r="L30" i="30"/>
  <c r="L32" i="30" s="1"/>
  <c r="K30" i="30"/>
  <c r="J30" i="30"/>
  <c r="J32" i="30" s="1"/>
  <c r="I30" i="30"/>
  <c r="H30" i="30"/>
  <c r="H32" i="30" s="1"/>
  <c r="G30" i="30"/>
  <c r="E30" i="30"/>
  <c r="D30" i="30"/>
  <c r="N29" i="30"/>
  <c r="N28" i="30"/>
  <c r="N27" i="30"/>
  <c r="N26" i="30"/>
  <c r="N25" i="30"/>
  <c r="N24" i="30"/>
  <c r="N23" i="30"/>
  <c r="N22" i="30"/>
  <c r="N30" i="30" s="1"/>
  <c r="M13" i="30"/>
  <c r="L13" i="30"/>
  <c r="K13" i="30"/>
  <c r="J13" i="30"/>
  <c r="I13" i="30"/>
  <c r="H13" i="30"/>
  <c r="G13" i="30"/>
  <c r="F13" i="30"/>
  <c r="E13" i="30"/>
  <c r="D13" i="30"/>
  <c r="C13" i="30"/>
  <c r="N12" i="30"/>
  <c r="N11" i="30"/>
  <c r="N10" i="30"/>
  <c r="N9" i="30"/>
  <c r="N8" i="30"/>
  <c r="N7" i="30"/>
  <c r="N6" i="30"/>
  <c r="N5" i="30"/>
  <c r="N13" i="30" s="1"/>
  <c r="N16" i="30" s="1"/>
  <c r="M18" i="31"/>
  <c r="L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N18" i="31" s="1"/>
  <c r="M18" i="32"/>
  <c r="L18" i="32"/>
  <c r="K18" i="32"/>
  <c r="J18" i="32"/>
  <c r="I18" i="32"/>
  <c r="H18" i="32"/>
  <c r="G18" i="32"/>
  <c r="F18" i="32"/>
  <c r="E18" i="32"/>
  <c r="D18" i="32"/>
  <c r="C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N18" i="32" s="1"/>
  <c r="N20" i="32" s="1"/>
  <c r="M29" i="53"/>
  <c r="L29" i="53"/>
  <c r="K29" i="53"/>
  <c r="J29" i="53"/>
  <c r="I29" i="53"/>
  <c r="H29" i="53"/>
  <c r="G29" i="53"/>
  <c r="F29" i="53"/>
  <c r="E29" i="53"/>
  <c r="D29" i="53"/>
  <c r="C29" i="53"/>
  <c r="N29" i="53" s="1"/>
  <c r="N31" i="53" s="1"/>
  <c r="N28" i="53"/>
  <c r="N27" i="53"/>
  <c r="N26" i="53"/>
  <c r="N25" i="53"/>
  <c r="N24" i="53"/>
  <c r="N23" i="53"/>
  <c r="N22" i="53"/>
  <c r="N21" i="53"/>
  <c r="M13" i="53"/>
  <c r="L13" i="53"/>
  <c r="L15" i="53" s="1"/>
  <c r="K13" i="53"/>
  <c r="J13" i="53"/>
  <c r="J15" i="53" s="1"/>
  <c r="I13" i="53"/>
  <c r="H13" i="53"/>
  <c r="H15" i="53" s="1"/>
  <c r="G13" i="53"/>
  <c r="F13" i="53"/>
  <c r="F15" i="53" s="1"/>
  <c r="E13" i="53"/>
  <c r="D13" i="53"/>
  <c r="D15" i="53" s="1"/>
  <c r="C13" i="53"/>
  <c r="N13" i="53" s="1"/>
  <c r="N15" i="53" s="1"/>
  <c r="N12" i="53"/>
  <c r="N11" i="53"/>
  <c r="N10" i="53"/>
  <c r="N9" i="53"/>
  <c r="N8" i="53"/>
  <c r="N7" i="53"/>
  <c r="N6" i="53"/>
  <c r="N5" i="53"/>
  <c r="M30" i="12"/>
  <c r="L30" i="12"/>
  <c r="K30" i="12"/>
  <c r="J30" i="12"/>
  <c r="I30" i="12"/>
  <c r="H30" i="12"/>
  <c r="G30" i="12"/>
  <c r="F30" i="12"/>
  <c r="E30" i="12"/>
  <c r="D30" i="12"/>
  <c r="C30" i="12"/>
  <c r="N29" i="12"/>
  <c r="N28" i="12"/>
  <c r="N27" i="12"/>
  <c r="N26" i="12"/>
  <c r="N25" i="12"/>
  <c r="N24" i="12"/>
  <c r="N23" i="12"/>
  <c r="N22" i="12"/>
  <c r="N30" i="12" s="1"/>
  <c r="N32" i="12" s="1"/>
  <c r="M13" i="12"/>
  <c r="L13" i="12"/>
  <c r="L15" i="12" s="1"/>
  <c r="K13" i="12"/>
  <c r="J13" i="12"/>
  <c r="J15" i="12" s="1"/>
  <c r="I13" i="12"/>
  <c r="H13" i="12"/>
  <c r="H15" i="12" s="1"/>
  <c r="G13" i="12"/>
  <c r="F13" i="12"/>
  <c r="F15" i="12" s="1"/>
  <c r="E13" i="12"/>
  <c r="D13" i="12"/>
  <c r="D15" i="12" s="1"/>
  <c r="C13" i="12"/>
  <c r="N12" i="12"/>
  <c r="N11" i="12"/>
  <c r="N10" i="12"/>
  <c r="N9" i="12"/>
  <c r="N8" i="12"/>
  <c r="N7" i="12"/>
  <c r="N6" i="12"/>
  <c r="N5" i="12"/>
  <c r="N13" i="12" s="1"/>
  <c r="N15" i="12" s="1"/>
  <c r="M19" i="9"/>
  <c r="L19" i="9"/>
  <c r="K19" i="9"/>
  <c r="J19" i="9"/>
  <c r="I19" i="9"/>
  <c r="H19" i="9"/>
  <c r="G19" i="9"/>
  <c r="F19" i="9"/>
  <c r="E19" i="9"/>
  <c r="D19" i="9"/>
  <c r="C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19" i="9" s="1"/>
  <c r="N21" i="9" s="1"/>
  <c r="M18" i="8"/>
  <c r="L18" i="8"/>
  <c r="K18" i="8"/>
  <c r="J18" i="8"/>
  <c r="I18" i="8"/>
  <c r="H18" i="8"/>
  <c r="G18" i="8"/>
  <c r="F18" i="8"/>
  <c r="E18" i="8"/>
  <c r="D18" i="8"/>
  <c r="C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18" i="8" s="1"/>
  <c r="N20" i="8" s="1"/>
  <c r="G28" i="6"/>
  <c r="G30" i="6" s="1"/>
  <c r="M22" i="6"/>
  <c r="L22" i="6"/>
  <c r="K22" i="6"/>
  <c r="J22" i="6"/>
  <c r="I22" i="6"/>
  <c r="H22" i="6"/>
  <c r="G22" i="6"/>
  <c r="F22" i="6"/>
  <c r="E22" i="6"/>
  <c r="D22" i="6"/>
  <c r="C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G28" i="5"/>
  <c r="G30" i="5" s="1"/>
  <c r="M22" i="5"/>
  <c r="L22" i="5"/>
  <c r="K22" i="5"/>
  <c r="J22" i="5"/>
  <c r="I22" i="5"/>
  <c r="H22" i="5"/>
  <c r="G22" i="5"/>
  <c r="F22" i="5"/>
  <c r="E22" i="5"/>
  <c r="D22" i="5"/>
  <c r="C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22" i="5" s="1"/>
  <c r="G28" i="4"/>
  <c r="G30" i="4" s="1"/>
  <c r="E28" i="4"/>
  <c r="E30" i="4" s="1"/>
  <c r="M22" i="4"/>
  <c r="L22" i="4"/>
  <c r="L24" i="4" s="1"/>
  <c r="K22" i="4"/>
  <c r="J22" i="4"/>
  <c r="J24" i="4" s="1"/>
  <c r="I22" i="4"/>
  <c r="H22" i="4"/>
  <c r="H24" i="4" s="1"/>
  <c r="G22" i="4"/>
  <c r="F22" i="4"/>
  <c r="F24" i="4" s="1"/>
  <c r="E22" i="4"/>
  <c r="D22" i="4"/>
  <c r="D24" i="4" s="1"/>
  <c r="C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22" i="4" s="1"/>
  <c r="G28" i="3"/>
  <c r="G30" i="3" s="1"/>
  <c r="E28" i="3"/>
  <c r="E30" i="3" s="1"/>
  <c r="M22" i="3"/>
  <c r="L22" i="3"/>
  <c r="K22" i="3"/>
  <c r="J22" i="3"/>
  <c r="I22" i="3"/>
  <c r="H22" i="3"/>
  <c r="G22" i="3"/>
  <c r="F22" i="3"/>
  <c r="E22" i="3"/>
  <c r="D22" i="3"/>
  <c r="C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22" i="3" s="1"/>
  <c r="G28" i="2"/>
  <c r="G30" i="2" s="1"/>
  <c r="M24" i="2"/>
  <c r="K24" i="2"/>
  <c r="I24" i="2"/>
  <c r="G24" i="2"/>
  <c r="E24" i="2"/>
  <c r="C24" i="2"/>
  <c r="N22" i="2"/>
  <c r="N24" i="2" s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6" i="2"/>
  <c r="N5" i="2"/>
  <c r="N4" i="2"/>
  <c r="E30" i="1"/>
  <c r="C30" i="1"/>
  <c r="M28" i="1"/>
  <c r="G28" i="1"/>
  <c r="G30" i="1" s="1"/>
  <c r="M22" i="1"/>
  <c r="L22" i="1"/>
  <c r="K22" i="1"/>
  <c r="J22" i="1"/>
  <c r="I22" i="1"/>
  <c r="H22" i="1"/>
  <c r="H24" i="1" s="1"/>
  <c r="G22" i="1"/>
  <c r="F22" i="1"/>
  <c r="F24" i="1" s="1"/>
  <c r="E22" i="1"/>
  <c r="D22" i="1"/>
  <c r="D24" i="1" s="1"/>
  <c r="C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22" i="1" s="1"/>
  <c r="L24" i="10" l="1"/>
  <c r="N24" i="10"/>
  <c r="M27" i="10"/>
  <c r="M24" i="10"/>
  <c r="C24" i="10"/>
  <c r="E24" i="10"/>
  <c r="G24" i="10"/>
  <c r="I24" i="10"/>
  <c r="K24" i="10"/>
  <c r="D30" i="10"/>
  <c r="F30" i="10"/>
  <c r="M28" i="10"/>
  <c r="C30" i="10"/>
  <c r="E30" i="10"/>
  <c r="C15" i="29"/>
  <c r="E15" i="29"/>
  <c r="G15" i="29"/>
  <c r="I15" i="29"/>
  <c r="K15" i="29"/>
  <c r="M15" i="29"/>
  <c r="D31" i="29"/>
  <c r="F31" i="29"/>
  <c r="H31" i="29"/>
  <c r="J31" i="29"/>
  <c r="L31" i="29"/>
  <c r="D15" i="29"/>
  <c r="F15" i="29"/>
  <c r="H15" i="29"/>
  <c r="J15" i="29"/>
  <c r="L15" i="29"/>
  <c r="C31" i="29"/>
  <c r="E31" i="29"/>
  <c r="G31" i="29"/>
  <c r="I31" i="29"/>
  <c r="K31" i="29"/>
  <c r="M31" i="29"/>
  <c r="C16" i="30"/>
  <c r="E16" i="30"/>
  <c r="G16" i="30"/>
  <c r="I16" i="30"/>
  <c r="K16" i="30"/>
  <c r="M16" i="30"/>
  <c r="D16" i="30"/>
  <c r="F16" i="30"/>
  <c r="H16" i="30"/>
  <c r="J16" i="30"/>
  <c r="L16" i="30"/>
  <c r="N32" i="30"/>
  <c r="F32" i="30"/>
  <c r="E32" i="30"/>
  <c r="C32" i="30"/>
  <c r="D32" i="30"/>
  <c r="G32" i="30"/>
  <c r="I32" i="30"/>
  <c r="K32" i="30"/>
  <c r="M32" i="30"/>
  <c r="D20" i="32"/>
  <c r="F20" i="32"/>
  <c r="H20" i="32"/>
  <c r="J20" i="32"/>
  <c r="L20" i="32"/>
  <c r="C20" i="32"/>
  <c r="E20" i="32"/>
  <c r="G20" i="32"/>
  <c r="I20" i="32"/>
  <c r="K20" i="32"/>
  <c r="M20" i="32"/>
  <c r="E15" i="53"/>
  <c r="G15" i="53"/>
  <c r="I15" i="53"/>
  <c r="K15" i="53"/>
  <c r="M15" i="53"/>
  <c r="D31" i="53"/>
  <c r="F31" i="53"/>
  <c r="H31" i="53"/>
  <c r="J31" i="53"/>
  <c r="L31" i="53"/>
  <c r="E31" i="53"/>
  <c r="G31" i="53"/>
  <c r="I31" i="53"/>
  <c r="K31" i="53"/>
  <c r="M31" i="53"/>
  <c r="C15" i="53"/>
  <c r="C31" i="53"/>
  <c r="C15" i="12"/>
  <c r="E15" i="12"/>
  <c r="G15" i="12"/>
  <c r="I15" i="12"/>
  <c r="K15" i="12"/>
  <c r="M15" i="12"/>
  <c r="D32" i="12"/>
  <c r="F32" i="12"/>
  <c r="H32" i="12"/>
  <c r="J32" i="12"/>
  <c r="L32" i="12"/>
  <c r="C32" i="12"/>
  <c r="E32" i="12"/>
  <c r="G32" i="12"/>
  <c r="I32" i="12"/>
  <c r="K32" i="12"/>
  <c r="M32" i="12"/>
  <c r="D21" i="9"/>
  <c r="F21" i="9"/>
  <c r="H21" i="9"/>
  <c r="J21" i="9"/>
  <c r="L21" i="9"/>
  <c r="C21" i="9"/>
  <c r="E21" i="9"/>
  <c r="G21" i="9"/>
  <c r="I21" i="9"/>
  <c r="K21" i="9"/>
  <c r="M21" i="9"/>
  <c r="D20" i="8"/>
  <c r="F20" i="8"/>
  <c r="H20" i="8"/>
  <c r="J20" i="8"/>
  <c r="L20" i="8"/>
  <c r="C20" i="8"/>
  <c r="E20" i="8"/>
  <c r="G20" i="8"/>
  <c r="I20" i="8"/>
  <c r="K20" i="8"/>
  <c r="M20" i="8"/>
  <c r="N24" i="6"/>
  <c r="M27" i="6"/>
  <c r="E24" i="6"/>
  <c r="G24" i="6"/>
  <c r="I24" i="6"/>
  <c r="K24" i="6"/>
  <c r="M24" i="6"/>
  <c r="D24" i="6"/>
  <c r="F24" i="6"/>
  <c r="H24" i="6"/>
  <c r="J24" i="6"/>
  <c r="L24" i="6"/>
  <c r="C24" i="6"/>
  <c r="D30" i="6"/>
  <c r="F30" i="6"/>
  <c r="M28" i="6"/>
  <c r="C30" i="6"/>
  <c r="E30" i="6"/>
  <c r="N24" i="5"/>
  <c r="M27" i="5"/>
  <c r="C24" i="5"/>
  <c r="E24" i="5"/>
  <c r="G24" i="5"/>
  <c r="I24" i="5"/>
  <c r="K24" i="5"/>
  <c r="M24" i="5"/>
  <c r="D24" i="5"/>
  <c r="F24" i="5"/>
  <c r="H24" i="5"/>
  <c r="J24" i="5"/>
  <c r="L24" i="5"/>
  <c r="D30" i="5"/>
  <c r="F30" i="5"/>
  <c r="M28" i="5"/>
  <c r="C30" i="5"/>
  <c r="E30" i="5"/>
  <c r="M27" i="4"/>
  <c r="N24" i="4"/>
  <c r="C24" i="4"/>
  <c r="E24" i="4"/>
  <c r="G24" i="4"/>
  <c r="I24" i="4"/>
  <c r="K24" i="4"/>
  <c r="M24" i="4"/>
  <c r="D30" i="4"/>
  <c r="F30" i="4"/>
  <c r="M28" i="4"/>
  <c r="C30" i="4"/>
  <c r="D24" i="3"/>
  <c r="F24" i="3"/>
  <c r="H24" i="3"/>
  <c r="J24" i="3"/>
  <c r="L24" i="3"/>
  <c r="M27" i="3"/>
  <c r="N24" i="3"/>
  <c r="C24" i="3"/>
  <c r="E24" i="3"/>
  <c r="G24" i="3"/>
  <c r="I24" i="3"/>
  <c r="K24" i="3"/>
  <c r="M24" i="3"/>
  <c r="D30" i="3"/>
  <c r="F30" i="3"/>
  <c r="M28" i="3"/>
  <c r="C30" i="3"/>
  <c r="M27" i="2"/>
  <c r="D30" i="2"/>
  <c r="F30" i="2"/>
  <c r="D24" i="2"/>
  <c r="F24" i="2"/>
  <c r="H24" i="2"/>
  <c r="J24" i="2"/>
  <c r="L24" i="2"/>
  <c r="M28" i="2"/>
  <c r="C30" i="2"/>
  <c r="E30" i="2"/>
  <c r="J24" i="1"/>
  <c r="L24" i="1"/>
  <c r="N24" i="1"/>
  <c r="M27" i="1"/>
  <c r="C24" i="1"/>
  <c r="E24" i="1"/>
  <c r="G24" i="1"/>
  <c r="I24" i="1"/>
  <c r="K24" i="1"/>
  <c r="M24" i="1"/>
  <c r="D30" i="1"/>
  <c r="F30" i="1"/>
  <c r="N28" i="10" l="1"/>
  <c r="M29" i="10"/>
  <c r="N29" i="10" s="1"/>
  <c r="N27" i="10"/>
  <c r="M29" i="6"/>
  <c r="N29" i="6" s="1"/>
  <c r="M29" i="5"/>
  <c r="N29" i="5" s="1"/>
  <c r="N28" i="4"/>
  <c r="M29" i="4"/>
  <c r="N29" i="4" s="1"/>
  <c r="N27" i="4"/>
  <c r="N28" i="3"/>
  <c r="M29" i="3"/>
  <c r="N29" i="3" s="1"/>
  <c r="N27" i="3"/>
  <c r="M29" i="2"/>
  <c r="N29" i="2" s="1"/>
  <c r="M29" i="1"/>
  <c r="N27" i="1"/>
  <c r="N27" i="6" l="1"/>
  <c r="N28" i="6"/>
  <c r="N27" i="5"/>
  <c r="N28" i="5"/>
  <c r="N27" i="2"/>
  <c r="N28" i="2"/>
  <c r="N29" i="1"/>
  <c r="N28" i="1"/>
  <c r="G11" i="57"/>
  <c r="F11" i="57"/>
  <c r="E11" i="57"/>
  <c r="D11" i="57"/>
</calcChain>
</file>

<file path=xl/sharedStrings.xml><?xml version="1.0" encoding="utf-8"?>
<sst xmlns="http://schemas.openxmlformats.org/spreadsheetml/2006/main" count="808" uniqueCount="116">
  <si>
    <t xml:space="preserve"> 000 мкд</t>
  </si>
  <si>
    <t>Ред.   бр.</t>
  </si>
  <si>
    <t>Класа на осигурување</t>
  </si>
  <si>
    <t>неживот</t>
  </si>
  <si>
    <t>Вкупно</t>
  </si>
  <si>
    <t>Триглав</t>
  </si>
  <si>
    <t>Евроинс</t>
  </si>
  <si>
    <t>Сава</t>
  </si>
  <si>
    <t>Винер</t>
  </si>
  <si>
    <t>Еуролинк</t>
  </si>
  <si>
    <t>Инсиг</t>
  </si>
  <si>
    <t>Уника</t>
  </si>
  <si>
    <t>Ос.Полиса</t>
  </si>
  <si>
    <t>Албсиг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</si>
  <si>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</si>
  <si>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</si>
  <si>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</si>
  <si>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</si>
  <si>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</si>
  <si>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</si>
  <si>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</si>
  <si>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</si>
  <si>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</si>
  <si>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</si>
  <si>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</si>
  <si>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</si>
  <si>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</si>
  <si>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</si>
  <si>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</si>
  <si>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</si>
  <si>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</si>
  <si>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</si>
  <si>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</si>
  <si>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</si>
  <si>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</si>
  <si>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</si>
  <si>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</si>
  <si>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</si>
  <si>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</si>
  <si>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</si>
  <si>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</si>
  <si>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</si>
  <si>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</si>
  <si>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</si>
  <si>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</si>
  <si>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</si>
  <si>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</si>
  <si>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</si>
  <si>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</si>
  <si>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</si>
  <si>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</si>
  <si>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</si>
  <si>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</si>
  <si>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</si>
  <si>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</si>
  <si>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</si>
  <si>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</si>
  <si>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 xml:space="preserve">Вкупно ЗК </t>
  </si>
  <si>
    <t>Вкупно (неживот)</t>
  </si>
  <si>
    <t>Вкупно (живот)</t>
  </si>
  <si>
    <t>Друштво за осигурување</t>
  </si>
  <si>
    <t>Трошоци за провизија</t>
  </si>
  <si>
    <t>Резерви за настанати и пријавени штети</t>
  </si>
  <si>
    <t>Резерви за настанати но непријавени штети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</si>
  <si>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</si>
  <si>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</si>
  <si>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</si>
  <si>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</si>
  <si>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</si>
  <si>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</si>
  <si>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</si>
  <si>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Општа одговорност </t>
  </si>
  <si>
    <t>Македонија</t>
  </si>
  <si>
    <t xml:space="preserve">Директна продажба 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</si>
  <si>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</si>
  <si>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</si>
  <si>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</si>
  <si>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</si>
  <si>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</si>
  <si>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Број на склучени договори</t>
  </si>
  <si>
    <t xml:space="preserve">Бруто полисирана премија </t>
  </si>
  <si>
    <t>Застапници во осигурување</t>
  </si>
  <si>
    <t>Останати дистрибутивни канали</t>
  </si>
  <si>
    <t>Математичка резерва</t>
  </si>
  <si>
    <t>Резерви на штети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</si>
  <si>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</si>
  <si>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</si>
  <si>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</si>
  <si>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</si>
  <si>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</si>
  <si>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Други технички резерви</t>
  </si>
  <si>
    <t>Вкупно резерви за штети</t>
  </si>
  <si>
    <t>Друштво</t>
  </si>
  <si>
    <t>живот</t>
  </si>
  <si>
    <t>Бруто полисирана премија за период од 01.01.2016 до 31.03.2016</t>
  </si>
  <si>
    <t>Број на договори за период од 01.01.2016 до 31.03.2016</t>
  </si>
  <si>
    <t>Бруто исплатени (ликвидирани) штети за период од 01.01.2016 до 31.03.2016</t>
  </si>
  <si>
    <t>Број исплатени (ликвидирани) штети за период од 01.01.2016 до 31.03.2016</t>
  </si>
  <si>
    <t>Број на резервирани штети за период од 01.01.2016 до 31.03.2016</t>
  </si>
  <si>
    <t>Бруто резерви за настанати и пријавени штети за период од 01.01.2016 до 31.03.2016</t>
  </si>
  <si>
    <t>Договори за ЗАО за период од 01.01.2016 до 31.03.2016</t>
  </si>
  <si>
    <t>Премија за ЗАО за период од 01.01.2016 до 31.03.2016</t>
  </si>
  <si>
    <t>Број на Зелена карта за период од 01.01.2016 до 31.03.2016</t>
  </si>
  <si>
    <t>Премија за Зелена карта за период од 01.01.2016 до 31.03.2016</t>
  </si>
  <si>
    <t>Број на Гранично осигурување за период од 01.01.2016 до 31.03.2016</t>
  </si>
  <si>
    <t>Премија за Гранично осигурување за период од 01.01.2016 до 31.03.2016</t>
  </si>
  <si>
    <t>Број на штети од ЗАО за период од 01.01.2016 до 31.03.2016</t>
  </si>
  <si>
    <t>Ликвидирани штети на ЗАО за период од 01.01.2016  до 31.03.2016</t>
  </si>
  <si>
    <t>Број на штети на Зелена карта за период од 01.01.2016 до 31.03.2016</t>
  </si>
  <si>
    <t>Ликвидирани штети за ЗК за период од 01.01.2016 до 31.03.2016</t>
  </si>
  <si>
    <t>Штети на Гранично осигурување за период од 01.01.2016 до 31.03.2016</t>
  </si>
  <si>
    <t xml:space="preserve">          Резерви за настанати и пријавени, непријавени штети за период од 01.01.2016 до 31.03.2016</t>
  </si>
  <si>
    <t>Продажба по канали за период од 01.01.2016 до 31.03.2016 година</t>
  </si>
  <si>
    <t>Бруто технички резерви за периодот од  01.01.2016  до 31.03.2016</t>
  </si>
  <si>
    <t>Неосигурени возила, непознати возила и услужни штети за период од 01.01 до 31.03.2016 година ( Вкупно )</t>
  </si>
  <si>
    <t>Техничка премија за период од 01.01.2016  до 31.03.2016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</si>
</sst>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8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25">
    <xf numFmtId="0" fontId="0" fillId="0" borderId="0" xfId="0"/>
    <xf numFmtId="0" fontId="0" fillId="0" borderId="0" xfId="0"/>
    <xf numFmtId="0" fontId="5" fillId="0" borderId="0" xfId="1" applyFont="1"/>
    <xf numFmtId="0" fontId="6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5" fillId="3" borderId="7" xfId="1" applyFont="1" applyFill="1" applyBorder="1"/>
    <xf numFmtId="0" fontId="5" fillId="2" borderId="17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17" xfId="0" applyFont="1" applyFill="1" applyBorder="1"/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8" xfId="0" applyFont="1" applyFill="1" applyBorder="1"/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/>
    <xf numFmtId="0" fontId="6" fillId="0" borderId="0" xfId="0" applyFont="1"/>
    <xf numFmtId="3" fontId="5" fillId="2" borderId="1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0" fontId="14" fillId="0" borderId="0" xfId="0" applyFont="1"/>
    <xf numFmtId="0" fontId="5" fillId="2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164" fontId="5" fillId="2" borderId="13" xfId="6" applyNumberFormat="1" applyFont="1" applyFill="1" applyBorder="1" applyAlignment="1">
      <alignment vertical="center"/>
    </xf>
    <xf numFmtId="164" fontId="5" fillId="3" borderId="1" xfId="6" applyNumberFormat="1" applyFont="1" applyFill="1" applyBorder="1" applyAlignment="1">
      <alignment vertical="center"/>
    </xf>
    <xf numFmtId="164" fontId="5" fillId="4" borderId="1" xfId="6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5" fillId="3" borderId="13" xfId="6" applyNumberFormat="1" applyFont="1" applyFill="1" applyBorder="1" applyAlignment="1">
      <alignment vertical="center"/>
    </xf>
    <xf numFmtId="10" fontId="12" fillId="2" borderId="1" xfId="6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5" fillId="6" borderId="19" xfId="0" applyFont="1" applyFill="1" applyBorder="1"/>
    <xf numFmtId="0" fontId="5" fillId="6" borderId="0" xfId="0" applyFont="1" applyFill="1" applyBorder="1"/>
    <xf numFmtId="0" fontId="5" fillId="0" borderId="19" xfId="0" applyFont="1" applyBorder="1"/>
    <xf numFmtId="0" fontId="5" fillId="0" borderId="0" xfId="0" applyFont="1" applyBorder="1"/>
    <xf numFmtId="0" fontId="5" fillId="0" borderId="11" xfId="0" applyFont="1" applyBorder="1"/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10" fontId="5" fillId="2" borderId="14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2" borderId="10" xfId="1" applyFont="1" applyFill="1" applyBorder="1" applyAlignment="1">
      <alignment vertic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3" fontId="5" fillId="0" borderId="2" xfId="0" applyNumberFormat="1" applyFont="1" applyBorder="1"/>
    <xf numFmtId="0" fontId="5" fillId="2" borderId="0" xfId="0" applyFont="1" applyFill="1" applyBorder="1" applyAlignment="1">
      <alignment horizontal="center"/>
    </xf>
    <xf numFmtId="10" fontId="12" fillId="2" borderId="1" xfId="2" applyNumberFormat="1" applyFont="1" applyFill="1" applyBorder="1" applyAlignment="1">
      <alignment vertical="center"/>
    </xf>
    <xf numFmtId="10" fontId="5" fillId="2" borderId="21" xfId="0" applyNumberFormat="1" applyFont="1" applyFill="1" applyBorder="1"/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3" fontId="7" fillId="3" borderId="1" xfId="0" applyNumberFormat="1" applyFont="1" applyFill="1" applyBorder="1"/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4" fillId="0" borderId="0" xfId="0" applyFont="1"/>
    <xf numFmtId="0" fontId="24" fillId="3" borderId="1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0" borderId="27" xfId="0" applyNumberFormat="1" applyFont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24" fillId="3" borderId="6" xfId="0" applyNumberFormat="1" applyFont="1" applyFill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24" fillId="3" borderId="4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3" fontId="11" fillId="2" borderId="13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vertical="center"/>
    </xf>
    <xf numFmtId="3" fontId="8" fillId="2" borderId="13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14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2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2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25" fillId="2" borderId="1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14" fillId="3" borderId="3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3" fontId="5" fillId="4" borderId="7" xfId="1" applyNumberFormat="1" applyFont="1" applyFill="1" applyBorder="1" applyAlignment="1">
      <alignment vertical="center"/>
    </xf>
    <xf numFmtId="3" fontId="5" fillId="4" borderId="9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2" borderId="17" xfId="1" applyNumberFormat="1" applyFont="1" applyFill="1" applyBorder="1" applyAlignment="1">
      <alignment vertical="center"/>
    </xf>
    <xf numFmtId="3" fontId="5" fillId="2" borderId="18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3" borderId="1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2" fillId="3" borderId="1" xfId="1" applyNumberFormat="1" applyFont="1" applyFill="1" applyBorder="1" applyAlignment="1">
      <alignment vertical="center"/>
    </xf>
    <xf numFmtId="3" fontId="32" fillId="2" borderId="13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3" fontId="12" fillId="2" borderId="7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0" fontId="5" fillId="2" borderId="14" xfId="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3" fontId="5" fillId="2" borderId="17" xfId="0" applyNumberFormat="1" applyFont="1" applyFill="1" applyBorder="1" applyAlignment="1">
      <alignment vertical="center" wrapText="1"/>
    </xf>
    <xf numFmtId="3" fontId="12" fillId="4" borderId="7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3" fontId="23" fillId="3" borderId="9" xfId="0" applyNumberFormat="1" applyFont="1" applyFill="1" applyBorder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19" fillId="3" borderId="41" xfId="0" applyNumberFormat="1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3" fontId="19" fillId="3" borderId="44" xfId="0" applyNumberFormat="1" applyFont="1" applyFill="1" applyBorder="1" applyAlignment="1">
      <alignment vertical="center"/>
    </xf>
    <xf numFmtId="3" fontId="19" fillId="3" borderId="45" xfId="0" applyNumberFormat="1" applyFont="1" applyFill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10" fontId="5" fillId="3" borderId="1" xfId="6" applyNumberFormat="1" applyFont="1" applyFill="1" applyBorder="1"/>
    <xf numFmtId="10" fontId="5" fillId="2" borderId="1" xfId="6" applyNumberFormat="1" applyFont="1" applyFill="1" applyBorder="1"/>
    <xf numFmtId="3" fontId="8" fillId="3" borderId="1" xfId="0" applyNumberFormat="1" applyFont="1" applyFill="1" applyBorder="1"/>
    <xf numFmtId="9" fontId="5" fillId="2" borderId="14" xfId="6" applyFont="1" applyFill="1" applyBorder="1" applyAlignment="1">
      <alignment vertical="center"/>
    </xf>
    <xf numFmtId="0" fontId="19" fillId="4" borderId="13" xfId="0" applyFont="1" applyFill="1" applyBorder="1" applyAlignment="1">
      <alignment horizontal="center" vertical="center"/>
    </xf>
    <xf numFmtId="3" fontId="5" fillId="0" borderId="19" xfId="0" applyNumberFormat="1" applyFont="1" applyBorder="1"/>
    <xf numFmtId="3" fontId="12" fillId="0" borderId="11" xfId="0" applyNumberFormat="1" applyFont="1" applyBorder="1" applyAlignment="1">
      <alignment vertical="center"/>
    </xf>
    <xf numFmtId="3" fontId="34" fillId="3" borderId="11" xfId="0" applyNumberFormat="1" applyFont="1" applyFill="1" applyBorder="1" applyAlignment="1">
      <alignment vertical="center"/>
    </xf>
    <xf numFmtId="3" fontId="14" fillId="2" borderId="7" xfId="0" applyNumberFormat="1" applyFont="1" applyFill="1" applyBorder="1"/>
    <xf numFmtId="3" fontId="32" fillId="3" borderId="1" xfId="0" applyNumberFormat="1" applyFont="1" applyFill="1" applyBorder="1" applyAlignment="1">
      <alignment vertical="center"/>
    </xf>
    <xf numFmtId="3" fontId="35" fillId="2" borderId="1" xfId="0" applyNumberFormat="1" applyFont="1" applyFill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1" fontId="4" fillId="0" borderId="41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0" fillId="3" borderId="19" xfId="0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20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5" fillId="2" borderId="3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26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28" fillId="0" borderId="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right" vertical="center" wrapText="1"/>
    </xf>
    <xf numFmtId="0" fontId="16" fillId="0" borderId="14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 wrapText="1"/>
    </xf>
    <xf numFmtId="0" fontId="22" fillId="3" borderId="43" xfId="0" applyFont="1" applyFill="1" applyBorder="1" applyAlignment="1">
      <alignment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</cellXfs>
  <cellStyles count="10">
    <cellStyle name="Comma 2" xfId="8"/>
    <cellStyle name="Currency 2" xfId="9"/>
    <cellStyle name="Normal" xfId="0" builtinId="0"/>
    <cellStyle name="Normal 2" xfId="3"/>
    <cellStyle name="Normal 3" xfId="7"/>
    <cellStyle name="Normal 4" xfId="5"/>
    <cellStyle name="Normal 5" xfId="4"/>
    <cellStyle name="Normal 6" xfId="1"/>
    <cellStyle name="Percent 2" xfId="6"/>
    <cellStyle name="Percent 3" xfId="2"/>
  </cellStyles>
  <dxfs count="0"/>
  <tableStyles count="0" defaultTableStyle="TableStyleMedium2" defaultPivotStyle="PivotStyleLight16"/>
  <colors>
    <mruColors>
      <color rgb="FFFFFFCC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/>
  </sheetViews>
  <sheetFormatPr defaultRowHeight="15" x14ac:dyDescent="0.25"/>
  <cols>
    <col min="1" max="1" width="4.85546875" customWidth="1"/>
    <col min="2" max="2" width="28" customWidth="1"/>
  </cols>
  <sheetData>
    <row r="1" spans="1:14" ht="24.75" customHeight="1" thickBot="1" x14ac:dyDescent="0.3">
      <c r="A1" s="243"/>
      <c r="B1" s="244"/>
      <c r="C1" s="289" t="s">
        <v>94</v>
      </c>
      <c r="D1" s="290"/>
      <c r="E1" s="290"/>
      <c r="F1" s="290"/>
      <c r="G1" s="290"/>
      <c r="H1" s="290"/>
      <c r="I1" s="290"/>
      <c r="J1" s="2"/>
      <c r="K1" s="2"/>
      <c r="L1" s="2"/>
      <c r="M1" s="2"/>
      <c r="N1" s="243" t="s">
        <v>0</v>
      </c>
    </row>
    <row r="2" spans="1:14" ht="15.75" thickBot="1" x14ac:dyDescent="0.3">
      <c r="A2" s="293" t="s">
        <v>1</v>
      </c>
      <c r="B2" s="295" t="s">
        <v>2</v>
      </c>
      <c r="C2" s="297" t="s">
        <v>3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1" t="s">
        <v>4</v>
      </c>
    </row>
    <row r="3" spans="1:14" ht="15.75" thickBot="1" x14ac:dyDescent="0.3">
      <c r="A3" s="294"/>
      <c r="B3" s="296"/>
      <c r="C3" s="91" t="s">
        <v>72</v>
      </c>
      <c r="D3" s="24" t="s">
        <v>5</v>
      </c>
      <c r="E3" s="23" t="s">
        <v>6</v>
      </c>
      <c r="F3" s="24" t="s">
        <v>7</v>
      </c>
      <c r="G3" s="23" t="s">
        <v>8</v>
      </c>
      <c r="H3" s="24" t="s">
        <v>9</v>
      </c>
      <c r="I3" s="23" t="s">
        <v>10</v>
      </c>
      <c r="J3" s="24" t="s">
        <v>11</v>
      </c>
      <c r="K3" s="91" t="s">
        <v>12</v>
      </c>
      <c r="L3" s="24" t="s">
        <v>13</v>
      </c>
      <c r="M3" s="25" t="s">
        <v>14</v>
      </c>
      <c r="N3" s="292"/>
    </row>
    <row r="4" spans="1:14" x14ac:dyDescent="0.25">
      <c r="A4" s="5">
        <v>1</v>
      </c>
      <c r="B4" s="9" t="s">
        <v>15</v>
      </c>
      <c r="C4" s="214">
        <v>43285</v>
      </c>
      <c r="D4" s="182">
        <v>43732</v>
      </c>
      <c r="E4" s="236">
        <v>12671</v>
      </c>
      <c r="F4" s="230">
        <v>16343</v>
      </c>
      <c r="G4" s="236">
        <v>12973</v>
      </c>
      <c r="H4" s="230">
        <v>35124</v>
      </c>
      <c r="I4" s="236">
        <v>3238</v>
      </c>
      <c r="J4" s="230">
        <v>9513</v>
      </c>
      <c r="K4" s="214">
        <v>20213</v>
      </c>
      <c r="L4" s="230">
        <v>4204</v>
      </c>
      <c r="M4" s="226">
        <v>9719</v>
      </c>
      <c r="N4" s="223">
        <f t="shared" ref="N4:N21" si="0">SUM(C4:M4)</f>
        <v>211015</v>
      </c>
    </row>
    <row r="5" spans="1:14" x14ac:dyDescent="0.25">
      <c r="A5" s="4">
        <v>2</v>
      </c>
      <c r="B5" s="10" t="s">
        <v>16</v>
      </c>
      <c r="C5" s="233">
        <v>0</v>
      </c>
      <c r="D5" s="73">
        <v>22195</v>
      </c>
      <c r="E5" s="21">
        <v>0</v>
      </c>
      <c r="F5" s="231">
        <v>263</v>
      </c>
      <c r="G5" s="234">
        <v>3789</v>
      </c>
      <c r="H5" s="231">
        <v>3807</v>
      </c>
      <c r="I5" s="233">
        <v>0</v>
      </c>
      <c r="J5" s="22">
        <v>99</v>
      </c>
      <c r="K5" s="233">
        <v>7</v>
      </c>
      <c r="L5" s="22">
        <v>0</v>
      </c>
      <c r="M5" s="227">
        <v>0</v>
      </c>
      <c r="N5" s="224">
        <f t="shared" si="0"/>
        <v>30160</v>
      </c>
    </row>
    <row r="6" spans="1:14" x14ac:dyDescent="0.25">
      <c r="A6" s="4">
        <v>3</v>
      </c>
      <c r="B6" s="10" t="s">
        <v>17</v>
      </c>
      <c r="C6" s="234">
        <v>30591</v>
      </c>
      <c r="D6" s="73">
        <v>53255</v>
      </c>
      <c r="E6" s="234">
        <v>10546</v>
      </c>
      <c r="F6" s="231">
        <v>25397</v>
      </c>
      <c r="G6" s="234">
        <v>15871</v>
      </c>
      <c r="H6" s="231">
        <v>25603</v>
      </c>
      <c r="I6" s="234">
        <v>849</v>
      </c>
      <c r="J6" s="231">
        <v>8905</v>
      </c>
      <c r="K6" s="234">
        <v>14825</v>
      </c>
      <c r="L6" s="231">
        <v>2460</v>
      </c>
      <c r="M6" s="228">
        <v>8389</v>
      </c>
      <c r="N6" s="224">
        <f t="shared" si="0"/>
        <v>196691</v>
      </c>
    </row>
    <row r="7" spans="1:14" x14ac:dyDescent="0.25">
      <c r="A7" s="4">
        <v>4</v>
      </c>
      <c r="B7" s="10" t="s">
        <v>18</v>
      </c>
      <c r="C7" s="233">
        <v>0</v>
      </c>
      <c r="D7" s="39">
        <v>0</v>
      </c>
      <c r="E7" s="233">
        <v>0</v>
      </c>
      <c r="F7" s="22">
        <v>0</v>
      </c>
      <c r="G7" s="233">
        <v>0</v>
      </c>
      <c r="H7" s="22">
        <v>0</v>
      </c>
      <c r="I7" s="233">
        <v>0</v>
      </c>
      <c r="J7" s="22">
        <v>0</v>
      </c>
      <c r="K7" s="233">
        <v>0</v>
      </c>
      <c r="L7" s="22">
        <v>0</v>
      </c>
      <c r="M7" s="227">
        <v>0</v>
      </c>
      <c r="N7" s="10">
        <f t="shared" si="0"/>
        <v>0</v>
      </c>
    </row>
    <row r="8" spans="1:14" x14ac:dyDescent="0.25">
      <c r="A8" s="4">
        <v>5</v>
      </c>
      <c r="B8" s="10" t="s">
        <v>19</v>
      </c>
      <c r="C8" s="233">
        <v>0</v>
      </c>
      <c r="D8" s="39">
        <v>0</v>
      </c>
      <c r="E8" s="21">
        <v>0</v>
      </c>
      <c r="F8" s="22">
        <v>0</v>
      </c>
      <c r="G8" s="234">
        <v>29680</v>
      </c>
      <c r="H8" s="231">
        <v>698</v>
      </c>
      <c r="I8" s="233">
        <v>0</v>
      </c>
      <c r="J8" s="22">
        <v>0</v>
      </c>
      <c r="K8" s="233">
        <v>0</v>
      </c>
      <c r="L8" s="22">
        <v>0</v>
      </c>
      <c r="M8" s="227">
        <v>0</v>
      </c>
      <c r="N8" s="224">
        <f t="shared" si="0"/>
        <v>30378</v>
      </c>
    </row>
    <row r="9" spans="1:14" x14ac:dyDescent="0.25">
      <c r="A9" s="4">
        <v>6</v>
      </c>
      <c r="B9" s="10" t="s">
        <v>20</v>
      </c>
      <c r="C9" s="233">
        <v>0</v>
      </c>
      <c r="D9" s="39">
        <v>0</v>
      </c>
      <c r="E9" s="233">
        <v>0</v>
      </c>
      <c r="F9" s="22">
        <v>0</v>
      </c>
      <c r="G9" s="233">
        <v>0</v>
      </c>
      <c r="H9" s="22">
        <v>0</v>
      </c>
      <c r="I9" s="233">
        <v>0</v>
      </c>
      <c r="J9" s="22">
        <v>0</v>
      </c>
      <c r="K9" s="233">
        <v>0</v>
      </c>
      <c r="L9" s="22">
        <v>0</v>
      </c>
      <c r="M9" s="227">
        <v>0</v>
      </c>
      <c r="N9" s="10">
        <f t="shared" si="0"/>
        <v>0</v>
      </c>
    </row>
    <row r="10" spans="1:14" x14ac:dyDescent="0.25">
      <c r="A10" s="4">
        <v>7</v>
      </c>
      <c r="B10" s="10" t="s">
        <v>21</v>
      </c>
      <c r="C10" s="234">
        <v>7943</v>
      </c>
      <c r="D10" s="73">
        <v>2758</v>
      </c>
      <c r="E10" s="234">
        <v>2444</v>
      </c>
      <c r="F10" s="231">
        <v>1078</v>
      </c>
      <c r="G10" s="234">
        <v>1971</v>
      </c>
      <c r="H10" s="231">
        <v>777</v>
      </c>
      <c r="I10" s="233">
        <v>0</v>
      </c>
      <c r="J10" s="231">
        <v>2507</v>
      </c>
      <c r="K10" s="234">
        <v>209</v>
      </c>
      <c r="L10" s="22">
        <v>0</v>
      </c>
      <c r="M10" s="228">
        <v>292</v>
      </c>
      <c r="N10" s="224">
        <f t="shared" si="0"/>
        <v>19979</v>
      </c>
    </row>
    <row r="11" spans="1:14" x14ac:dyDescent="0.25">
      <c r="A11" s="4">
        <v>8</v>
      </c>
      <c r="B11" s="10" t="s">
        <v>22</v>
      </c>
      <c r="C11" s="234">
        <v>35747</v>
      </c>
      <c r="D11" s="73">
        <v>16867</v>
      </c>
      <c r="E11" s="234">
        <v>4965</v>
      </c>
      <c r="F11" s="231">
        <v>27716</v>
      </c>
      <c r="G11" s="234">
        <v>4171</v>
      </c>
      <c r="H11" s="231">
        <v>43799</v>
      </c>
      <c r="I11" s="234">
        <v>1138</v>
      </c>
      <c r="J11" s="231">
        <v>7279</v>
      </c>
      <c r="K11" s="234">
        <v>8869</v>
      </c>
      <c r="L11" s="231">
        <v>1497</v>
      </c>
      <c r="M11" s="228">
        <v>5369</v>
      </c>
      <c r="N11" s="224">
        <f t="shared" si="0"/>
        <v>157417</v>
      </c>
    </row>
    <row r="12" spans="1:14" x14ac:dyDescent="0.25">
      <c r="A12" s="4">
        <v>9</v>
      </c>
      <c r="B12" s="10" t="s">
        <v>23</v>
      </c>
      <c r="C12" s="234">
        <v>56898</v>
      </c>
      <c r="D12" s="73">
        <v>42081</v>
      </c>
      <c r="E12" s="234">
        <v>6319</v>
      </c>
      <c r="F12" s="231">
        <v>19222</v>
      </c>
      <c r="G12" s="234">
        <v>84732</v>
      </c>
      <c r="H12" s="231">
        <v>36689</v>
      </c>
      <c r="I12" s="234">
        <v>478</v>
      </c>
      <c r="J12" s="231">
        <v>82088</v>
      </c>
      <c r="K12" s="234">
        <v>9507</v>
      </c>
      <c r="L12" s="231">
        <v>1508</v>
      </c>
      <c r="M12" s="228">
        <v>4863</v>
      </c>
      <c r="N12" s="224">
        <f t="shared" si="0"/>
        <v>344385</v>
      </c>
    </row>
    <row r="13" spans="1:14" x14ac:dyDescent="0.25">
      <c r="A13" s="4">
        <v>10</v>
      </c>
      <c r="B13" s="10" t="s">
        <v>24</v>
      </c>
      <c r="C13" s="234">
        <v>54137</v>
      </c>
      <c r="D13" s="73">
        <v>117531</v>
      </c>
      <c r="E13" s="234">
        <v>75055</v>
      </c>
      <c r="F13" s="231">
        <v>80317</v>
      </c>
      <c r="G13" s="234">
        <v>75491</v>
      </c>
      <c r="H13" s="231">
        <v>83244</v>
      </c>
      <c r="I13" s="234">
        <v>34102</v>
      </c>
      <c r="J13" s="231">
        <v>93457</v>
      </c>
      <c r="K13" s="234">
        <v>81721</v>
      </c>
      <c r="L13" s="231">
        <v>50749</v>
      </c>
      <c r="M13" s="228">
        <v>52666</v>
      </c>
      <c r="N13" s="224">
        <f t="shared" si="0"/>
        <v>798470</v>
      </c>
    </row>
    <row r="14" spans="1:14" x14ac:dyDescent="0.25">
      <c r="A14" s="4">
        <v>11</v>
      </c>
      <c r="B14" s="10" t="s">
        <v>25</v>
      </c>
      <c r="C14" s="233">
        <v>0</v>
      </c>
      <c r="D14" s="73">
        <v>0</v>
      </c>
      <c r="E14" s="233">
        <v>0</v>
      </c>
      <c r="F14" s="231">
        <v>0</v>
      </c>
      <c r="G14" s="234">
        <v>1997</v>
      </c>
      <c r="H14" s="231">
        <v>443</v>
      </c>
      <c r="I14" s="233">
        <v>0</v>
      </c>
      <c r="J14" s="22">
        <v>0</v>
      </c>
      <c r="K14" s="233">
        <v>31</v>
      </c>
      <c r="L14" s="22">
        <v>0</v>
      </c>
      <c r="M14" s="227">
        <v>0</v>
      </c>
      <c r="N14" s="224">
        <f t="shared" si="0"/>
        <v>2471</v>
      </c>
    </row>
    <row r="15" spans="1:14" x14ac:dyDescent="0.25">
      <c r="A15" s="4">
        <v>12</v>
      </c>
      <c r="B15" s="10" t="s">
        <v>26</v>
      </c>
      <c r="C15" s="233">
        <v>0</v>
      </c>
      <c r="D15" s="39">
        <v>0</v>
      </c>
      <c r="E15" s="233">
        <v>5</v>
      </c>
      <c r="F15" s="22">
        <v>21</v>
      </c>
      <c r="G15" s="233">
        <v>6</v>
      </c>
      <c r="H15" s="22">
        <v>17</v>
      </c>
      <c r="I15" s="233">
        <v>0</v>
      </c>
      <c r="J15" s="22">
        <v>15</v>
      </c>
      <c r="K15" s="233">
        <v>6</v>
      </c>
      <c r="L15" s="22">
        <v>0</v>
      </c>
      <c r="M15" s="227">
        <v>16</v>
      </c>
      <c r="N15" s="224">
        <f t="shared" si="0"/>
        <v>86</v>
      </c>
    </row>
    <row r="16" spans="1:14" x14ac:dyDescent="0.25">
      <c r="A16" s="4">
        <v>13</v>
      </c>
      <c r="B16" s="10" t="s">
        <v>27</v>
      </c>
      <c r="C16" s="234">
        <v>11862</v>
      </c>
      <c r="D16" s="73">
        <v>13450</v>
      </c>
      <c r="E16" s="234">
        <v>5827</v>
      </c>
      <c r="F16" s="231">
        <v>2954</v>
      </c>
      <c r="G16" s="234">
        <v>3320</v>
      </c>
      <c r="H16" s="231">
        <v>21352</v>
      </c>
      <c r="I16" s="233">
        <v>178</v>
      </c>
      <c r="J16" s="231">
        <v>8134</v>
      </c>
      <c r="K16" s="234">
        <v>2110</v>
      </c>
      <c r="L16" s="231">
        <v>481</v>
      </c>
      <c r="M16" s="228">
        <v>1369</v>
      </c>
      <c r="N16" s="224">
        <f t="shared" si="0"/>
        <v>71037</v>
      </c>
    </row>
    <row r="17" spans="1:14" x14ac:dyDescent="0.25">
      <c r="A17" s="4">
        <v>14</v>
      </c>
      <c r="B17" s="10" t="s">
        <v>28</v>
      </c>
      <c r="C17" s="233">
        <v>0</v>
      </c>
      <c r="D17" s="39">
        <v>0</v>
      </c>
      <c r="E17" s="233">
        <v>0</v>
      </c>
      <c r="F17" s="22">
        <v>0</v>
      </c>
      <c r="G17" s="233">
        <v>0</v>
      </c>
      <c r="H17" s="22">
        <v>0</v>
      </c>
      <c r="I17" s="233">
        <v>0</v>
      </c>
      <c r="J17" s="22">
        <v>0</v>
      </c>
      <c r="K17" s="233">
        <v>0</v>
      </c>
      <c r="L17" s="22">
        <v>0</v>
      </c>
      <c r="M17" s="227">
        <v>0</v>
      </c>
      <c r="N17" s="10">
        <f t="shared" si="0"/>
        <v>0</v>
      </c>
    </row>
    <row r="18" spans="1:14" x14ac:dyDescent="0.25">
      <c r="A18" s="4">
        <v>15</v>
      </c>
      <c r="B18" s="10" t="s">
        <v>29</v>
      </c>
      <c r="C18" s="233">
        <v>15</v>
      </c>
      <c r="D18" s="39">
        <v>15</v>
      </c>
      <c r="E18" s="233">
        <v>52</v>
      </c>
      <c r="F18" s="22">
        <v>4</v>
      </c>
      <c r="G18" s="233">
        <v>4</v>
      </c>
      <c r="H18" s="22">
        <v>0</v>
      </c>
      <c r="I18" s="233">
        <v>0</v>
      </c>
      <c r="J18" s="22">
        <v>0</v>
      </c>
      <c r="K18" s="233">
        <v>109</v>
      </c>
      <c r="L18" s="22">
        <v>0</v>
      </c>
      <c r="M18" s="227">
        <v>0</v>
      </c>
      <c r="N18" s="224">
        <f>SUM(C18:M18)</f>
        <v>199</v>
      </c>
    </row>
    <row r="19" spans="1:14" x14ac:dyDescent="0.25">
      <c r="A19" s="4">
        <v>16</v>
      </c>
      <c r="B19" s="10" t="s">
        <v>30</v>
      </c>
      <c r="C19" s="234">
        <v>411</v>
      </c>
      <c r="D19" s="73">
        <v>4289</v>
      </c>
      <c r="E19" s="234">
        <v>375</v>
      </c>
      <c r="F19" s="231">
        <v>1316</v>
      </c>
      <c r="G19" s="233">
        <v>0</v>
      </c>
      <c r="H19" s="22">
        <v>93</v>
      </c>
      <c r="I19" s="233">
        <v>0</v>
      </c>
      <c r="J19" s="22">
        <v>755</v>
      </c>
      <c r="K19" s="234">
        <v>0</v>
      </c>
      <c r="L19" s="22">
        <v>0</v>
      </c>
      <c r="M19" s="228">
        <v>0</v>
      </c>
      <c r="N19" s="224">
        <f>SUM(C19:M19)</f>
        <v>7239</v>
      </c>
    </row>
    <row r="20" spans="1:14" x14ac:dyDescent="0.25">
      <c r="A20" s="4">
        <v>17</v>
      </c>
      <c r="B20" s="10" t="s">
        <v>31</v>
      </c>
      <c r="C20" s="233">
        <v>0</v>
      </c>
      <c r="D20" s="39">
        <v>0</v>
      </c>
      <c r="E20" s="233">
        <v>0</v>
      </c>
      <c r="F20" s="22">
        <v>0</v>
      </c>
      <c r="G20" s="233">
        <v>0</v>
      </c>
      <c r="H20" s="22">
        <v>0</v>
      </c>
      <c r="I20" s="233">
        <v>0</v>
      </c>
      <c r="J20" s="22">
        <v>0</v>
      </c>
      <c r="K20" s="233">
        <v>0</v>
      </c>
      <c r="L20" s="22">
        <v>0</v>
      </c>
      <c r="M20" s="227">
        <v>0</v>
      </c>
      <c r="N20" s="10">
        <f>SUM(C20:M20)</f>
        <v>0</v>
      </c>
    </row>
    <row r="21" spans="1:14" ht="15.75" thickBot="1" x14ac:dyDescent="0.3">
      <c r="A21" s="6">
        <v>18</v>
      </c>
      <c r="B21" s="11" t="s">
        <v>32</v>
      </c>
      <c r="C21" s="235">
        <v>2882</v>
      </c>
      <c r="D21" s="183">
        <v>5331</v>
      </c>
      <c r="E21" s="235">
        <v>2139</v>
      </c>
      <c r="F21" s="232">
        <v>5676</v>
      </c>
      <c r="G21" s="235">
        <v>2322</v>
      </c>
      <c r="H21" s="232">
        <v>4981</v>
      </c>
      <c r="I21" s="235">
        <v>993</v>
      </c>
      <c r="J21" s="232">
        <v>4249</v>
      </c>
      <c r="K21" s="235">
        <v>2621</v>
      </c>
      <c r="L21" s="232">
        <v>1245</v>
      </c>
      <c r="M21" s="229">
        <v>1447</v>
      </c>
      <c r="N21" s="225">
        <f t="shared" si="0"/>
        <v>33886</v>
      </c>
    </row>
    <row r="22" spans="1:14" ht="15.75" thickBot="1" x14ac:dyDescent="0.3">
      <c r="A22" s="7"/>
      <c r="B22" s="19" t="s">
        <v>33</v>
      </c>
      <c r="C22" s="245">
        <f t="shared" ref="C22:N22" si="1">SUM(C4:C21)</f>
        <v>243771</v>
      </c>
      <c r="D22" s="246">
        <f>SUM(D4:D21)</f>
        <v>321504</v>
      </c>
      <c r="E22" s="245">
        <f>SUM(E4:E21)</f>
        <v>120398</v>
      </c>
      <c r="F22" s="247">
        <f>SUM(F4:F21)</f>
        <v>180307</v>
      </c>
      <c r="G22" s="248">
        <f t="shared" si="1"/>
        <v>236327</v>
      </c>
      <c r="H22" s="247">
        <f t="shared" si="1"/>
        <v>256627</v>
      </c>
      <c r="I22" s="248">
        <f t="shared" si="1"/>
        <v>40976</v>
      </c>
      <c r="J22" s="247">
        <f t="shared" si="1"/>
        <v>217001</v>
      </c>
      <c r="K22" s="248">
        <f t="shared" si="1"/>
        <v>140228</v>
      </c>
      <c r="L22" s="247">
        <f t="shared" si="1"/>
        <v>62144</v>
      </c>
      <c r="M22" s="249">
        <f t="shared" si="1"/>
        <v>84130</v>
      </c>
      <c r="N22" s="250">
        <f t="shared" si="1"/>
        <v>1903413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87" t="s">
        <v>34</v>
      </c>
      <c r="B24" s="288"/>
      <c r="C24" s="27">
        <f>C22/N22</f>
        <v>0.12807047130601715</v>
      </c>
      <c r="D24" s="28">
        <f>D22/N22</f>
        <v>0.16890921728495076</v>
      </c>
      <c r="E24" s="29">
        <f>E22/N22</f>
        <v>6.3253744720667554E-2</v>
      </c>
      <c r="F24" s="28">
        <f>F22/N22</f>
        <v>9.4728259184948302E-2</v>
      </c>
      <c r="G24" s="29">
        <f>G22/N22</f>
        <v>0.12415960172595228</v>
      </c>
      <c r="H24" s="28">
        <f>H22/N22</f>
        <v>0.1348246544496649</v>
      </c>
      <c r="I24" s="29">
        <f>I22/N22</f>
        <v>2.1527645340238825E-2</v>
      </c>
      <c r="J24" s="28">
        <f>J22/N22</f>
        <v>0.11400626138415572</v>
      </c>
      <c r="K24" s="29">
        <f>K22/N22</f>
        <v>7.3671872578363176E-2</v>
      </c>
      <c r="L24" s="28">
        <f>L22/N22</f>
        <v>3.2648721007999842E-2</v>
      </c>
      <c r="M24" s="30">
        <f>M22/N22</f>
        <v>4.4199551017041497E-2</v>
      </c>
      <c r="N24" s="110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3" t="s">
        <v>1</v>
      </c>
      <c r="B26" s="299" t="s">
        <v>2</v>
      </c>
      <c r="C26" s="303" t="s">
        <v>93</v>
      </c>
      <c r="D26" s="304"/>
      <c r="E26" s="304"/>
      <c r="F26" s="305"/>
      <c r="G26" s="306" t="s">
        <v>4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94"/>
      <c r="B27" s="300"/>
      <c r="C27" s="114" t="s">
        <v>14</v>
      </c>
      <c r="D27" s="116" t="s">
        <v>35</v>
      </c>
      <c r="E27" s="114" t="s">
        <v>8</v>
      </c>
      <c r="F27" s="116" t="s">
        <v>11</v>
      </c>
      <c r="G27" s="307"/>
      <c r="H27" s="1"/>
      <c r="I27" s="1"/>
      <c r="J27" s="113"/>
      <c r="K27" s="301" t="s">
        <v>36</v>
      </c>
      <c r="L27" s="302"/>
      <c r="M27" s="170">
        <f>N22</f>
        <v>1903413</v>
      </c>
      <c r="N27" s="171">
        <f>M27/M29</f>
        <v>0.88786045470235375</v>
      </c>
    </row>
    <row r="28" spans="1:14" ht="15.75" thickBot="1" x14ac:dyDescent="0.3">
      <c r="A28" s="26">
        <v>19</v>
      </c>
      <c r="B28" s="196" t="s">
        <v>37</v>
      </c>
      <c r="C28" s="169">
        <v>109626</v>
      </c>
      <c r="D28" s="59">
        <v>81705</v>
      </c>
      <c r="E28" s="169">
        <v>35886</v>
      </c>
      <c r="F28" s="59">
        <v>13190</v>
      </c>
      <c r="G28" s="169">
        <f>SUM(C28:F28)</f>
        <v>240407</v>
      </c>
      <c r="H28" s="1"/>
      <c r="I28" s="1"/>
      <c r="J28" s="113"/>
      <c r="K28" s="283" t="s">
        <v>37</v>
      </c>
      <c r="L28" s="284"/>
      <c r="M28" s="169">
        <f>G28</f>
        <v>240407</v>
      </c>
      <c r="N28" s="172">
        <f>M28/M29</f>
        <v>0.11213954529764626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3"/>
      <c r="K29" s="285" t="s">
        <v>4</v>
      </c>
      <c r="L29" s="286"/>
      <c r="M29" s="173">
        <f>M27+M28</f>
        <v>2143820</v>
      </c>
      <c r="N29" s="174">
        <f>M29/M29</f>
        <v>1</v>
      </c>
    </row>
    <row r="30" spans="1:14" ht="15.75" thickBot="1" x14ac:dyDescent="0.3">
      <c r="A30" s="287" t="s">
        <v>38</v>
      </c>
      <c r="B30" s="288"/>
      <c r="C30" s="27">
        <f>C28/G28</f>
        <v>0.45600169712196398</v>
      </c>
      <c r="D30" s="117">
        <f>D28/G28</f>
        <v>0.33986115212951368</v>
      </c>
      <c r="E30" s="27">
        <f>E28/G28</f>
        <v>0.14927185980441501</v>
      </c>
      <c r="F30" s="117">
        <f>F28/G28</f>
        <v>5.4865290944107283E-2</v>
      </c>
      <c r="G30" s="27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C1:I1"/>
    <mergeCell ref="N2:N3"/>
    <mergeCell ref="A2:A3"/>
    <mergeCell ref="B2:B3"/>
    <mergeCell ref="C2:M2"/>
    <mergeCell ref="A26:A27"/>
    <mergeCell ref="B26:B27"/>
    <mergeCell ref="A24:B24"/>
    <mergeCell ref="K27:L27"/>
    <mergeCell ref="C26:F26"/>
    <mergeCell ref="G26:G27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85546875" customWidth="1"/>
    <col min="2" max="2" width="20" customWidth="1"/>
  </cols>
  <sheetData>
    <row r="1" spans="1:14" ht="28.5" customHeight="1" thickBot="1" x14ac:dyDescent="0.3">
      <c r="A1" s="31"/>
      <c r="B1" s="31"/>
      <c r="C1" s="314" t="s">
        <v>104</v>
      </c>
      <c r="D1" s="315"/>
      <c r="E1" s="315"/>
      <c r="F1" s="315"/>
      <c r="G1" s="315"/>
      <c r="H1" s="315"/>
      <c r="I1" s="315"/>
      <c r="J1" s="316"/>
      <c r="K1" s="316"/>
      <c r="L1" s="31"/>
      <c r="M1" s="31"/>
      <c r="N1" s="68"/>
    </row>
    <row r="2" spans="1:14" ht="15.75" thickBot="1" x14ac:dyDescent="0.3">
      <c r="A2" s="306" t="s">
        <v>1</v>
      </c>
      <c r="B2" s="318" t="s">
        <v>2</v>
      </c>
      <c r="C2" s="333" t="s">
        <v>3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18" t="s">
        <v>4</v>
      </c>
    </row>
    <row r="3" spans="1:14" x14ac:dyDescent="0.25">
      <c r="A3" s="334"/>
      <c r="B3" s="336"/>
      <c r="C3" s="355" t="s">
        <v>72</v>
      </c>
      <c r="D3" s="318" t="s">
        <v>5</v>
      </c>
      <c r="E3" s="340" t="s">
        <v>6</v>
      </c>
      <c r="F3" s="358" t="s">
        <v>7</v>
      </c>
      <c r="G3" s="340" t="s">
        <v>8</v>
      </c>
      <c r="H3" s="338" t="s">
        <v>9</v>
      </c>
      <c r="I3" s="340" t="s">
        <v>10</v>
      </c>
      <c r="J3" s="338" t="s">
        <v>11</v>
      </c>
      <c r="K3" s="355" t="s">
        <v>12</v>
      </c>
      <c r="L3" s="318" t="s">
        <v>13</v>
      </c>
      <c r="M3" s="340" t="s">
        <v>14</v>
      </c>
      <c r="N3" s="343"/>
    </row>
    <row r="4" spans="1:14" ht="15.75" thickBot="1" x14ac:dyDescent="0.3">
      <c r="A4" s="335"/>
      <c r="B4" s="337"/>
      <c r="C4" s="357"/>
      <c r="D4" s="335"/>
      <c r="E4" s="335"/>
      <c r="F4" s="359"/>
      <c r="G4" s="335"/>
      <c r="H4" s="339"/>
      <c r="I4" s="335"/>
      <c r="J4" s="339"/>
      <c r="K4" s="357"/>
      <c r="L4" s="335"/>
      <c r="M4" s="335"/>
      <c r="N4" s="337"/>
    </row>
    <row r="5" spans="1:14" x14ac:dyDescent="0.25">
      <c r="A5" s="36">
        <v>1</v>
      </c>
      <c r="B5" s="37" t="s">
        <v>42</v>
      </c>
      <c r="C5" s="86">
        <v>27</v>
      </c>
      <c r="D5" s="182">
        <v>19</v>
      </c>
      <c r="E5" s="86">
        <v>1707</v>
      </c>
      <c r="F5" s="182">
        <v>99</v>
      </c>
      <c r="G5" s="86">
        <v>17</v>
      </c>
      <c r="H5" s="182">
        <v>335</v>
      </c>
      <c r="I5" s="86">
        <v>34</v>
      </c>
      <c r="J5" s="182">
        <v>99</v>
      </c>
      <c r="K5" s="86">
        <v>49</v>
      </c>
      <c r="L5" s="182">
        <v>56</v>
      </c>
      <c r="M5" s="86">
        <v>96</v>
      </c>
      <c r="N5" s="182">
        <f t="shared" ref="N5:N13" si="0">SUM(C5:M5)</f>
        <v>2538</v>
      </c>
    </row>
    <row r="6" spans="1:14" x14ac:dyDescent="0.25">
      <c r="A6" s="38">
        <v>2</v>
      </c>
      <c r="B6" s="39" t="s">
        <v>43</v>
      </c>
      <c r="C6" s="86">
        <v>2</v>
      </c>
      <c r="D6" s="73">
        <v>1</v>
      </c>
      <c r="E6" s="86">
        <v>78</v>
      </c>
      <c r="F6" s="73">
        <v>3</v>
      </c>
      <c r="G6" s="86">
        <v>0</v>
      </c>
      <c r="H6" s="73">
        <v>18</v>
      </c>
      <c r="I6" s="86">
        <v>0</v>
      </c>
      <c r="J6" s="73">
        <v>0</v>
      </c>
      <c r="K6" s="86">
        <v>0</v>
      </c>
      <c r="L6" s="73">
        <v>1</v>
      </c>
      <c r="M6" s="86">
        <v>7</v>
      </c>
      <c r="N6" s="73">
        <f t="shared" si="0"/>
        <v>110</v>
      </c>
    </row>
    <row r="7" spans="1:14" x14ac:dyDescent="0.25">
      <c r="A7" s="38">
        <v>3</v>
      </c>
      <c r="B7" s="39" t="s">
        <v>44</v>
      </c>
      <c r="C7" s="70">
        <v>0</v>
      </c>
      <c r="D7" s="39">
        <v>0</v>
      </c>
      <c r="E7" s="70">
        <v>10</v>
      </c>
      <c r="F7" s="39">
        <v>0</v>
      </c>
      <c r="G7" s="70">
        <v>0</v>
      </c>
      <c r="H7" s="39">
        <v>2</v>
      </c>
      <c r="I7" s="70">
        <v>0</v>
      </c>
      <c r="J7" s="39">
        <v>0</v>
      </c>
      <c r="K7" s="70">
        <v>0</v>
      </c>
      <c r="L7" s="39">
        <v>1</v>
      </c>
      <c r="M7" s="70">
        <v>0</v>
      </c>
      <c r="N7" s="39">
        <f t="shared" si="0"/>
        <v>13</v>
      </c>
    </row>
    <row r="8" spans="1:14" x14ac:dyDescent="0.25">
      <c r="A8" s="38">
        <v>4</v>
      </c>
      <c r="B8" s="39" t="s">
        <v>45</v>
      </c>
      <c r="C8" s="70">
        <v>3</v>
      </c>
      <c r="D8" s="39">
        <v>0</v>
      </c>
      <c r="E8" s="70">
        <v>12</v>
      </c>
      <c r="F8" s="39">
        <v>0</v>
      </c>
      <c r="G8" s="70">
        <v>0</v>
      </c>
      <c r="H8" s="39">
        <v>16</v>
      </c>
      <c r="I8" s="70">
        <v>0</v>
      </c>
      <c r="J8" s="39">
        <v>0</v>
      </c>
      <c r="K8" s="70">
        <v>1</v>
      </c>
      <c r="L8" s="39">
        <v>3</v>
      </c>
      <c r="M8" s="70">
        <v>0</v>
      </c>
      <c r="N8" s="39">
        <f t="shared" si="0"/>
        <v>35</v>
      </c>
    </row>
    <row r="9" spans="1:14" x14ac:dyDescent="0.25">
      <c r="A9" s="38">
        <v>5</v>
      </c>
      <c r="B9" s="39" t="s">
        <v>46</v>
      </c>
      <c r="C9" s="70">
        <v>0</v>
      </c>
      <c r="D9" s="39">
        <v>0</v>
      </c>
      <c r="E9" s="70">
        <v>1</v>
      </c>
      <c r="F9" s="39">
        <v>0</v>
      </c>
      <c r="G9" s="70">
        <v>0</v>
      </c>
      <c r="H9" s="39">
        <v>8</v>
      </c>
      <c r="I9" s="70">
        <v>0</v>
      </c>
      <c r="J9" s="39">
        <v>0</v>
      </c>
      <c r="K9" s="70">
        <v>0</v>
      </c>
      <c r="L9" s="39">
        <v>0</v>
      </c>
      <c r="M9" s="70">
        <v>0</v>
      </c>
      <c r="N9" s="39">
        <f t="shared" si="0"/>
        <v>9</v>
      </c>
    </row>
    <row r="10" spans="1:14" x14ac:dyDescent="0.25">
      <c r="A10" s="38">
        <v>6</v>
      </c>
      <c r="B10" s="39" t="s">
        <v>47</v>
      </c>
      <c r="C10" s="70">
        <v>0</v>
      </c>
      <c r="D10" s="39">
        <v>0</v>
      </c>
      <c r="E10" s="70">
        <v>0</v>
      </c>
      <c r="F10" s="39">
        <v>0</v>
      </c>
      <c r="G10" s="70">
        <v>0</v>
      </c>
      <c r="H10" s="39">
        <v>1</v>
      </c>
      <c r="I10" s="70">
        <v>1</v>
      </c>
      <c r="J10" s="39">
        <v>0</v>
      </c>
      <c r="K10" s="70">
        <v>0</v>
      </c>
      <c r="L10" s="39">
        <v>1</v>
      </c>
      <c r="M10" s="70">
        <v>0</v>
      </c>
      <c r="N10" s="39">
        <f t="shared" si="0"/>
        <v>3</v>
      </c>
    </row>
    <row r="11" spans="1:14" x14ac:dyDescent="0.25">
      <c r="A11" s="38">
        <v>7</v>
      </c>
      <c r="B11" s="39" t="s">
        <v>48</v>
      </c>
      <c r="C11" s="70">
        <v>0</v>
      </c>
      <c r="D11" s="73">
        <v>0</v>
      </c>
      <c r="E11" s="70">
        <v>111</v>
      </c>
      <c r="F11" s="73">
        <v>15</v>
      </c>
      <c r="G11" s="70">
        <v>1</v>
      </c>
      <c r="H11" s="73">
        <v>26</v>
      </c>
      <c r="I11" s="70">
        <v>0</v>
      </c>
      <c r="J11" s="73">
        <v>0</v>
      </c>
      <c r="K11" s="70">
        <v>8</v>
      </c>
      <c r="L11" s="73">
        <v>3</v>
      </c>
      <c r="M11" s="70">
        <v>23</v>
      </c>
      <c r="N11" s="73">
        <f t="shared" si="0"/>
        <v>187</v>
      </c>
    </row>
    <row r="12" spans="1:14" ht="15.75" thickBot="1" x14ac:dyDescent="0.3">
      <c r="A12" s="41">
        <v>8</v>
      </c>
      <c r="B12" s="42" t="s">
        <v>49</v>
      </c>
      <c r="C12" s="87">
        <v>0</v>
      </c>
      <c r="D12" s="39">
        <v>0</v>
      </c>
      <c r="E12" s="87">
        <v>0</v>
      </c>
      <c r="F12" s="39">
        <v>0</v>
      </c>
      <c r="G12" s="87">
        <v>0</v>
      </c>
      <c r="H12" s="39">
        <v>0</v>
      </c>
      <c r="I12" s="87">
        <v>0</v>
      </c>
      <c r="J12" s="39">
        <v>0</v>
      </c>
      <c r="K12" s="87">
        <v>0</v>
      </c>
      <c r="L12" s="39">
        <v>0</v>
      </c>
      <c r="M12" s="87">
        <v>0</v>
      </c>
      <c r="N12" s="39">
        <f t="shared" si="0"/>
        <v>0</v>
      </c>
    </row>
    <row r="13" spans="1:14" ht="15.75" thickBot="1" x14ac:dyDescent="0.3">
      <c r="A13" s="44"/>
      <c r="B13" s="45" t="s">
        <v>40</v>
      </c>
      <c r="C13" s="49">
        <f t="shared" ref="C13:M13" si="1">SUM(C5:C12)</f>
        <v>32</v>
      </c>
      <c r="D13" s="47">
        <f t="shared" si="1"/>
        <v>20</v>
      </c>
      <c r="E13" s="49">
        <f t="shared" si="1"/>
        <v>1919</v>
      </c>
      <c r="F13" s="47">
        <f t="shared" si="1"/>
        <v>117</v>
      </c>
      <c r="G13" s="49">
        <f t="shared" si="1"/>
        <v>18</v>
      </c>
      <c r="H13" s="47">
        <f t="shared" si="1"/>
        <v>406</v>
      </c>
      <c r="I13" s="49">
        <f t="shared" si="1"/>
        <v>35</v>
      </c>
      <c r="J13" s="47">
        <f t="shared" si="1"/>
        <v>99</v>
      </c>
      <c r="K13" s="49">
        <f t="shared" si="1"/>
        <v>58</v>
      </c>
      <c r="L13" s="47">
        <f t="shared" si="1"/>
        <v>65</v>
      </c>
      <c r="M13" s="49">
        <f t="shared" si="1"/>
        <v>126</v>
      </c>
      <c r="N13" s="47">
        <f t="shared" si="0"/>
        <v>2895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24" t="s">
        <v>56</v>
      </c>
      <c r="B15" s="350"/>
      <c r="C15" s="74">
        <f>C13/N13</f>
        <v>1.1053540587219343E-2</v>
      </c>
      <c r="D15" s="75">
        <f>D13/N13</f>
        <v>6.9084628670120895E-3</v>
      </c>
      <c r="E15" s="56">
        <f>E13/N13</f>
        <v>0.66286701208981003</v>
      </c>
      <c r="F15" s="75">
        <f>F13/N13</f>
        <v>4.0414507772020727E-2</v>
      </c>
      <c r="G15" s="56">
        <f>G13/N13</f>
        <v>6.2176165803108805E-3</v>
      </c>
      <c r="H15" s="75">
        <f>H13/N13</f>
        <v>0.14024179620034544</v>
      </c>
      <c r="I15" s="56">
        <f>I13/N13</f>
        <v>1.2089810017271158E-2</v>
      </c>
      <c r="J15" s="75">
        <f>J13/N13</f>
        <v>3.4196891191709843E-2</v>
      </c>
      <c r="K15" s="56">
        <f>K13/N13</f>
        <v>2.003454231433506E-2</v>
      </c>
      <c r="L15" s="75">
        <f>L13/N13</f>
        <v>2.2452504317789293E-2</v>
      </c>
      <c r="M15" s="76">
        <f>M13/N13</f>
        <v>4.3523316062176166E-2</v>
      </c>
      <c r="N15" s="255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31"/>
      <c r="B17" s="31"/>
      <c r="C17" s="314" t="s">
        <v>105</v>
      </c>
      <c r="D17" s="315"/>
      <c r="E17" s="315"/>
      <c r="F17" s="315"/>
      <c r="G17" s="315"/>
      <c r="H17" s="315"/>
      <c r="I17" s="315"/>
      <c r="J17" s="316"/>
      <c r="K17" s="316"/>
      <c r="L17" s="31"/>
      <c r="M17" s="31"/>
      <c r="N17" s="252" t="s">
        <v>39</v>
      </c>
    </row>
    <row r="18" spans="1:14" ht="15.75" thickBot="1" x14ac:dyDescent="0.3">
      <c r="A18" s="306" t="s">
        <v>1</v>
      </c>
      <c r="B18" s="318" t="s">
        <v>2</v>
      </c>
      <c r="C18" s="333" t="s">
        <v>3</v>
      </c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18" t="s">
        <v>4</v>
      </c>
    </row>
    <row r="19" spans="1:14" x14ac:dyDescent="0.25">
      <c r="A19" s="334"/>
      <c r="B19" s="336"/>
      <c r="C19" s="355" t="s">
        <v>72</v>
      </c>
      <c r="D19" s="318" t="s">
        <v>5</v>
      </c>
      <c r="E19" s="340" t="s">
        <v>6</v>
      </c>
      <c r="F19" s="358" t="s">
        <v>7</v>
      </c>
      <c r="G19" s="340" t="s">
        <v>8</v>
      </c>
      <c r="H19" s="338" t="s">
        <v>9</v>
      </c>
      <c r="I19" s="340" t="s">
        <v>10</v>
      </c>
      <c r="J19" s="338" t="s">
        <v>11</v>
      </c>
      <c r="K19" s="355" t="s">
        <v>12</v>
      </c>
      <c r="L19" s="318" t="s">
        <v>13</v>
      </c>
      <c r="M19" s="340" t="s">
        <v>14</v>
      </c>
      <c r="N19" s="343"/>
    </row>
    <row r="20" spans="1:14" ht="15.75" thickBot="1" x14ac:dyDescent="0.3">
      <c r="A20" s="335"/>
      <c r="B20" s="337"/>
      <c r="C20" s="357"/>
      <c r="D20" s="335"/>
      <c r="E20" s="335"/>
      <c r="F20" s="359"/>
      <c r="G20" s="335"/>
      <c r="H20" s="339"/>
      <c r="I20" s="335"/>
      <c r="J20" s="339"/>
      <c r="K20" s="357"/>
      <c r="L20" s="335"/>
      <c r="M20" s="335"/>
      <c r="N20" s="337"/>
    </row>
    <row r="21" spans="1:14" x14ac:dyDescent="0.25">
      <c r="A21" s="36">
        <v>1</v>
      </c>
      <c r="B21" s="37" t="s">
        <v>42</v>
      </c>
      <c r="C21" s="86">
        <v>115</v>
      </c>
      <c r="D21" s="182">
        <v>103</v>
      </c>
      <c r="E21" s="86">
        <v>5379</v>
      </c>
      <c r="F21" s="182">
        <v>376</v>
      </c>
      <c r="G21" s="86">
        <v>90</v>
      </c>
      <c r="H21" s="182">
        <v>1085</v>
      </c>
      <c r="I21" s="86">
        <v>169</v>
      </c>
      <c r="J21" s="182">
        <v>466</v>
      </c>
      <c r="K21" s="86">
        <v>190</v>
      </c>
      <c r="L21" s="182">
        <v>193</v>
      </c>
      <c r="M21" s="86">
        <v>359</v>
      </c>
      <c r="N21" s="182">
        <f t="shared" ref="N21:N28" si="2">SUM(C21:M21)</f>
        <v>8525</v>
      </c>
    </row>
    <row r="22" spans="1:14" x14ac:dyDescent="0.25">
      <c r="A22" s="38">
        <v>2</v>
      </c>
      <c r="B22" s="39" t="s">
        <v>43</v>
      </c>
      <c r="C22" s="86">
        <v>28</v>
      </c>
      <c r="D22" s="73">
        <v>14</v>
      </c>
      <c r="E22" s="86">
        <v>934</v>
      </c>
      <c r="F22" s="73">
        <v>22</v>
      </c>
      <c r="G22" s="86">
        <v>0</v>
      </c>
      <c r="H22" s="73">
        <v>246</v>
      </c>
      <c r="I22" s="86">
        <v>0</v>
      </c>
      <c r="J22" s="73">
        <v>0</v>
      </c>
      <c r="K22" s="86">
        <v>0</v>
      </c>
      <c r="L22" s="73">
        <v>14</v>
      </c>
      <c r="M22" s="86">
        <v>99</v>
      </c>
      <c r="N22" s="73">
        <f t="shared" si="2"/>
        <v>1357</v>
      </c>
    </row>
    <row r="23" spans="1:14" x14ac:dyDescent="0.25">
      <c r="A23" s="38">
        <v>3</v>
      </c>
      <c r="B23" s="39" t="s">
        <v>44</v>
      </c>
      <c r="C23" s="70">
        <v>0</v>
      </c>
      <c r="D23" s="39">
        <v>0</v>
      </c>
      <c r="E23" s="70">
        <v>177</v>
      </c>
      <c r="F23" s="39">
        <v>0</v>
      </c>
      <c r="G23" s="70">
        <v>0</v>
      </c>
      <c r="H23" s="39">
        <v>25</v>
      </c>
      <c r="I23" s="70">
        <v>0</v>
      </c>
      <c r="J23" s="39">
        <v>0</v>
      </c>
      <c r="K23" s="70">
        <v>0</v>
      </c>
      <c r="L23" s="39">
        <v>13</v>
      </c>
      <c r="M23" s="70">
        <v>0</v>
      </c>
      <c r="N23" s="73">
        <f t="shared" si="2"/>
        <v>215</v>
      </c>
    </row>
    <row r="24" spans="1:14" x14ac:dyDescent="0.25">
      <c r="A24" s="38">
        <v>4</v>
      </c>
      <c r="B24" s="39" t="s">
        <v>45</v>
      </c>
      <c r="C24" s="70">
        <v>2</v>
      </c>
      <c r="D24" s="39">
        <v>0</v>
      </c>
      <c r="E24" s="70">
        <v>10</v>
      </c>
      <c r="F24" s="39">
        <v>0</v>
      </c>
      <c r="G24" s="70">
        <v>0</v>
      </c>
      <c r="H24" s="39">
        <v>10</v>
      </c>
      <c r="I24" s="70">
        <v>0</v>
      </c>
      <c r="J24" s="39">
        <v>0</v>
      </c>
      <c r="K24" s="70">
        <v>1</v>
      </c>
      <c r="L24" s="39">
        <v>2</v>
      </c>
      <c r="M24" s="70">
        <v>0</v>
      </c>
      <c r="N24" s="39">
        <f t="shared" si="2"/>
        <v>25</v>
      </c>
    </row>
    <row r="25" spans="1:14" x14ac:dyDescent="0.25">
      <c r="A25" s="38">
        <v>5</v>
      </c>
      <c r="B25" s="39" t="s">
        <v>46</v>
      </c>
      <c r="C25" s="70">
        <v>0</v>
      </c>
      <c r="D25" s="39">
        <v>0</v>
      </c>
      <c r="E25" s="70">
        <v>3</v>
      </c>
      <c r="F25" s="39">
        <v>0</v>
      </c>
      <c r="G25" s="70">
        <v>0</v>
      </c>
      <c r="H25" s="39">
        <v>56</v>
      </c>
      <c r="I25" s="70">
        <v>0</v>
      </c>
      <c r="J25" s="39">
        <v>0</v>
      </c>
      <c r="K25" s="70">
        <v>0</v>
      </c>
      <c r="L25" s="39">
        <v>0</v>
      </c>
      <c r="M25" s="70">
        <v>0</v>
      </c>
      <c r="N25" s="39">
        <f t="shared" si="2"/>
        <v>59</v>
      </c>
    </row>
    <row r="26" spans="1:14" x14ac:dyDescent="0.25">
      <c r="A26" s="38">
        <v>6</v>
      </c>
      <c r="B26" s="39" t="s">
        <v>47</v>
      </c>
      <c r="C26" s="70">
        <v>0</v>
      </c>
      <c r="D26" s="39">
        <v>0</v>
      </c>
      <c r="E26" s="70">
        <v>0</v>
      </c>
      <c r="F26" s="39">
        <v>0</v>
      </c>
      <c r="G26" s="70">
        <v>0</v>
      </c>
      <c r="H26" s="39">
        <v>4</v>
      </c>
      <c r="I26" s="70">
        <v>6</v>
      </c>
      <c r="J26" s="39">
        <v>0</v>
      </c>
      <c r="K26" s="70">
        <v>0</v>
      </c>
      <c r="L26" s="39">
        <v>3</v>
      </c>
      <c r="M26" s="70">
        <v>0</v>
      </c>
      <c r="N26" s="39">
        <f t="shared" si="2"/>
        <v>13</v>
      </c>
    </row>
    <row r="27" spans="1:14" x14ac:dyDescent="0.25">
      <c r="A27" s="38">
        <v>7</v>
      </c>
      <c r="B27" s="39" t="s">
        <v>48</v>
      </c>
      <c r="C27" s="70">
        <v>0</v>
      </c>
      <c r="D27" s="73">
        <v>0</v>
      </c>
      <c r="E27" s="70">
        <v>70</v>
      </c>
      <c r="F27" s="73">
        <v>32</v>
      </c>
      <c r="G27" s="70">
        <v>2</v>
      </c>
      <c r="H27" s="73">
        <v>16</v>
      </c>
      <c r="I27" s="70">
        <v>0</v>
      </c>
      <c r="J27" s="73">
        <v>0</v>
      </c>
      <c r="K27" s="70">
        <v>5</v>
      </c>
      <c r="L27" s="73">
        <v>2</v>
      </c>
      <c r="M27" s="70">
        <v>14</v>
      </c>
      <c r="N27" s="73">
        <f t="shared" si="2"/>
        <v>141</v>
      </c>
    </row>
    <row r="28" spans="1:14" ht="15.75" thickBot="1" x14ac:dyDescent="0.3">
      <c r="A28" s="41">
        <v>8</v>
      </c>
      <c r="B28" s="42" t="s">
        <v>49</v>
      </c>
      <c r="C28" s="87">
        <v>0</v>
      </c>
      <c r="D28" s="39">
        <v>0</v>
      </c>
      <c r="E28" s="87">
        <v>0</v>
      </c>
      <c r="F28" s="39">
        <v>0</v>
      </c>
      <c r="G28" s="87">
        <v>0</v>
      </c>
      <c r="H28" s="39"/>
      <c r="I28" s="87">
        <v>0</v>
      </c>
      <c r="J28" s="39">
        <v>0</v>
      </c>
      <c r="K28" s="87">
        <v>0</v>
      </c>
      <c r="L28" s="39">
        <v>0</v>
      </c>
      <c r="M28" s="87">
        <v>0</v>
      </c>
      <c r="N28" s="39">
        <f t="shared" si="2"/>
        <v>0</v>
      </c>
    </row>
    <row r="29" spans="1:14" ht="15.75" thickBot="1" x14ac:dyDescent="0.3">
      <c r="A29" s="44"/>
      <c r="B29" s="45" t="s">
        <v>40</v>
      </c>
      <c r="C29" s="49">
        <f t="shared" ref="C29:M29" si="3">SUM(C21:C28)</f>
        <v>145</v>
      </c>
      <c r="D29" s="47">
        <f>SUM(D21:D28)</f>
        <v>117</v>
      </c>
      <c r="E29" s="49">
        <f t="shared" si="3"/>
        <v>6573</v>
      </c>
      <c r="F29" s="47">
        <f t="shared" si="3"/>
        <v>430</v>
      </c>
      <c r="G29" s="49">
        <f t="shared" si="3"/>
        <v>92</v>
      </c>
      <c r="H29" s="47">
        <f t="shared" si="3"/>
        <v>1442</v>
      </c>
      <c r="I29" s="49">
        <f>SUM(I21:I28)</f>
        <v>175</v>
      </c>
      <c r="J29" s="47">
        <f t="shared" si="3"/>
        <v>466</v>
      </c>
      <c r="K29" s="49">
        <f t="shared" si="3"/>
        <v>196</v>
      </c>
      <c r="L29" s="47">
        <f t="shared" si="3"/>
        <v>227</v>
      </c>
      <c r="M29" s="49">
        <f t="shared" si="3"/>
        <v>472</v>
      </c>
      <c r="N29" s="47">
        <f>SUM(C28:M29)</f>
        <v>10335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24" t="s">
        <v>56</v>
      </c>
      <c r="B31" s="350"/>
      <c r="C31" s="74">
        <f>C29/N29</f>
        <v>1.4029995162070633E-2</v>
      </c>
      <c r="D31" s="75">
        <f>D29/N29</f>
        <v>1.1320754716981131E-2</v>
      </c>
      <c r="E31" s="56">
        <f>E29/N29</f>
        <v>0.63599419448476058</v>
      </c>
      <c r="F31" s="75">
        <f>F29/N29</f>
        <v>4.1606192549588777E-2</v>
      </c>
      <c r="G31" s="56">
        <f>G29/N29</f>
        <v>8.9017900338655056E-3</v>
      </c>
      <c r="H31" s="75">
        <f>H29/N29</f>
        <v>0.13952588292210935</v>
      </c>
      <c r="I31" s="56">
        <f>I29/N29</f>
        <v>1.6932752781809387E-2</v>
      </c>
      <c r="J31" s="75">
        <f>J29/N29</f>
        <v>4.5089501693275282E-2</v>
      </c>
      <c r="K31" s="56">
        <f>K29/N29</f>
        <v>1.8964683115626511E-2</v>
      </c>
      <c r="L31" s="75">
        <f>L29/N29</f>
        <v>2.1964199322689889E-2</v>
      </c>
      <c r="M31" s="76">
        <f>M29/N29</f>
        <v>4.5670053217223026E-2</v>
      </c>
      <c r="N31" s="255">
        <f>N29/N29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8:N20"/>
    <mergeCell ref="C19:C20"/>
    <mergeCell ref="D19:D20"/>
    <mergeCell ref="E19:E20"/>
    <mergeCell ref="F19:F20"/>
    <mergeCell ref="A15:B15"/>
    <mergeCell ref="C17:K17"/>
    <mergeCell ref="A18:A20"/>
    <mergeCell ref="B18:B20"/>
    <mergeCell ref="C18:M18"/>
    <mergeCell ref="M19:M20"/>
    <mergeCell ref="K19:K20"/>
    <mergeCell ref="L19:L20"/>
    <mergeCell ref="A31:B31"/>
    <mergeCell ref="G19:G20"/>
    <mergeCell ref="H19:H20"/>
    <mergeCell ref="I19:I20"/>
    <mergeCell ref="J19:J20"/>
  </mergeCells>
  <pageMargins left="0.25" right="0.25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4.5703125" customWidth="1"/>
    <col min="2" max="2" width="26.7109375" customWidth="1"/>
  </cols>
  <sheetData>
    <row r="1" spans="1:14" ht="24.75" customHeight="1" thickBot="1" x14ac:dyDescent="0.3">
      <c r="A1" s="185"/>
      <c r="B1" s="185"/>
      <c r="C1" s="362" t="s">
        <v>106</v>
      </c>
      <c r="D1" s="363"/>
      <c r="E1" s="363"/>
      <c r="F1" s="363"/>
      <c r="G1" s="363"/>
      <c r="H1" s="363"/>
      <c r="I1" s="363"/>
      <c r="J1" s="364"/>
      <c r="K1" s="364"/>
      <c r="L1" s="185"/>
      <c r="M1" s="185"/>
      <c r="N1" s="186"/>
    </row>
    <row r="2" spans="1:14" ht="15.75" thickBot="1" x14ac:dyDescent="0.3">
      <c r="A2" s="306" t="s">
        <v>1</v>
      </c>
      <c r="B2" s="318" t="s">
        <v>2</v>
      </c>
      <c r="C2" s="333" t="s">
        <v>3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18" t="s">
        <v>4</v>
      </c>
    </row>
    <row r="3" spans="1:14" x14ac:dyDescent="0.25">
      <c r="A3" s="334"/>
      <c r="B3" s="336"/>
      <c r="C3" s="344" t="s">
        <v>72</v>
      </c>
      <c r="D3" s="338" t="s">
        <v>5</v>
      </c>
      <c r="E3" s="340" t="s">
        <v>6</v>
      </c>
      <c r="F3" s="338" t="s">
        <v>7</v>
      </c>
      <c r="G3" s="340" t="s">
        <v>8</v>
      </c>
      <c r="H3" s="338" t="s">
        <v>9</v>
      </c>
      <c r="I3" s="340" t="s">
        <v>10</v>
      </c>
      <c r="J3" s="318" t="s">
        <v>11</v>
      </c>
      <c r="K3" s="365" t="s">
        <v>41</v>
      </c>
      <c r="L3" s="318" t="s">
        <v>13</v>
      </c>
      <c r="M3" s="346" t="s">
        <v>14</v>
      </c>
      <c r="N3" s="343"/>
    </row>
    <row r="4" spans="1:14" ht="15.75" thickBot="1" x14ac:dyDescent="0.3">
      <c r="A4" s="335"/>
      <c r="B4" s="337"/>
      <c r="C4" s="345"/>
      <c r="D4" s="339"/>
      <c r="E4" s="335"/>
      <c r="F4" s="339"/>
      <c r="G4" s="335"/>
      <c r="H4" s="339"/>
      <c r="I4" s="335"/>
      <c r="J4" s="335"/>
      <c r="K4" s="366"/>
      <c r="L4" s="335"/>
      <c r="M4" s="347"/>
      <c r="N4" s="337"/>
    </row>
    <row r="5" spans="1:14" x14ac:dyDescent="0.25">
      <c r="A5" s="36">
        <v>1</v>
      </c>
      <c r="B5" s="37" t="s">
        <v>42</v>
      </c>
      <c r="C5" s="178">
        <v>343</v>
      </c>
      <c r="D5" s="93">
        <v>750</v>
      </c>
      <c r="E5" s="178">
        <v>520</v>
      </c>
      <c r="F5" s="93">
        <v>449</v>
      </c>
      <c r="G5" s="178">
        <v>436</v>
      </c>
      <c r="H5" s="187">
        <v>445</v>
      </c>
      <c r="I5" s="178">
        <v>254</v>
      </c>
      <c r="J5" s="93">
        <v>782</v>
      </c>
      <c r="K5" s="178">
        <v>505</v>
      </c>
      <c r="L5" s="93">
        <v>573</v>
      </c>
      <c r="M5" s="178">
        <v>371</v>
      </c>
      <c r="N5" s="182">
        <f t="shared" ref="N5:N17" si="0">SUM(C5:M5)</f>
        <v>5428</v>
      </c>
    </row>
    <row r="6" spans="1:14" x14ac:dyDescent="0.25">
      <c r="A6" s="38">
        <v>2</v>
      </c>
      <c r="B6" s="39" t="s">
        <v>43</v>
      </c>
      <c r="C6" s="86">
        <v>54</v>
      </c>
      <c r="D6" s="67">
        <v>140</v>
      </c>
      <c r="E6" s="86">
        <v>62</v>
      </c>
      <c r="F6" s="67">
        <v>81</v>
      </c>
      <c r="G6" s="86">
        <v>68</v>
      </c>
      <c r="H6" s="67">
        <v>61</v>
      </c>
      <c r="I6" s="86">
        <v>9</v>
      </c>
      <c r="J6" s="67">
        <v>81</v>
      </c>
      <c r="K6" s="86">
        <v>68</v>
      </c>
      <c r="L6" s="67">
        <v>76</v>
      </c>
      <c r="M6" s="86">
        <v>46</v>
      </c>
      <c r="N6" s="73">
        <f t="shared" si="0"/>
        <v>746</v>
      </c>
    </row>
    <row r="7" spans="1:14" x14ac:dyDescent="0.25">
      <c r="A7" s="38">
        <v>3</v>
      </c>
      <c r="B7" s="39" t="s">
        <v>44</v>
      </c>
      <c r="C7" s="86">
        <v>5</v>
      </c>
      <c r="D7" s="67">
        <v>20</v>
      </c>
      <c r="E7" s="86">
        <v>10</v>
      </c>
      <c r="F7" s="67">
        <v>7</v>
      </c>
      <c r="G7" s="86">
        <v>14</v>
      </c>
      <c r="H7" s="71">
        <v>5</v>
      </c>
      <c r="I7" s="70">
        <v>0</v>
      </c>
      <c r="J7" s="67">
        <v>10</v>
      </c>
      <c r="K7" s="86">
        <v>18</v>
      </c>
      <c r="L7" s="67">
        <v>15</v>
      </c>
      <c r="M7" s="70">
        <v>2</v>
      </c>
      <c r="N7" s="73">
        <f t="shared" si="0"/>
        <v>106</v>
      </c>
    </row>
    <row r="8" spans="1:14" x14ac:dyDescent="0.25">
      <c r="A8" s="38">
        <v>4</v>
      </c>
      <c r="B8" s="39" t="s">
        <v>45</v>
      </c>
      <c r="C8" s="70">
        <v>4</v>
      </c>
      <c r="D8" s="71">
        <v>4</v>
      </c>
      <c r="E8" s="70">
        <v>5</v>
      </c>
      <c r="F8" s="71">
        <v>1</v>
      </c>
      <c r="G8" s="70">
        <v>1</v>
      </c>
      <c r="H8" s="71">
        <v>0</v>
      </c>
      <c r="I8" s="70">
        <v>0</v>
      </c>
      <c r="J8" s="71">
        <v>2</v>
      </c>
      <c r="K8" s="86">
        <v>2</v>
      </c>
      <c r="L8" s="67">
        <v>1</v>
      </c>
      <c r="M8" s="70">
        <v>0</v>
      </c>
      <c r="N8" s="73">
        <f t="shared" si="0"/>
        <v>20</v>
      </c>
    </row>
    <row r="9" spans="1:14" x14ac:dyDescent="0.25">
      <c r="A9" s="38">
        <v>5</v>
      </c>
      <c r="B9" s="39" t="s">
        <v>46</v>
      </c>
      <c r="C9" s="70">
        <v>0</v>
      </c>
      <c r="D9" s="71">
        <v>0</v>
      </c>
      <c r="E9" s="70">
        <v>1</v>
      </c>
      <c r="F9" s="71">
        <v>1</v>
      </c>
      <c r="G9" s="70">
        <v>0</v>
      </c>
      <c r="H9" s="71">
        <v>0</v>
      </c>
      <c r="I9" s="70">
        <v>0</v>
      </c>
      <c r="J9" s="71">
        <v>0</v>
      </c>
      <c r="K9" s="87">
        <v>3</v>
      </c>
      <c r="L9" s="71">
        <v>0</v>
      </c>
      <c r="M9" s="70">
        <v>0</v>
      </c>
      <c r="N9" s="39">
        <f t="shared" si="0"/>
        <v>5</v>
      </c>
    </row>
    <row r="10" spans="1:14" x14ac:dyDescent="0.25">
      <c r="A10" s="38">
        <v>6</v>
      </c>
      <c r="B10" s="39" t="s">
        <v>47</v>
      </c>
      <c r="C10" s="86">
        <v>1</v>
      </c>
      <c r="D10" s="67">
        <v>7</v>
      </c>
      <c r="E10" s="86">
        <v>1</v>
      </c>
      <c r="F10" s="67">
        <v>1</v>
      </c>
      <c r="G10" s="86">
        <v>0</v>
      </c>
      <c r="H10" s="67">
        <v>1</v>
      </c>
      <c r="I10" s="86">
        <v>3</v>
      </c>
      <c r="J10" s="67">
        <v>3</v>
      </c>
      <c r="K10" s="86">
        <v>4</v>
      </c>
      <c r="L10" s="67">
        <v>0</v>
      </c>
      <c r="M10" s="86">
        <v>2</v>
      </c>
      <c r="N10" s="73">
        <f t="shared" si="0"/>
        <v>23</v>
      </c>
    </row>
    <row r="11" spans="1:14" x14ac:dyDescent="0.25">
      <c r="A11" s="38">
        <v>7</v>
      </c>
      <c r="B11" s="39" t="s">
        <v>48</v>
      </c>
      <c r="C11" s="70">
        <v>2</v>
      </c>
      <c r="D11" s="67">
        <v>0</v>
      </c>
      <c r="E11" s="70">
        <v>1</v>
      </c>
      <c r="F11" s="71">
        <v>0</v>
      </c>
      <c r="G11" s="70">
        <v>0</v>
      </c>
      <c r="H11" s="71">
        <v>0</v>
      </c>
      <c r="I11" s="70">
        <v>0</v>
      </c>
      <c r="J11" s="71">
        <v>1</v>
      </c>
      <c r="K11" s="85">
        <v>0</v>
      </c>
      <c r="L11" s="71">
        <v>2</v>
      </c>
      <c r="M11" s="70">
        <v>0</v>
      </c>
      <c r="N11" s="73">
        <f t="shared" si="0"/>
        <v>6</v>
      </c>
    </row>
    <row r="12" spans="1:14" x14ac:dyDescent="0.25">
      <c r="A12" s="38">
        <v>8</v>
      </c>
      <c r="B12" s="39" t="s">
        <v>49</v>
      </c>
      <c r="C12" s="70">
        <v>2</v>
      </c>
      <c r="D12" s="71">
        <v>3</v>
      </c>
      <c r="E12" s="70">
        <v>7</v>
      </c>
      <c r="F12" s="71">
        <v>1</v>
      </c>
      <c r="G12" s="70">
        <v>1</v>
      </c>
      <c r="H12" s="71">
        <v>1</v>
      </c>
      <c r="I12" s="70">
        <v>0</v>
      </c>
      <c r="J12" s="71">
        <v>0</v>
      </c>
      <c r="K12" s="86">
        <v>2</v>
      </c>
      <c r="L12" s="71">
        <v>4</v>
      </c>
      <c r="M12" s="70">
        <v>0</v>
      </c>
      <c r="N12" s="73">
        <f t="shared" si="0"/>
        <v>21</v>
      </c>
    </row>
    <row r="13" spans="1:14" ht="22.5" x14ac:dyDescent="0.25">
      <c r="A13" s="38">
        <v>9</v>
      </c>
      <c r="B13" s="69" t="s">
        <v>50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33.75" x14ac:dyDescent="0.25">
      <c r="A14" s="38">
        <v>10</v>
      </c>
      <c r="B14" s="69" t="s">
        <v>51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52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1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1</v>
      </c>
    </row>
    <row r="16" spans="1:14" ht="56.25" x14ac:dyDescent="0.25">
      <c r="A16" s="38">
        <v>12</v>
      </c>
      <c r="B16" s="69" t="s">
        <v>53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 t="shared" si="0"/>
        <v>0</v>
      </c>
    </row>
    <row r="17" spans="1:14" ht="34.5" thickBot="1" x14ac:dyDescent="0.3">
      <c r="A17" s="38">
        <v>13</v>
      </c>
      <c r="B17" s="69" t="s">
        <v>54</v>
      </c>
      <c r="C17" s="86">
        <v>1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1</v>
      </c>
    </row>
    <row r="18" spans="1:14" ht="15.75" thickBot="1" x14ac:dyDescent="0.3">
      <c r="A18" s="44"/>
      <c r="B18" s="45" t="s">
        <v>40</v>
      </c>
      <c r="C18" s="49">
        <f t="shared" ref="C18:M18" si="1">SUM(C5:C17)</f>
        <v>412</v>
      </c>
      <c r="D18" s="50">
        <f t="shared" si="1"/>
        <v>924</v>
      </c>
      <c r="E18" s="49">
        <f t="shared" si="1"/>
        <v>607</v>
      </c>
      <c r="F18" s="50">
        <f t="shared" si="1"/>
        <v>541</v>
      </c>
      <c r="G18" s="49">
        <f t="shared" si="1"/>
        <v>520</v>
      </c>
      <c r="H18" s="50">
        <f t="shared" si="1"/>
        <v>514</v>
      </c>
      <c r="I18" s="49">
        <f t="shared" si="1"/>
        <v>266</v>
      </c>
      <c r="J18" s="50">
        <f t="shared" si="1"/>
        <v>879</v>
      </c>
      <c r="K18" s="49">
        <f t="shared" si="1"/>
        <v>602</v>
      </c>
      <c r="L18" s="50">
        <f>SUM(L5:L17)</f>
        <v>671</v>
      </c>
      <c r="M18" s="49">
        <f t="shared" si="1"/>
        <v>421</v>
      </c>
      <c r="N18" s="47">
        <f>SUM(N5:N17)</f>
        <v>6357</v>
      </c>
    </row>
    <row r="19" spans="1:14" ht="15.75" thickBot="1" x14ac:dyDescent="0.3">
      <c r="A19" s="149"/>
      <c r="B19" s="150"/>
      <c r="C19" s="54"/>
      <c r="D19" s="48"/>
      <c r="E19" s="54"/>
      <c r="F19" s="48"/>
      <c r="G19" s="54"/>
      <c r="H19" s="48"/>
      <c r="I19" s="54"/>
      <c r="J19" s="48"/>
      <c r="K19" s="54"/>
      <c r="L19" s="48"/>
      <c r="M19" s="54"/>
      <c r="N19" s="54"/>
    </row>
    <row r="20" spans="1:14" ht="15.75" thickBot="1" x14ac:dyDescent="0.3">
      <c r="A20" s="360" t="s">
        <v>56</v>
      </c>
      <c r="B20" s="361"/>
      <c r="C20" s="74">
        <f>C18/N18</f>
        <v>6.4810445178543341E-2</v>
      </c>
      <c r="D20" s="75">
        <f>D18/N18</f>
        <v>0.14535158093440301</v>
      </c>
      <c r="E20" s="56">
        <f>E18/N18</f>
        <v>9.5485291804310216E-2</v>
      </c>
      <c r="F20" s="75">
        <f>F18/N18</f>
        <v>8.5103036023281425E-2</v>
      </c>
      <c r="G20" s="56">
        <f>G18/N18</f>
        <v>8.1799591002044994E-2</v>
      </c>
      <c r="H20" s="75">
        <f>H18/N18</f>
        <v>8.0855749567406016E-2</v>
      </c>
      <c r="I20" s="56">
        <f>I18/N18</f>
        <v>4.1843636935661475E-2</v>
      </c>
      <c r="J20" s="75">
        <f>J18/N18</f>
        <v>0.13827277017461068</v>
      </c>
      <c r="K20" s="56">
        <f>K18/N18</f>
        <v>9.4698757275444398E-2</v>
      </c>
      <c r="L20" s="75">
        <f>L18/N18</f>
        <v>0.10555293377379267</v>
      </c>
      <c r="M20" s="76">
        <f>M18/N18</f>
        <v>6.6226207330501816E-2</v>
      </c>
      <c r="N20" s="55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85546875" customWidth="1"/>
    <col min="2" max="2" width="27.42578125" customWidth="1"/>
    <col min="11" max="11" width="9.5703125" bestFit="1" customWidth="1"/>
  </cols>
  <sheetData>
    <row r="1" spans="1:14" ht="32.25" customHeight="1" thickBot="1" x14ac:dyDescent="0.3">
      <c r="A1" s="185" t="s">
        <v>70</v>
      </c>
      <c r="B1" s="31"/>
      <c r="C1" s="314" t="s">
        <v>107</v>
      </c>
      <c r="D1" s="315"/>
      <c r="E1" s="315"/>
      <c r="F1" s="315"/>
      <c r="G1" s="315"/>
      <c r="H1" s="315"/>
      <c r="I1" s="315"/>
      <c r="J1" s="316"/>
      <c r="K1" s="316"/>
      <c r="L1" s="31"/>
      <c r="M1" s="31"/>
      <c r="N1" s="252" t="s">
        <v>39</v>
      </c>
    </row>
    <row r="2" spans="1:14" ht="15.75" thickBot="1" x14ac:dyDescent="0.3">
      <c r="A2" s="306" t="s">
        <v>1</v>
      </c>
      <c r="B2" s="318" t="s">
        <v>2</v>
      </c>
      <c r="C2" s="333" t="s">
        <v>3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18" t="s">
        <v>4</v>
      </c>
    </row>
    <row r="3" spans="1:14" x14ac:dyDescent="0.25">
      <c r="A3" s="334"/>
      <c r="B3" s="336"/>
      <c r="C3" s="344" t="s">
        <v>72</v>
      </c>
      <c r="D3" s="338" t="s">
        <v>5</v>
      </c>
      <c r="E3" s="340" t="s">
        <v>6</v>
      </c>
      <c r="F3" s="338" t="s">
        <v>7</v>
      </c>
      <c r="G3" s="340" t="s">
        <v>8</v>
      </c>
      <c r="H3" s="338" t="s">
        <v>9</v>
      </c>
      <c r="I3" s="340" t="s">
        <v>10</v>
      </c>
      <c r="J3" s="318" t="s">
        <v>11</v>
      </c>
      <c r="K3" s="365" t="s">
        <v>41</v>
      </c>
      <c r="L3" s="318" t="s">
        <v>13</v>
      </c>
      <c r="M3" s="346" t="s">
        <v>14</v>
      </c>
      <c r="N3" s="343"/>
    </row>
    <row r="4" spans="1:14" ht="15.75" thickBot="1" x14ac:dyDescent="0.3">
      <c r="A4" s="335"/>
      <c r="B4" s="337"/>
      <c r="C4" s="345"/>
      <c r="D4" s="339"/>
      <c r="E4" s="335"/>
      <c r="F4" s="339"/>
      <c r="G4" s="335"/>
      <c r="H4" s="339"/>
      <c r="I4" s="335"/>
      <c r="J4" s="335"/>
      <c r="K4" s="366"/>
      <c r="L4" s="335"/>
      <c r="M4" s="347"/>
      <c r="N4" s="337"/>
    </row>
    <row r="5" spans="1:14" x14ac:dyDescent="0.25">
      <c r="A5" s="36">
        <v>1</v>
      </c>
      <c r="B5" s="37" t="s">
        <v>42</v>
      </c>
      <c r="C5" s="178">
        <v>26376</v>
      </c>
      <c r="D5" s="93">
        <v>32088</v>
      </c>
      <c r="E5" s="178">
        <v>22508</v>
      </c>
      <c r="F5" s="93">
        <v>21394</v>
      </c>
      <c r="G5" s="178">
        <v>20239</v>
      </c>
      <c r="H5" s="187">
        <v>20167</v>
      </c>
      <c r="I5" s="178">
        <v>14924</v>
      </c>
      <c r="J5" s="93">
        <v>48132</v>
      </c>
      <c r="K5" s="178">
        <v>22052</v>
      </c>
      <c r="L5" s="93">
        <v>31980</v>
      </c>
      <c r="M5" s="178">
        <v>20081</v>
      </c>
      <c r="N5" s="182">
        <f t="shared" ref="N5:N17" si="0">SUM(C5:M5)</f>
        <v>279941</v>
      </c>
    </row>
    <row r="6" spans="1:14" x14ac:dyDescent="0.25">
      <c r="A6" s="38">
        <v>2</v>
      </c>
      <c r="B6" s="39" t="s">
        <v>43</v>
      </c>
      <c r="C6" s="86">
        <v>3003</v>
      </c>
      <c r="D6" s="67">
        <v>9241</v>
      </c>
      <c r="E6" s="86">
        <v>2237</v>
      </c>
      <c r="F6" s="67">
        <v>2333</v>
      </c>
      <c r="G6" s="86">
        <v>3092</v>
      </c>
      <c r="H6" s="67">
        <v>1935</v>
      </c>
      <c r="I6" s="86">
        <v>247</v>
      </c>
      <c r="J6" s="67">
        <v>3682</v>
      </c>
      <c r="K6" s="86">
        <v>3580</v>
      </c>
      <c r="L6" s="67">
        <v>4818</v>
      </c>
      <c r="M6" s="86">
        <v>2234</v>
      </c>
      <c r="N6" s="73">
        <f t="shared" si="0"/>
        <v>36402</v>
      </c>
    </row>
    <row r="7" spans="1:14" x14ac:dyDescent="0.25">
      <c r="A7" s="38">
        <v>3</v>
      </c>
      <c r="B7" s="39" t="s">
        <v>44</v>
      </c>
      <c r="C7" s="86">
        <v>1853</v>
      </c>
      <c r="D7" s="67">
        <v>1476</v>
      </c>
      <c r="E7" s="86">
        <v>561</v>
      </c>
      <c r="F7" s="67">
        <v>300</v>
      </c>
      <c r="G7" s="86">
        <v>1235</v>
      </c>
      <c r="H7" s="67">
        <v>889</v>
      </c>
      <c r="I7" s="70">
        <v>0</v>
      </c>
      <c r="J7" s="67">
        <v>262</v>
      </c>
      <c r="K7" s="86">
        <v>1046</v>
      </c>
      <c r="L7" s="67">
        <v>3687</v>
      </c>
      <c r="M7" s="86">
        <v>170</v>
      </c>
      <c r="N7" s="73">
        <f t="shared" si="0"/>
        <v>11479</v>
      </c>
    </row>
    <row r="8" spans="1:14" x14ac:dyDescent="0.25">
      <c r="A8" s="38">
        <v>4</v>
      </c>
      <c r="B8" s="39" t="s">
        <v>45</v>
      </c>
      <c r="C8" s="70">
        <v>161</v>
      </c>
      <c r="D8" s="71">
        <v>178</v>
      </c>
      <c r="E8" s="70">
        <v>193</v>
      </c>
      <c r="F8" s="71">
        <v>45</v>
      </c>
      <c r="G8" s="70">
        <v>19</v>
      </c>
      <c r="H8" s="71">
        <v>0</v>
      </c>
      <c r="I8" s="70">
        <v>0</v>
      </c>
      <c r="J8" s="71">
        <v>48</v>
      </c>
      <c r="K8" s="70">
        <v>92</v>
      </c>
      <c r="L8" s="67">
        <v>28</v>
      </c>
      <c r="M8" s="70">
        <v>0</v>
      </c>
      <c r="N8" s="73">
        <f t="shared" si="0"/>
        <v>764</v>
      </c>
    </row>
    <row r="9" spans="1:14" x14ac:dyDescent="0.25">
      <c r="A9" s="38">
        <v>5</v>
      </c>
      <c r="B9" s="39" t="s">
        <v>46</v>
      </c>
      <c r="C9" s="70">
        <v>0</v>
      </c>
      <c r="D9" s="71">
        <v>0</v>
      </c>
      <c r="E9" s="70">
        <v>77</v>
      </c>
      <c r="F9" s="71">
        <v>62</v>
      </c>
      <c r="G9" s="70">
        <v>0</v>
      </c>
      <c r="H9" s="71">
        <v>0</v>
      </c>
      <c r="I9" s="70">
        <v>0</v>
      </c>
      <c r="J9" s="71">
        <v>0</v>
      </c>
      <c r="K9" s="87">
        <v>218</v>
      </c>
      <c r="L9" s="71">
        <v>0</v>
      </c>
      <c r="M9" s="70">
        <v>0</v>
      </c>
      <c r="N9" s="73">
        <f t="shared" si="0"/>
        <v>357</v>
      </c>
    </row>
    <row r="10" spans="1:14" x14ac:dyDescent="0.25">
      <c r="A10" s="38">
        <v>6</v>
      </c>
      <c r="B10" s="39" t="s">
        <v>47</v>
      </c>
      <c r="C10" s="70">
        <v>218</v>
      </c>
      <c r="D10" s="67">
        <v>217</v>
      </c>
      <c r="E10" s="86">
        <v>16</v>
      </c>
      <c r="F10" s="67">
        <v>294</v>
      </c>
      <c r="G10" s="86">
        <v>0</v>
      </c>
      <c r="H10" s="67">
        <v>566</v>
      </c>
      <c r="I10" s="86">
        <v>422</v>
      </c>
      <c r="J10" s="67">
        <v>52</v>
      </c>
      <c r="K10" s="86">
        <v>76</v>
      </c>
      <c r="L10" s="67">
        <v>0</v>
      </c>
      <c r="M10" s="86">
        <v>59</v>
      </c>
      <c r="N10" s="73">
        <f t="shared" si="0"/>
        <v>1920</v>
      </c>
    </row>
    <row r="11" spans="1:14" x14ac:dyDescent="0.25">
      <c r="A11" s="38">
        <v>7</v>
      </c>
      <c r="B11" s="39" t="s">
        <v>48</v>
      </c>
      <c r="C11" s="70">
        <v>113</v>
      </c>
      <c r="D11" s="67">
        <v>0</v>
      </c>
      <c r="E11" s="70">
        <v>43</v>
      </c>
      <c r="F11" s="71">
        <v>0</v>
      </c>
      <c r="G11" s="70">
        <v>0</v>
      </c>
      <c r="H11" s="71">
        <v>0</v>
      </c>
      <c r="I11" s="70">
        <v>0</v>
      </c>
      <c r="J11" s="71">
        <v>22</v>
      </c>
      <c r="K11" s="85">
        <v>0</v>
      </c>
      <c r="L11" s="71">
        <v>27</v>
      </c>
      <c r="M11" s="70">
        <v>0</v>
      </c>
      <c r="N11" s="73">
        <f t="shared" si="0"/>
        <v>205</v>
      </c>
    </row>
    <row r="12" spans="1:14" x14ac:dyDescent="0.25">
      <c r="A12" s="38">
        <v>8</v>
      </c>
      <c r="B12" s="39" t="s">
        <v>49</v>
      </c>
      <c r="C12" s="70">
        <v>227</v>
      </c>
      <c r="D12" s="67">
        <v>123</v>
      </c>
      <c r="E12" s="70">
        <v>70</v>
      </c>
      <c r="F12" s="71">
        <v>72</v>
      </c>
      <c r="G12" s="70">
        <v>76</v>
      </c>
      <c r="H12" s="71">
        <v>16</v>
      </c>
      <c r="I12" s="70">
        <v>0</v>
      </c>
      <c r="J12" s="71">
        <v>0</v>
      </c>
      <c r="K12" s="86">
        <v>83</v>
      </c>
      <c r="L12" s="71">
        <v>66</v>
      </c>
      <c r="M12" s="70">
        <v>0</v>
      </c>
      <c r="N12" s="73">
        <f t="shared" si="0"/>
        <v>733</v>
      </c>
    </row>
    <row r="13" spans="1:14" ht="22.5" x14ac:dyDescent="0.25">
      <c r="A13" s="38">
        <v>9</v>
      </c>
      <c r="B13" s="69" t="s">
        <v>50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33.75" x14ac:dyDescent="0.25">
      <c r="A14" s="38">
        <v>10</v>
      </c>
      <c r="B14" s="256" t="s">
        <v>51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52</v>
      </c>
      <c r="C15" s="70">
        <v>0</v>
      </c>
      <c r="D15" s="71">
        <v>0</v>
      </c>
      <c r="E15" s="70">
        <v>0</v>
      </c>
      <c r="F15" s="71"/>
      <c r="G15" s="70">
        <v>0</v>
      </c>
      <c r="H15" s="71">
        <v>6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6</v>
      </c>
    </row>
    <row r="16" spans="1:14" ht="56.25" x14ac:dyDescent="0.25">
      <c r="A16" s="38">
        <v>12</v>
      </c>
      <c r="B16" s="69" t="s">
        <v>53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 t="shared" si="0"/>
        <v>0</v>
      </c>
    </row>
    <row r="17" spans="1:14" ht="34.5" thickBot="1" x14ac:dyDescent="0.3">
      <c r="A17" s="38">
        <v>13</v>
      </c>
      <c r="B17" s="69" t="s">
        <v>54</v>
      </c>
      <c r="C17" s="70">
        <v>8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8</v>
      </c>
    </row>
    <row r="18" spans="1:14" ht="15.75" thickBot="1" x14ac:dyDescent="0.3">
      <c r="A18" s="44"/>
      <c r="B18" s="45" t="s">
        <v>40</v>
      </c>
      <c r="C18" s="49">
        <f t="shared" ref="C18:M18" si="1">SUM(C5:C17)</f>
        <v>31959</v>
      </c>
      <c r="D18" s="50">
        <f>SUM(D5:D17)</f>
        <v>43323</v>
      </c>
      <c r="E18" s="49">
        <f t="shared" si="1"/>
        <v>25705</v>
      </c>
      <c r="F18" s="50">
        <f>SUM(F5:F17)</f>
        <v>24500</v>
      </c>
      <c r="G18" s="49">
        <f t="shared" si="1"/>
        <v>24661</v>
      </c>
      <c r="H18" s="50">
        <f t="shared" si="1"/>
        <v>23579</v>
      </c>
      <c r="I18" s="49">
        <f>SUM(I5:I17)</f>
        <v>15593</v>
      </c>
      <c r="J18" s="50">
        <f t="shared" si="1"/>
        <v>52198</v>
      </c>
      <c r="K18" s="101">
        <f t="shared" si="1"/>
        <v>27147</v>
      </c>
      <c r="L18" s="50">
        <f t="shared" si="1"/>
        <v>40606</v>
      </c>
      <c r="M18" s="49">
        <f t="shared" si="1"/>
        <v>22544</v>
      </c>
      <c r="N18" s="47">
        <f>SUM(N5:N17)</f>
        <v>331815</v>
      </c>
    </row>
    <row r="19" spans="1:14" ht="15.75" thickBot="1" x14ac:dyDescent="0.3"/>
    <row r="20" spans="1:14" ht="15.75" thickBot="1" x14ac:dyDescent="0.3">
      <c r="A20" s="360" t="s">
        <v>56</v>
      </c>
      <c r="B20" s="361"/>
      <c r="C20" s="74">
        <f>C18/N18</f>
        <v>9.6315718095926942E-2</v>
      </c>
      <c r="D20" s="75">
        <f>D18/N18</f>
        <v>0.13056371773427963</v>
      </c>
      <c r="E20" s="56">
        <f>E18/N18</f>
        <v>7.7467866130223162E-2</v>
      </c>
      <c r="F20" s="75">
        <f>F18/N18</f>
        <v>7.3836324457905764E-2</v>
      </c>
      <c r="G20" s="56">
        <f>G18/N18</f>
        <v>7.432153459005772E-2</v>
      </c>
      <c r="H20" s="75">
        <f>H18/N18</f>
        <v>7.1060681403794276E-2</v>
      </c>
      <c r="I20" s="56">
        <f>I18/N18</f>
        <v>4.6993053358045898E-2</v>
      </c>
      <c r="J20" s="75">
        <f>J18/N18</f>
        <v>0.15731054955321488</v>
      </c>
      <c r="K20" s="56">
        <f>K18/N18</f>
        <v>8.1813661226888476E-2</v>
      </c>
      <c r="L20" s="75">
        <f>L18/N18</f>
        <v>0.12237542003827434</v>
      </c>
      <c r="M20" s="76">
        <f>M18/N18</f>
        <v>6.794147341138887E-2</v>
      </c>
      <c r="N20" s="255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" customWidth="1"/>
    <col min="2" max="2" width="21.5703125" customWidth="1"/>
  </cols>
  <sheetData>
    <row r="1" spans="1:14" ht="27.75" customHeight="1" thickBot="1" x14ac:dyDescent="0.3">
      <c r="A1" s="185"/>
      <c r="B1" s="31"/>
      <c r="C1" s="314" t="s">
        <v>108</v>
      </c>
      <c r="D1" s="315"/>
      <c r="E1" s="315"/>
      <c r="F1" s="315"/>
      <c r="G1" s="315"/>
      <c r="H1" s="315"/>
      <c r="I1" s="315"/>
      <c r="J1" s="316"/>
      <c r="K1" s="316"/>
      <c r="L1" s="31"/>
      <c r="M1" s="31"/>
      <c r="N1" s="68"/>
    </row>
    <row r="2" spans="1:14" ht="15.75" thickBot="1" x14ac:dyDescent="0.3">
      <c r="A2" s="306" t="s">
        <v>1</v>
      </c>
      <c r="B2" s="318" t="s">
        <v>2</v>
      </c>
      <c r="C2" s="333" t="s">
        <v>3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18" t="s">
        <v>4</v>
      </c>
    </row>
    <row r="3" spans="1:14" x14ac:dyDescent="0.25">
      <c r="A3" s="334"/>
      <c r="B3" s="336"/>
      <c r="C3" s="355" t="s">
        <v>72</v>
      </c>
      <c r="D3" s="318" t="s">
        <v>5</v>
      </c>
      <c r="E3" s="340" t="s">
        <v>6</v>
      </c>
      <c r="F3" s="358" t="s">
        <v>7</v>
      </c>
      <c r="G3" s="340" t="s">
        <v>8</v>
      </c>
      <c r="H3" s="338" t="s">
        <v>9</v>
      </c>
      <c r="I3" s="340" t="s">
        <v>10</v>
      </c>
      <c r="J3" s="338" t="s">
        <v>11</v>
      </c>
      <c r="K3" s="355" t="s">
        <v>12</v>
      </c>
      <c r="L3" s="318" t="s">
        <v>13</v>
      </c>
      <c r="M3" s="340" t="s">
        <v>14</v>
      </c>
      <c r="N3" s="343"/>
    </row>
    <row r="4" spans="1:14" ht="15.75" thickBot="1" x14ac:dyDescent="0.3">
      <c r="A4" s="335"/>
      <c r="B4" s="337"/>
      <c r="C4" s="357"/>
      <c r="D4" s="335"/>
      <c r="E4" s="335"/>
      <c r="F4" s="359"/>
      <c r="G4" s="335"/>
      <c r="H4" s="339"/>
      <c r="I4" s="335"/>
      <c r="J4" s="339"/>
      <c r="K4" s="357"/>
      <c r="L4" s="335"/>
      <c r="M4" s="335"/>
      <c r="N4" s="337"/>
    </row>
    <row r="5" spans="1:14" x14ac:dyDescent="0.25">
      <c r="A5" s="36">
        <v>1</v>
      </c>
      <c r="B5" s="37" t="s">
        <v>42</v>
      </c>
      <c r="C5" s="86">
        <v>8</v>
      </c>
      <c r="D5" s="182">
        <v>22</v>
      </c>
      <c r="E5" s="85">
        <v>7</v>
      </c>
      <c r="F5" s="93">
        <v>11</v>
      </c>
      <c r="G5" s="85">
        <v>9</v>
      </c>
      <c r="H5" s="93">
        <v>10</v>
      </c>
      <c r="I5" s="85">
        <v>15</v>
      </c>
      <c r="J5" s="93">
        <v>15</v>
      </c>
      <c r="K5" s="85">
        <v>9</v>
      </c>
      <c r="L5" s="93">
        <v>29</v>
      </c>
      <c r="M5" s="85">
        <v>10</v>
      </c>
      <c r="N5" s="182">
        <f t="shared" ref="N5:N12" si="0">SUM(C5:M5)</f>
        <v>145</v>
      </c>
    </row>
    <row r="6" spans="1:14" x14ac:dyDescent="0.25">
      <c r="A6" s="38">
        <v>2</v>
      </c>
      <c r="B6" s="39" t="s">
        <v>43</v>
      </c>
      <c r="C6" s="86">
        <v>21</v>
      </c>
      <c r="D6" s="73">
        <v>33</v>
      </c>
      <c r="E6" s="86">
        <v>19</v>
      </c>
      <c r="F6" s="67">
        <v>14</v>
      </c>
      <c r="G6" s="86">
        <v>12</v>
      </c>
      <c r="H6" s="67">
        <v>11</v>
      </c>
      <c r="I6" s="70">
        <v>0</v>
      </c>
      <c r="J6" s="67">
        <v>25</v>
      </c>
      <c r="K6" s="86">
        <v>10</v>
      </c>
      <c r="L6" s="71">
        <v>10</v>
      </c>
      <c r="M6" s="70">
        <v>22</v>
      </c>
      <c r="N6" s="73">
        <f t="shared" si="0"/>
        <v>177</v>
      </c>
    </row>
    <row r="7" spans="1:14" x14ac:dyDescent="0.25">
      <c r="A7" s="38">
        <v>3</v>
      </c>
      <c r="B7" s="39" t="s">
        <v>44</v>
      </c>
      <c r="C7" s="70">
        <v>0</v>
      </c>
      <c r="D7" s="39">
        <v>3</v>
      </c>
      <c r="E7" s="70">
        <v>0</v>
      </c>
      <c r="F7" s="67">
        <v>5</v>
      </c>
      <c r="G7" s="70">
        <v>0</v>
      </c>
      <c r="H7" s="71">
        <v>2</v>
      </c>
      <c r="I7" s="70">
        <v>0</v>
      </c>
      <c r="J7" s="71">
        <v>5</v>
      </c>
      <c r="K7" s="70">
        <v>1</v>
      </c>
      <c r="L7" s="71">
        <v>3</v>
      </c>
      <c r="M7" s="70">
        <v>0</v>
      </c>
      <c r="N7" s="39">
        <f t="shared" si="0"/>
        <v>19</v>
      </c>
    </row>
    <row r="8" spans="1:14" x14ac:dyDescent="0.25">
      <c r="A8" s="38">
        <v>4</v>
      </c>
      <c r="B8" s="39" t="s">
        <v>45</v>
      </c>
      <c r="C8" s="70">
        <v>0</v>
      </c>
      <c r="D8" s="39">
        <v>0</v>
      </c>
      <c r="E8" s="70">
        <v>0</v>
      </c>
      <c r="F8" s="71">
        <v>0</v>
      </c>
      <c r="G8" s="70">
        <v>0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70">
        <v>0</v>
      </c>
      <c r="N8" s="39">
        <f t="shared" si="0"/>
        <v>0</v>
      </c>
    </row>
    <row r="9" spans="1:14" x14ac:dyDescent="0.25">
      <c r="A9" s="38">
        <v>5</v>
      </c>
      <c r="B9" s="39" t="s">
        <v>46</v>
      </c>
      <c r="C9" s="70">
        <v>0</v>
      </c>
      <c r="D9" s="39">
        <v>0</v>
      </c>
      <c r="E9" s="70">
        <v>0</v>
      </c>
      <c r="F9" s="71">
        <v>0</v>
      </c>
      <c r="G9" s="70">
        <v>0</v>
      </c>
      <c r="H9" s="71">
        <v>0</v>
      </c>
      <c r="I9" s="70">
        <v>0</v>
      </c>
      <c r="J9" s="71">
        <v>0</v>
      </c>
      <c r="K9" s="87">
        <v>0</v>
      </c>
      <c r="L9" s="71">
        <v>0</v>
      </c>
      <c r="M9" s="70">
        <v>0</v>
      </c>
      <c r="N9" s="39">
        <f t="shared" si="0"/>
        <v>0</v>
      </c>
    </row>
    <row r="10" spans="1:14" x14ac:dyDescent="0.25">
      <c r="A10" s="38">
        <v>6</v>
      </c>
      <c r="B10" s="39" t="s">
        <v>47</v>
      </c>
      <c r="C10" s="70">
        <v>0</v>
      </c>
      <c r="D10" s="39">
        <v>0</v>
      </c>
      <c r="E10" s="70">
        <v>0</v>
      </c>
      <c r="F10" s="71">
        <v>0</v>
      </c>
      <c r="G10" s="70">
        <v>1</v>
      </c>
      <c r="H10" s="71">
        <v>0</v>
      </c>
      <c r="I10" s="70">
        <v>0</v>
      </c>
      <c r="J10" s="71">
        <v>0</v>
      </c>
      <c r="K10" s="70">
        <v>0</v>
      </c>
      <c r="L10" s="71">
        <v>0</v>
      </c>
      <c r="M10" s="70">
        <v>0</v>
      </c>
      <c r="N10" s="39">
        <f t="shared" si="0"/>
        <v>1</v>
      </c>
    </row>
    <row r="11" spans="1:14" x14ac:dyDescent="0.25">
      <c r="A11" s="38">
        <v>7</v>
      </c>
      <c r="B11" s="39" t="s">
        <v>48</v>
      </c>
      <c r="C11" s="70">
        <v>1</v>
      </c>
      <c r="D11" s="73">
        <v>1</v>
      </c>
      <c r="E11" s="70">
        <v>1</v>
      </c>
      <c r="F11" s="71">
        <v>1</v>
      </c>
      <c r="G11" s="70">
        <v>2</v>
      </c>
      <c r="H11" s="71">
        <v>0</v>
      </c>
      <c r="I11" s="70">
        <v>0</v>
      </c>
      <c r="J11" s="71">
        <v>3</v>
      </c>
      <c r="K11" s="190">
        <v>0</v>
      </c>
      <c r="L11" s="71">
        <v>1</v>
      </c>
      <c r="M11" s="70">
        <v>2</v>
      </c>
      <c r="N11" s="73">
        <f t="shared" si="0"/>
        <v>12</v>
      </c>
    </row>
    <row r="12" spans="1:14" ht="15.75" thickBot="1" x14ac:dyDescent="0.3">
      <c r="A12" s="41">
        <v>8</v>
      </c>
      <c r="B12" s="42" t="s">
        <v>49</v>
      </c>
      <c r="C12" s="87">
        <v>1</v>
      </c>
      <c r="D12" s="39">
        <v>0</v>
      </c>
      <c r="E12" s="87">
        <v>0</v>
      </c>
      <c r="F12" s="189">
        <v>0</v>
      </c>
      <c r="G12" s="87">
        <v>0</v>
      </c>
      <c r="H12" s="189">
        <v>0</v>
      </c>
      <c r="I12" s="87">
        <v>0</v>
      </c>
      <c r="J12" s="189">
        <v>0</v>
      </c>
      <c r="K12" s="87">
        <v>0</v>
      </c>
      <c r="L12" s="189">
        <v>0</v>
      </c>
      <c r="M12" s="87">
        <v>0</v>
      </c>
      <c r="N12" s="42">
        <f t="shared" si="0"/>
        <v>1</v>
      </c>
    </row>
    <row r="13" spans="1:14" ht="15.75" thickBot="1" x14ac:dyDescent="0.3">
      <c r="A13" s="44"/>
      <c r="B13" s="45" t="s">
        <v>57</v>
      </c>
      <c r="C13" s="49">
        <f t="shared" ref="C13:N13" si="1">SUM(C5:C12)</f>
        <v>31</v>
      </c>
      <c r="D13" s="47">
        <f t="shared" si="1"/>
        <v>59</v>
      </c>
      <c r="E13" s="49">
        <f t="shared" si="1"/>
        <v>27</v>
      </c>
      <c r="F13" s="50">
        <f t="shared" si="1"/>
        <v>31</v>
      </c>
      <c r="G13" s="49">
        <f t="shared" si="1"/>
        <v>24</v>
      </c>
      <c r="H13" s="50">
        <f t="shared" si="1"/>
        <v>23</v>
      </c>
      <c r="I13" s="49">
        <f t="shared" si="1"/>
        <v>15</v>
      </c>
      <c r="J13" s="50">
        <f t="shared" si="1"/>
        <v>48</v>
      </c>
      <c r="K13" s="49">
        <f t="shared" si="1"/>
        <v>20</v>
      </c>
      <c r="L13" s="50">
        <f t="shared" si="1"/>
        <v>43</v>
      </c>
      <c r="M13" s="49">
        <f t="shared" si="1"/>
        <v>34</v>
      </c>
      <c r="N13" s="47">
        <f t="shared" si="1"/>
        <v>355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thickBot="1" x14ac:dyDescent="0.3">
      <c r="A16" s="369" t="s">
        <v>56</v>
      </c>
      <c r="B16" s="370"/>
      <c r="C16" s="74">
        <f>C13/N13</f>
        <v>8.7323943661971826E-2</v>
      </c>
      <c r="D16" s="75">
        <f>D13/N13</f>
        <v>0.16619718309859155</v>
      </c>
      <c r="E16" s="56">
        <f>E13/N13</f>
        <v>7.605633802816901E-2</v>
      </c>
      <c r="F16" s="75">
        <f>F13/N13</f>
        <v>8.7323943661971826E-2</v>
      </c>
      <c r="G16" s="56">
        <f>G13/N13</f>
        <v>6.7605633802816895E-2</v>
      </c>
      <c r="H16" s="75">
        <f>H13/N13</f>
        <v>6.4788732394366194E-2</v>
      </c>
      <c r="I16" s="56">
        <f>I13/N13</f>
        <v>4.2253521126760563E-2</v>
      </c>
      <c r="J16" s="75">
        <f>J13/N13</f>
        <v>0.13521126760563379</v>
      </c>
      <c r="K16" s="56">
        <f>K13/N13</f>
        <v>5.6338028169014086E-2</v>
      </c>
      <c r="L16" s="75">
        <f>L13/N13</f>
        <v>0.12112676056338029</v>
      </c>
      <c r="M16" s="76">
        <f>M13/N13</f>
        <v>9.5774647887323941E-2</v>
      </c>
      <c r="N16" s="272">
        <f>N13/N13</f>
        <v>1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1"/>
      <c r="B18" s="31"/>
      <c r="C18" s="314" t="s">
        <v>109</v>
      </c>
      <c r="D18" s="315"/>
      <c r="E18" s="315"/>
      <c r="F18" s="315"/>
      <c r="G18" s="315"/>
      <c r="H18" s="315"/>
      <c r="I18" s="315"/>
      <c r="J18" s="316"/>
      <c r="K18" s="316"/>
      <c r="L18" s="31"/>
      <c r="M18" s="31"/>
      <c r="N18" s="252" t="s">
        <v>39</v>
      </c>
    </row>
    <row r="19" spans="1:14" ht="15.75" thickBot="1" x14ac:dyDescent="0.3">
      <c r="A19" s="306" t="s">
        <v>1</v>
      </c>
      <c r="B19" s="318" t="s">
        <v>2</v>
      </c>
      <c r="C19" s="333" t="s">
        <v>3</v>
      </c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18" t="s">
        <v>4</v>
      </c>
    </row>
    <row r="20" spans="1:14" x14ac:dyDescent="0.25">
      <c r="A20" s="334"/>
      <c r="B20" s="336"/>
      <c r="C20" s="355" t="s">
        <v>72</v>
      </c>
      <c r="D20" s="318" t="s">
        <v>5</v>
      </c>
      <c r="E20" s="340" t="s">
        <v>6</v>
      </c>
      <c r="F20" s="358" t="s">
        <v>7</v>
      </c>
      <c r="G20" s="340" t="s">
        <v>8</v>
      </c>
      <c r="H20" s="338" t="s">
        <v>9</v>
      </c>
      <c r="I20" s="340" t="s">
        <v>10</v>
      </c>
      <c r="J20" s="338" t="s">
        <v>11</v>
      </c>
      <c r="K20" s="355" t="s">
        <v>12</v>
      </c>
      <c r="L20" s="318" t="s">
        <v>13</v>
      </c>
      <c r="M20" s="340" t="s">
        <v>14</v>
      </c>
      <c r="N20" s="343"/>
    </row>
    <row r="21" spans="1:14" ht="15.75" thickBot="1" x14ac:dyDescent="0.3">
      <c r="A21" s="335"/>
      <c r="B21" s="337"/>
      <c r="C21" s="357"/>
      <c r="D21" s="335"/>
      <c r="E21" s="335"/>
      <c r="F21" s="359"/>
      <c r="G21" s="335"/>
      <c r="H21" s="339"/>
      <c r="I21" s="335"/>
      <c r="J21" s="339"/>
      <c r="K21" s="357"/>
      <c r="L21" s="335"/>
      <c r="M21" s="335"/>
      <c r="N21" s="337"/>
    </row>
    <row r="22" spans="1:14" x14ac:dyDescent="0.25">
      <c r="A22" s="36">
        <v>1</v>
      </c>
      <c r="B22" s="37" t="s">
        <v>42</v>
      </c>
      <c r="C22" s="86">
        <v>1314</v>
      </c>
      <c r="D22" s="182">
        <v>4673</v>
      </c>
      <c r="E22" s="85">
        <v>1313</v>
      </c>
      <c r="F22" s="93">
        <v>1043</v>
      </c>
      <c r="G22" s="85">
        <v>2009</v>
      </c>
      <c r="H22" s="93">
        <v>2019</v>
      </c>
      <c r="I22" s="85">
        <v>1537</v>
      </c>
      <c r="J22" s="93">
        <v>5212</v>
      </c>
      <c r="K22" s="85">
        <v>2291</v>
      </c>
      <c r="L22" s="93">
        <v>4575</v>
      </c>
      <c r="M22" s="85">
        <v>1001</v>
      </c>
      <c r="N22" s="182">
        <f t="shared" ref="N22:N29" si="2">SUM(C22:M22)</f>
        <v>26987</v>
      </c>
    </row>
    <row r="23" spans="1:14" x14ac:dyDescent="0.25">
      <c r="A23" s="38">
        <v>2</v>
      </c>
      <c r="B23" s="39" t="s">
        <v>43</v>
      </c>
      <c r="C23" s="86">
        <v>3889</v>
      </c>
      <c r="D23" s="73">
        <v>5090</v>
      </c>
      <c r="E23" s="86">
        <v>1210</v>
      </c>
      <c r="F23" s="67">
        <v>2124</v>
      </c>
      <c r="G23" s="86">
        <v>2571</v>
      </c>
      <c r="H23" s="67">
        <v>1243</v>
      </c>
      <c r="I23" s="70">
        <v>0</v>
      </c>
      <c r="J23" s="67">
        <v>5259</v>
      </c>
      <c r="K23" s="86">
        <v>6614</v>
      </c>
      <c r="L23" s="67">
        <v>1868</v>
      </c>
      <c r="M23" s="86">
        <v>7168</v>
      </c>
      <c r="N23" s="73">
        <f t="shared" si="2"/>
        <v>37036</v>
      </c>
    </row>
    <row r="24" spans="1:14" x14ac:dyDescent="0.25">
      <c r="A24" s="38">
        <v>3</v>
      </c>
      <c r="B24" s="39" t="s">
        <v>44</v>
      </c>
      <c r="C24" s="70">
        <v>0</v>
      </c>
      <c r="D24" s="73">
        <v>617</v>
      </c>
      <c r="E24" s="86">
        <v>0</v>
      </c>
      <c r="F24" s="67">
        <v>815</v>
      </c>
      <c r="G24" s="86">
        <v>0</v>
      </c>
      <c r="H24" s="71">
        <v>52</v>
      </c>
      <c r="I24" s="70">
        <v>0</v>
      </c>
      <c r="J24" s="67">
        <v>1230</v>
      </c>
      <c r="K24" s="70">
        <v>64</v>
      </c>
      <c r="L24" s="71">
        <v>133</v>
      </c>
      <c r="M24" s="70">
        <v>0</v>
      </c>
      <c r="N24" s="73">
        <f t="shared" si="2"/>
        <v>2911</v>
      </c>
    </row>
    <row r="25" spans="1:14" x14ac:dyDescent="0.25">
      <c r="A25" s="38">
        <v>4</v>
      </c>
      <c r="B25" s="39" t="s">
        <v>45</v>
      </c>
      <c r="C25" s="70">
        <v>0</v>
      </c>
      <c r="D25" s="39">
        <v>0</v>
      </c>
      <c r="E25" s="70">
        <v>0</v>
      </c>
      <c r="F25" s="71">
        <v>0</v>
      </c>
      <c r="G25" s="70">
        <v>0</v>
      </c>
      <c r="H25" s="71">
        <v>0</v>
      </c>
      <c r="I25" s="70">
        <v>0</v>
      </c>
      <c r="J25" s="71">
        <v>0</v>
      </c>
      <c r="K25" s="70">
        <v>0</v>
      </c>
      <c r="L25" s="71">
        <v>0</v>
      </c>
      <c r="M25" s="70">
        <v>0</v>
      </c>
      <c r="N25" s="73">
        <f t="shared" si="2"/>
        <v>0</v>
      </c>
    </row>
    <row r="26" spans="1:14" x14ac:dyDescent="0.25">
      <c r="A26" s="38">
        <v>5</v>
      </c>
      <c r="B26" s="39" t="s">
        <v>46</v>
      </c>
      <c r="C26" s="70">
        <v>0</v>
      </c>
      <c r="D26" s="39">
        <v>0</v>
      </c>
      <c r="E26" s="70">
        <v>0</v>
      </c>
      <c r="F26" s="71">
        <v>0</v>
      </c>
      <c r="G26" s="70">
        <v>0</v>
      </c>
      <c r="H26" s="71">
        <v>0</v>
      </c>
      <c r="I26" s="70">
        <v>0</v>
      </c>
      <c r="J26" s="71">
        <v>0</v>
      </c>
      <c r="K26" s="87">
        <v>0</v>
      </c>
      <c r="L26" s="71">
        <v>0</v>
      </c>
      <c r="M26" s="70">
        <v>0</v>
      </c>
      <c r="N26" s="39">
        <f t="shared" si="2"/>
        <v>0</v>
      </c>
    </row>
    <row r="27" spans="1:14" x14ac:dyDescent="0.25">
      <c r="A27" s="38">
        <v>6</v>
      </c>
      <c r="B27" s="39" t="s">
        <v>47</v>
      </c>
      <c r="C27" s="70">
        <v>0</v>
      </c>
      <c r="D27" s="39">
        <v>0</v>
      </c>
      <c r="E27" s="70">
        <v>0</v>
      </c>
      <c r="F27" s="71">
        <v>0</v>
      </c>
      <c r="G27" s="70">
        <v>160</v>
      </c>
      <c r="H27" s="71">
        <v>0</v>
      </c>
      <c r="I27" s="70">
        <v>0</v>
      </c>
      <c r="J27" s="71">
        <v>0</v>
      </c>
      <c r="K27" s="70">
        <v>0</v>
      </c>
      <c r="L27" s="71">
        <v>0</v>
      </c>
      <c r="M27" s="70">
        <v>0</v>
      </c>
      <c r="N27" s="39">
        <f t="shared" si="2"/>
        <v>160</v>
      </c>
    </row>
    <row r="28" spans="1:14" x14ac:dyDescent="0.25">
      <c r="A28" s="38">
        <v>7</v>
      </c>
      <c r="B28" s="39" t="s">
        <v>48</v>
      </c>
      <c r="C28" s="70">
        <v>482</v>
      </c>
      <c r="D28" s="73">
        <v>813</v>
      </c>
      <c r="E28" s="70">
        <v>28</v>
      </c>
      <c r="F28" s="71">
        <v>36</v>
      </c>
      <c r="G28" s="70">
        <v>122</v>
      </c>
      <c r="H28" s="71">
        <v>0</v>
      </c>
      <c r="I28" s="70">
        <v>0</v>
      </c>
      <c r="J28" s="67">
        <v>271</v>
      </c>
      <c r="K28" s="190">
        <v>426</v>
      </c>
      <c r="L28" s="71">
        <v>74</v>
      </c>
      <c r="M28" s="86">
        <v>69</v>
      </c>
      <c r="N28" s="73">
        <f t="shared" si="2"/>
        <v>2321</v>
      </c>
    </row>
    <row r="29" spans="1:14" ht="15.75" thickBot="1" x14ac:dyDescent="0.3">
      <c r="A29" s="41">
        <v>8</v>
      </c>
      <c r="B29" s="42" t="s">
        <v>49</v>
      </c>
      <c r="C29" s="87">
        <v>482</v>
      </c>
      <c r="D29" s="39">
        <v>0</v>
      </c>
      <c r="E29" s="87">
        <v>0</v>
      </c>
      <c r="F29" s="189">
        <v>36</v>
      </c>
      <c r="G29" s="87">
        <v>0</v>
      </c>
      <c r="H29" s="189">
        <v>0</v>
      </c>
      <c r="I29" s="87">
        <v>0</v>
      </c>
      <c r="J29" s="189">
        <v>0</v>
      </c>
      <c r="K29" s="87">
        <v>0</v>
      </c>
      <c r="L29" s="189">
        <v>0</v>
      </c>
      <c r="M29" s="87">
        <v>0</v>
      </c>
      <c r="N29" s="42">
        <f t="shared" si="2"/>
        <v>518</v>
      </c>
    </row>
    <row r="30" spans="1:14" ht="15.75" thickBot="1" x14ac:dyDescent="0.3">
      <c r="A30" s="77"/>
      <c r="B30" s="45" t="s">
        <v>4</v>
      </c>
      <c r="C30" s="188">
        <v>5705</v>
      </c>
      <c r="D30" s="61">
        <f t="shared" ref="D30:N30" si="3">SUM(D22:D29)</f>
        <v>11193</v>
      </c>
      <c r="E30" s="49">
        <f t="shared" si="3"/>
        <v>2551</v>
      </c>
      <c r="F30" s="50">
        <v>4018</v>
      </c>
      <c r="G30" s="49">
        <f t="shared" si="3"/>
        <v>4862</v>
      </c>
      <c r="H30" s="50">
        <f t="shared" si="3"/>
        <v>3314</v>
      </c>
      <c r="I30" s="49">
        <f>SUM(I22:I29)</f>
        <v>1537</v>
      </c>
      <c r="J30" s="50">
        <f t="shared" si="3"/>
        <v>11972</v>
      </c>
      <c r="K30" s="49">
        <f t="shared" si="3"/>
        <v>9395</v>
      </c>
      <c r="L30" s="50">
        <f t="shared" si="3"/>
        <v>6650</v>
      </c>
      <c r="M30" s="49">
        <f t="shared" si="3"/>
        <v>8238</v>
      </c>
      <c r="N30" s="47">
        <f t="shared" si="3"/>
        <v>69933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67" t="s">
        <v>56</v>
      </c>
      <c r="B32" s="368"/>
      <c r="C32" s="100">
        <f>C30/N30</f>
        <v>8.1578081878369291E-2</v>
      </c>
      <c r="D32" s="99">
        <f>D30/N30</f>
        <v>0.16005319377118099</v>
      </c>
      <c r="E32" s="100">
        <f>E30/N30</f>
        <v>3.6477771581370742E-2</v>
      </c>
      <c r="F32" s="55">
        <f>F30/N30</f>
        <v>5.7454992635808562E-2</v>
      </c>
      <c r="G32" s="100">
        <f>G30/N30</f>
        <v>6.9523686957516484E-2</v>
      </c>
      <c r="H32" s="55">
        <f>H30/N30</f>
        <v>4.7388214433815225E-2</v>
      </c>
      <c r="I32" s="100">
        <f>I30/N30</f>
        <v>2.1978179114295112E-2</v>
      </c>
      <c r="J32" s="55">
        <f>J30/N30</f>
        <v>0.17119242703730714</v>
      </c>
      <c r="K32" s="100">
        <f>K30/N30</f>
        <v>0.13434287103370368</v>
      </c>
      <c r="L32" s="55">
        <f>L30/N30</f>
        <v>9.5091015686442737E-2</v>
      </c>
      <c r="M32" s="100">
        <f>M30/N30</f>
        <v>0.11779846424434816</v>
      </c>
      <c r="N32" s="55">
        <f>N30/N30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A16:B16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32:B32"/>
    <mergeCell ref="C18:K18"/>
    <mergeCell ref="A19:A21"/>
    <mergeCell ref="B19:B21"/>
    <mergeCell ref="C19:M19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7109375" style="1" customWidth="1"/>
    <col min="2" max="2" width="22.5703125" customWidth="1"/>
  </cols>
  <sheetData>
    <row r="1" spans="1:14" ht="30" customHeight="1" thickBot="1" x14ac:dyDescent="0.3">
      <c r="B1" s="31"/>
      <c r="C1" s="314" t="s">
        <v>104</v>
      </c>
      <c r="D1" s="315"/>
      <c r="E1" s="315"/>
      <c r="F1" s="315"/>
      <c r="G1" s="315"/>
      <c r="H1" s="315"/>
      <c r="I1" s="315"/>
      <c r="J1" s="316"/>
      <c r="K1" s="316"/>
      <c r="L1" s="31"/>
      <c r="M1" s="31"/>
      <c r="N1" s="68"/>
    </row>
    <row r="2" spans="1:14" ht="15.75" thickBot="1" x14ac:dyDescent="0.3">
      <c r="A2" s="306" t="s">
        <v>1</v>
      </c>
      <c r="B2" s="318" t="s">
        <v>2</v>
      </c>
      <c r="C2" s="333" t="s">
        <v>3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18" t="s">
        <v>4</v>
      </c>
    </row>
    <row r="3" spans="1:14" x14ac:dyDescent="0.25">
      <c r="A3" s="334"/>
      <c r="B3" s="336"/>
      <c r="C3" s="355" t="s">
        <v>72</v>
      </c>
      <c r="D3" s="318" t="s">
        <v>5</v>
      </c>
      <c r="E3" s="340" t="s">
        <v>6</v>
      </c>
      <c r="F3" s="358" t="s">
        <v>7</v>
      </c>
      <c r="G3" s="340" t="s">
        <v>8</v>
      </c>
      <c r="H3" s="338" t="s">
        <v>9</v>
      </c>
      <c r="I3" s="340" t="s">
        <v>10</v>
      </c>
      <c r="J3" s="338" t="s">
        <v>11</v>
      </c>
      <c r="K3" s="355" t="s">
        <v>12</v>
      </c>
      <c r="L3" s="318" t="s">
        <v>13</v>
      </c>
      <c r="M3" s="340" t="s">
        <v>14</v>
      </c>
      <c r="N3" s="343"/>
    </row>
    <row r="4" spans="1:14" ht="15.75" thickBot="1" x14ac:dyDescent="0.3">
      <c r="A4" s="335"/>
      <c r="B4" s="337"/>
      <c r="C4" s="357"/>
      <c r="D4" s="335"/>
      <c r="E4" s="335"/>
      <c r="F4" s="359"/>
      <c r="G4" s="335"/>
      <c r="H4" s="339"/>
      <c r="I4" s="335"/>
      <c r="J4" s="339"/>
      <c r="K4" s="357"/>
      <c r="L4" s="335"/>
      <c r="M4" s="335"/>
      <c r="N4" s="337"/>
    </row>
    <row r="5" spans="1:14" x14ac:dyDescent="0.25">
      <c r="A5" s="36">
        <v>1</v>
      </c>
      <c r="B5" s="37" t="s">
        <v>42</v>
      </c>
      <c r="C5" s="86">
        <v>0</v>
      </c>
      <c r="D5" s="182">
        <v>0</v>
      </c>
      <c r="E5" s="85">
        <v>4</v>
      </c>
      <c r="F5" s="93">
        <v>0</v>
      </c>
      <c r="G5" s="85">
        <v>0</v>
      </c>
      <c r="H5" s="93">
        <v>0</v>
      </c>
      <c r="I5" s="85">
        <v>0</v>
      </c>
      <c r="J5" s="93">
        <v>0</v>
      </c>
      <c r="K5" s="85">
        <v>1</v>
      </c>
      <c r="L5" s="93">
        <v>0</v>
      </c>
      <c r="M5" s="85">
        <v>0</v>
      </c>
      <c r="N5" s="182">
        <f t="shared" ref="N5:N12" si="0">SUM(C5:M5)</f>
        <v>5</v>
      </c>
    </row>
    <row r="6" spans="1:14" x14ac:dyDescent="0.25">
      <c r="A6" s="38">
        <v>2</v>
      </c>
      <c r="B6" s="39" t="s">
        <v>43</v>
      </c>
      <c r="C6" s="86">
        <v>0</v>
      </c>
      <c r="D6" s="73">
        <v>0</v>
      </c>
      <c r="E6" s="86">
        <v>0</v>
      </c>
      <c r="F6" s="67">
        <v>0</v>
      </c>
      <c r="G6" s="86">
        <v>0</v>
      </c>
      <c r="H6" s="67">
        <v>0</v>
      </c>
      <c r="I6" s="70">
        <v>0</v>
      </c>
      <c r="J6" s="67">
        <v>0</v>
      </c>
      <c r="K6" s="86">
        <v>1</v>
      </c>
      <c r="L6" s="67">
        <v>0</v>
      </c>
      <c r="M6" s="86">
        <v>0</v>
      </c>
      <c r="N6" s="73">
        <f t="shared" si="0"/>
        <v>1</v>
      </c>
    </row>
    <row r="7" spans="1:14" x14ac:dyDescent="0.25">
      <c r="A7" s="38">
        <v>3</v>
      </c>
      <c r="B7" s="39" t="s">
        <v>44</v>
      </c>
      <c r="C7" s="70">
        <v>0</v>
      </c>
      <c r="D7" s="73">
        <v>0</v>
      </c>
      <c r="E7" s="86">
        <v>0</v>
      </c>
      <c r="F7" s="67">
        <v>0</v>
      </c>
      <c r="G7" s="70">
        <v>0</v>
      </c>
      <c r="H7" s="71">
        <v>0</v>
      </c>
      <c r="I7" s="70">
        <v>0</v>
      </c>
      <c r="J7" s="71">
        <v>0</v>
      </c>
      <c r="K7" s="70">
        <v>0</v>
      </c>
      <c r="L7" s="71">
        <v>0</v>
      </c>
      <c r="M7" s="70">
        <v>0</v>
      </c>
      <c r="N7" s="73">
        <f t="shared" si="0"/>
        <v>0</v>
      </c>
    </row>
    <row r="8" spans="1:14" x14ac:dyDescent="0.25">
      <c r="A8" s="38">
        <v>4</v>
      </c>
      <c r="B8" s="39" t="s">
        <v>45</v>
      </c>
      <c r="C8" s="70">
        <v>0</v>
      </c>
      <c r="D8" s="39">
        <v>0</v>
      </c>
      <c r="E8" s="70">
        <v>0</v>
      </c>
      <c r="F8" s="71">
        <v>0</v>
      </c>
      <c r="G8" s="70">
        <v>0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70">
        <v>0</v>
      </c>
      <c r="N8" s="73">
        <f t="shared" si="0"/>
        <v>0</v>
      </c>
    </row>
    <row r="9" spans="1:14" x14ac:dyDescent="0.25">
      <c r="A9" s="38">
        <v>5</v>
      </c>
      <c r="B9" s="39" t="s">
        <v>46</v>
      </c>
      <c r="C9" s="70">
        <v>0</v>
      </c>
      <c r="D9" s="39">
        <v>0</v>
      </c>
      <c r="E9" s="70">
        <v>0</v>
      </c>
      <c r="F9" s="71">
        <v>0</v>
      </c>
      <c r="G9" s="70">
        <v>0</v>
      </c>
      <c r="H9" s="71">
        <v>0</v>
      </c>
      <c r="I9" s="70">
        <v>0</v>
      </c>
      <c r="J9" s="71">
        <v>0</v>
      </c>
      <c r="K9" s="87">
        <v>0</v>
      </c>
      <c r="L9" s="71">
        <v>0</v>
      </c>
      <c r="M9" s="70">
        <v>0</v>
      </c>
      <c r="N9" s="39">
        <f t="shared" si="0"/>
        <v>0</v>
      </c>
    </row>
    <row r="10" spans="1:14" x14ac:dyDescent="0.25">
      <c r="A10" s="38">
        <v>6</v>
      </c>
      <c r="B10" s="39" t="s">
        <v>47</v>
      </c>
      <c r="C10" s="70">
        <v>0</v>
      </c>
      <c r="D10" s="39">
        <v>0</v>
      </c>
      <c r="E10" s="70">
        <v>0</v>
      </c>
      <c r="F10" s="71">
        <v>0</v>
      </c>
      <c r="G10" s="70">
        <v>0</v>
      </c>
      <c r="H10" s="71">
        <v>0</v>
      </c>
      <c r="I10" s="70">
        <v>0</v>
      </c>
      <c r="J10" s="71">
        <v>0</v>
      </c>
      <c r="K10" s="70">
        <v>0</v>
      </c>
      <c r="L10" s="71">
        <v>0</v>
      </c>
      <c r="M10" s="70">
        <v>0</v>
      </c>
      <c r="N10" s="39">
        <f t="shared" si="0"/>
        <v>0</v>
      </c>
    </row>
    <row r="11" spans="1:14" x14ac:dyDescent="0.25">
      <c r="A11" s="38">
        <v>7</v>
      </c>
      <c r="B11" s="39" t="s">
        <v>48</v>
      </c>
      <c r="C11" s="70">
        <v>0</v>
      </c>
      <c r="D11" s="73">
        <v>0</v>
      </c>
      <c r="E11" s="70">
        <v>0</v>
      </c>
      <c r="F11" s="71">
        <v>0</v>
      </c>
      <c r="G11" s="70">
        <v>0</v>
      </c>
      <c r="H11" s="71">
        <v>0</v>
      </c>
      <c r="I11" s="70">
        <v>0</v>
      </c>
      <c r="J11" s="67">
        <v>0</v>
      </c>
      <c r="K11" s="190">
        <v>0</v>
      </c>
      <c r="L11" s="71">
        <v>0</v>
      </c>
      <c r="M11" s="86">
        <v>0</v>
      </c>
      <c r="N11" s="73">
        <f t="shared" si="0"/>
        <v>0</v>
      </c>
    </row>
    <row r="12" spans="1:14" ht="15.75" thickBot="1" x14ac:dyDescent="0.3">
      <c r="A12" s="41">
        <v>8</v>
      </c>
      <c r="B12" s="42" t="s">
        <v>49</v>
      </c>
      <c r="C12" s="87">
        <v>0</v>
      </c>
      <c r="D12" s="39">
        <v>0</v>
      </c>
      <c r="E12" s="87">
        <v>0</v>
      </c>
      <c r="F12" s="189">
        <v>0</v>
      </c>
      <c r="G12" s="87">
        <v>0</v>
      </c>
      <c r="H12" s="189">
        <v>0</v>
      </c>
      <c r="I12" s="87">
        <v>0</v>
      </c>
      <c r="J12" s="189">
        <v>0</v>
      </c>
      <c r="K12" s="87">
        <v>0</v>
      </c>
      <c r="L12" s="189">
        <v>0</v>
      </c>
      <c r="M12" s="87">
        <v>0</v>
      </c>
      <c r="N12" s="42">
        <f t="shared" si="0"/>
        <v>0</v>
      </c>
    </row>
    <row r="13" spans="1:14" ht="15.75" thickBot="1" x14ac:dyDescent="0.3">
      <c r="A13" s="77"/>
      <c r="B13" s="45" t="s">
        <v>33</v>
      </c>
      <c r="C13" s="188">
        <f t="shared" ref="C13:N13" si="1">SUM(C5:C12)</f>
        <v>0</v>
      </c>
      <c r="D13" s="47">
        <f t="shared" si="1"/>
        <v>0</v>
      </c>
      <c r="E13" s="49">
        <f t="shared" si="1"/>
        <v>4</v>
      </c>
      <c r="F13" s="50">
        <f t="shared" si="1"/>
        <v>0</v>
      </c>
      <c r="G13" s="49">
        <f t="shared" si="1"/>
        <v>0</v>
      </c>
      <c r="H13" s="50">
        <f t="shared" si="1"/>
        <v>0</v>
      </c>
      <c r="I13" s="49">
        <f t="shared" si="1"/>
        <v>0</v>
      </c>
      <c r="J13" s="50">
        <f t="shared" si="1"/>
        <v>0</v>
      </c>
      <c r="K13" s="49">
        <f t="shared" si="1"/>
        <v>2</v>
      </c>
      <c r="L13" s="50">
        <f t="shared" si="1"/>
        <v>0</v>
      </c>
      <c r="M13" s="49">
        <f t="shared" si="1"/>
        <v>0</v>
      </c>
      <c r="N13" s="47">
        <f t="shared" si="1"/>
        <v>6</v>
      </c>
    </row>
    <row r="14" spans="1:14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71" t="s">
        <v>56</v>
      </c>
      <c r="B15" s="372"/>
      <c r="C15" s="100">
        <f>C13/N13</f>
        <v>0</v>
      </c>
      <c r="D15" s="99">
        <f>D13/N13</f>
        <v>0</v>
      </c>
      <c r="E15" s="98">
        <f>E13/N13</f>
        <v>0.66666666666666663</v>
      </c>
      <c r="F15" s="55">
        <f>F13/N13</f>
        <v>0</v>
      </c>
      <c r="G15" s="98">
        <f>G13/N13</f>
        <v>0</v>
      </c>
      <c r="H15" s="55">
        <f>H13/N13</f>
        <v>0</v>
      </c>
      <c r="I15" s="98">
        <f>I13/N13</f>
        <v>0</v>
      </c>
      <c r="J15" s="55">
        <f>J13/N13</f>
        <v>0</v>
      </c>
      <c r="K15" s="98">
        <f>K13/N13</f>
        <v>0.33333333333333331</v>
      </c>
      <c r="L15" s="55">
        <f>L13/N13</f>
        <v>0</v>
      </c>
      <c r="M15" s="98">
        <f>M13/N13</f>
        <v>0</v>
      </c>
      <c r="N15" s="55">
        <f>N13/N13</f>
        <v>1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B17" s="31"/>
      <c r="C17" s="314" t="s">
        <v>110</v>
      </c>
      <c r="D17" s="315"/>
      <c r="E17" s="315"/>
      <c r="F17" s="315"/>
      <c r="G17" s="315"/>
      <c r="H17" s="315"/>
      <c r="I17" s="315"/>
      <c r="J17" s="316"/>
      <c r="K17" s="316"/>
      <c r="L17" s="31"/>
      <c r="M17" s="31"/>
      <c r="N17" s="252" t="s">
        <v>39</v>
      </c>
    </row>
    <row r="18" spans="1:14" ht="15.75" thickBot="1" x14ac:dyDescent="0.3">
      <c r="A18" s="306" t="s">
        <v>1</v>
      </c>
      <c r="B18" s="318" t="s">
        <v>2</v>
      </c>
      <c r="C18" s="333" t="s">
        <v>3</v>
      </c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18" t="s">
        <v>4</v>
      </c>
    </row>
    <row r="19" spans="1:14" x14ac:dyDescent="0.25">
      <c r="A19" s="334"/>
      <c r="B19" s="336"/>
      <c r="C19" s="355" t="s">
        <v>72</v>
      </c>
      <c r="D19" s="318" t="s">
        <v>5</v>
      </c>
      <c r="E19" s="340" t="s">
        <v>6</v>
      </c>
      <c r="F19" s="358" t="s">
        <v>7</v>
      </c>
      <c r="G19" s="340" t="s">
        <v>8</v>
      </c>
      <c r="H19" s="338" t="s">
        <v>9</v>
      </c>
      <c r="I19" s="340" t="s">
        <v>10</v>
      </c>
      <c r="J19" s="338" t="s">
        <v>11</v>
      </c>
      <c r="K19" s="355" t="s">
        <v>12</v>
      </c>
      <c r="L19" s="318" t="s">
        <v>13</v>
      </c>
      <c r="M19" s="340" t="s">
        <v>14</v>
      </c>
      <c r="N19" s="343"/>
    </row>
    <row r="20" spans="1:14" ht="15.75" thickBot="1" x14ac:dyDescent="0.3">
      <c r="A20" s="335"/>
      <c r="B20" s="337"/>
      <c r="C20" s="357"/>
      <c r="D20" s="335"/>
      <c r="E20" s="335"/>
      <c r="F20" s="359"/>
      <c r="G20" s="335"/>
      <c r="H20" s="339"/>
      <c r="I20" s="335"/>
      <c r="J20" s="339"/>
      <c r="K20" s="357"/>
      <c r="L20" s="335"/>
      <c r="M20" s="335"/>
      <c r="N20" s="337"/>
    </row>
    <row r="21" spans="1:14" x14ac:dyDescent="0.25">
      <c r="A21" s="36">
        <v>1</v>
      </c>
      <c r="B21" s="37" t="s">
        <v>42</v>
      </c>
      <c r="C21" s="86">
        <v>0</v>
      </c>
      <c r="D21" s="182">
        <v>0</v>
      </c>
      <c r="E21" s="85">
        <v>3027</v>
      </c>
      <c r="F21" s="93">
        <v>0</v>
      </c>
      <c r="G21" s="85">
        <v>0</v>
      </c>
      <c r="H21" s="93">
        <v>0</v>
      </c>
      <c r="I21" s="85">
        <v>0</v>
      </c>
      <c r="J21" s="93">
        <v>0</v>
      </c>
      <c r="K21" s="85">
        <v>10</v>
      </c>
      <c r="L21" s="93">
        <v>0</v>
      </c>
      <c r="M21" s="85">
        <v>0</v>
      </c>
      <c r="N21" s="182">
        <f t="shared" ref="N21:N28" si="2">SUM(C21:M21)</f>
        <v>3037</v>
      </c>
    </row>
    <row r="22" spans="1:14" x14ac:dyDescent="0.25">
      <c r="A22" s="38">
        <v>2</v>
      </c>
      <c r="B22" s="39" t="s">
        <v>43</v>
      </c>
      <c r="C22" s="86">
        <v>0</v>
      </c>
      <c r="D22" s="73">
        <v>0</v>
      </c>
      <c r="E22" s="86">
        <v>0</v>
      </c>
      <c r="F22" s="67">
        <v>0</v>
      </c>
      <c r="G22" s="86">
        <v>0</v>
      </c>
      <c r="H22" s="67">
        <v>0</v>
      </c>
      <c r="I22" s="70">
        <v>0</v>
      </c>
      <c r="J22" s="67">
        <v>0</v>
      </c>
      <c r="K22" s="86">
        <v>352</v>
      </c>
      <c r="L22" s="67">
        <v>0</v>
      </c>
      <c r="M22" s="86">
        <v>0</v>
      </c>
      <c r="N22" s="73">
        <f t="shared" si="2"/>
        <v>352</v>
      </c>
    </row>
    <row r="23" spans="1:14" x14ac:dyDescent="0.25">
      <c r="A23" s="38">
        <v>3</v>
      </c>
      <c r="B23" s="39" t="s">
        <v>44</v>
      </c>
      <c r="C23" s="70">
        <v>0</v>
      </c>
      <c r="D23" s="73">
        <v>0</v>
      </c>
      <c r="E23" s="86">
        <v>0</v>
      </c>
      <c r="F23" s="67">
        <v>0</v>
      </c>
      <c r="G23" s="70">
        <v>0</v>
      </c>
      <c r="H23" s="71">
        <v>0</v>
      </c>
      <c r="I23" s="70">
        <v>0</v>
      </c>
      <c r="J23" s="71">
        <v>0</v>
      </c>
      <c r="K23" s="70">
        <v>0</v>
      </c>
      <c r="L23" s="71">
        <v>0</v>
      </c>
      <c r="M23" s="70">
        <v>0</v>
      </c>
      <c r="N23" s="73">
        <f t="shared" si="2"/>
        <v>0</v>
      </c>
    </row>
    <row r="24" spans="1:14" x14ac:dyDescent="0.25">
      <c r="A24" s="38">
        <v>4</v>
      </c>
      <c r="B24" s="39" t="s">
        <v>45</v>
      </c>
      <c r="C24" s="70">
        <v>0</v>
      </c>
      <c r="D24" s="39">
        <v>0</v>
      </c>
      <c r="E24" s="70">
        <v>0</v>
      </c>
      <c r="F24" s="71">
        <v>0</v>
      </c>
      <c r="G24" s="70">
        <v>0</v>
      </c>
      <c r="H24" s="71">
        <v>0</v>
      </c>
      <c r="I24" s="70">
        <v>0</v>
      </c>
      <c r="J24" s="71">
        <v>0</v>
      </c>
      <c r="K24" s="70">
        <v>0</v>
      </c>
      <c r="L24" s="71">
        <v>0</v>
      </c>
      <c r="M24" s="70">
        <v>0</v>
      </c>
      <c r="N24" s="73">
        <f t="shared" si="2"/>
        <v>0</v>
      </c>
    </row>
    <row r="25" spans="1:14" x14ac:dyDescent="0.25">
      <c r="A25" s="38">
        <v>5</v>
      </c>
      <c r="B25" s="39" t="s">
        <v>46</v>
      </c>
      <c r="C25" s="70">
        <v>0</v>
      </c>
      <c r="D25" s="39">
        <v>0</v>
      </c>
      <c r="E25" s="70">
        <v>0</v>
      </c>
      <c r="F25" s="71">
        <v>0</v>
      </c>
      <c r="G25" s="70">
        <v>0</v>
      </c>
      <c r="H25" s="71">
        <v>0</v>
      </c>
      <c r="I25" s="70">
        <v>0</v>
      </c>
      <c r="J25" s="71">
        <v>0</v>
      </c>
      <c r="K25" s="87">
        <v>0</v>
      </c>
      <c r="L25" s="71">
        <v>0</v>
      </c>
      <c r="M25" s="70">
        <v>0</v>
      </c>
      <c r="N25" s="39">
        <f t="shared" si="2"/>
        <v>0</v>
      </c>
    </row>
    <row r="26" spans="1:14" x14ac:dyDescent="0.25">
      <c r="A26" s="38">
        <v>6</v>
      </c>
      <c r="B26" s="39" t="s">
        <v>47</v>
      </c>
      <c r="C26" s="70">
        <v>0</v>
      </c>
      <c r="D26" s="39">
        <v>0</v>
      </c>
      <c r="E26" s="70">
        <v>0</v>
      </c>
      <c r="F26" s="71">
        <v>0</v>
      </c>
      <c r="G26" s="70">
        <v>0</v>
      </c>
      <c r="H26" s="71">
        <v>0</v>
      </c>
      <c r="I26" s="70">
        <v>0</v>
      </c>
      <c r="J26" s="71">
        <v>0</v>
      </c>
      <c r="K26" s="70">
        <v>0</v>
      </c>
      <c r="L26" s="71">
        <v>0</v>
      </c>
      <c r="M26" s="70">
        <v>0</v>
      </c>
      <c r="N26" s="39">
        <f t="shared" si="2"/>
        <v>0</v>
      </c>
    </row>
    <row r="27" spans="1:14" x14ac:dyDescent="0.25">
      <c r="A27" s="38">
        <v>7</v>
      </c>
      <c r="B27" s="39" t="s">
        <v>48</v>
      </c>
      <c r="C27" s="70">
        <v>0</v>
      </c>
      <c r="D27" s="73">
        <v>0</v>
      </c>
      <c r="E27" s="70">
        <v>0</v>
      </c>
      <c r="F27" s="71">
        <v>0</v>
      </c>
      <c r="G27" s="70">
        <v>0</v>
      </c>
      <c r="H27" s="71">
        <v>0</v>
      </c>
      <c r="I27" s="70">
        <v>0</v>
      </c>
      <c r="J27" s="67">
        <v>0</v>
      </c>
      <c r="K27" s="190">
        <v>0</v>
      </c>
      <c r="L27" s="71">
        <v>0</v>
      </c>
      <c r="M27" s="86">
        <v>0</v>
      </c>
      <c r="N27" s="73">
        <f t="shared" si="2"/>
        <v>0</v>
      </c>
    </row>
    <row r="28" spans="1:14" ht="15.75" thickBot="1" x14ac:dyDescent="0.3">
      <c r="A28" s="41">
        <v>8</v>
      </c>
      <c r="B28" s="42" t="s">
        <v>49</v>
      </c>
      <c r="C28" s="87">
        <v>0</v>
      </c>
      <c r="D28" s="39">
        <v>0</v>
      </c>
      <c r="E28" s="87">
        <v>0</v>
      </c>
      <c r="F28" s="189">
        <v>0</v>
      </c>
      <c r="G28" s="87">
        <v>0</v>
      </c>
      <c r="H28" s="189">
        <v>0</v>
      </c>
      <c r="I28" s="87">
        <v>0</v>
      </c>
      <c r="J28" s="189">
        <v>0</v>
      </c>
      <c r="K28" s="87">
        <v>0</v>
      </c>
      <c r="L28" s="189">
        <v>0</v>
      </c>
      <c r="M28" s="87">
        <v>0</v>
      </c>
      <c r="N28" s="42">
        <f t="shared" si="2"/>
        <v>0</v>
      </c>
    </row>
    <row r="29" spans="1:14" ht="15.75" thickBot="1" x14ac:dyDescent="0.3">
      <c r="A29" s="44"/>
      <c r="B29" s="45" t="s">
        <v>40</v>
      </c>
      <c r="C29" s="101">
        <f t="shared" ref="C29:N29" si="3">SUM(C21:C28)</f>
        <v>0</v>
      </c>
      <c r="D29" s="47">
        <f t="shared" si="3"/>
        <v>0</v>
      </c>
      <c r="E29" s="101">
        <f t="shared" si="3"/>
        <v>3027</v>
      </c>
      <c r="F29" s="47">
        <f t="shared" si="3"/>
        <v>0</v>
      </c>
      <c r="G29" s="101">
        <f t="shared" si="3"/>
        <v>0</v>
      </c>
      <c r="H29" s="47">
        <f t="shared" si="3"/>
        <v>0</v>
      </c>
      <c r="I29" s="101">
        <f t="shared" si="3"/>
        <v>0</v>
      </c>
      <c r="J29" s="47">
        <f t="shared" si="3"/>
        <v>0</v>
      </c>
      <c r="K29" s="101">
        <f t="shared" si="3"/>
        <v>362</v>
      </c>
      <c r="L29" s="47">
        <f t="shared" si="3"/>
        <v>0</v>
      </c>
      <c r="M29" s="101">
        <f t="shared" si="3"/>
        <v>0</v>
      </c>
      <c r="N29" s="47">
        <f t="shared" si="3"/>
        <v>3389</v>
      </c>
    </row>
    <row r="30" spans="1:14" ht="15.75" thickBo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71" t="s">
        <v>56</v>
      </c>
      <c r="B31" s="372"/>
      <c r="C31" s="98">
        <f>C29/N29</f>
        <v>0</v>
      </c>
      <c r="D31" s="99">
        <f>D29/N29</f>
        <v>0</v>
      </c>
      <c r="E31" s="98">
        <f>E29/N29</f>
        <v>0.89318383003835944</v>
      </c>
      <c r="F31" s="99">
        <f>F29/N29</f>
        <v>0</v>
      </c>
      <c r="G31" s="98">
        <f>G29/N29</f>
        <v>0</v>
      </c>
      <c r="H31" s="99">
        <f>H29/N29</f>
        <v>0</v>
      </c>
      <c r="I31" s="98">
        <f>I29/N29</f>
        <v>0</v>
      </c>
      <c r="J31" s="99">
        <f>J29/N29</f>
        <v>0</v>
      </c>
      <c r="K31" s="98">
        <f>K29/N29</f>
        <v>0.1068161699616406</v>
      </c>
      <c r="L31" s="99">
        <f>L29/N29</f>
        <v>0</v>
      </c>
      <c r="M31" s="98">
        <f>M29/N29</f>
        <v>0</v>
      </c>
      <c r="N31" s="99">
        <f>N29/N29</f>
        <v>1</v>
      </c>
    </row>
  </sheetData>
  <mergeCells count="34">
    <mergeCell ref="A2:A4"/>
    <mergeCell ref="A15:B15"/>
    <mergeCell ref="C1:K1"/>
    <mergeCell ref="B2:B4"/>
    <mergeCell ref="C2:M2"/>
    <mergeCell ref="N2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A31:B31"/>
    <mergeCell ref="C17:K17"/>
    <mergeCell ref="A18:A20"/>
    <mergeCell ref="B18:B20"/>
    <mergeCell ref="C18:M18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42578125" customWidth="1"/>
    <col min="2" max="2" width="27.85546875" customWidth="1"/>
  </cols>
  <sheetData>
    <row r="1" spans="1:14" ht="33.75" customHeight="1" thickBot="1" x14ac:dyDescent="0.3">
      <c r="A1" s="31"/>
      <c r="B1" s="31"/>
      <c r="C1" s="328" t="s">
        <v>115</v>
      </c>
      <c r="D1" s="329"/>
      <c r="E1" s="329"/>
      <c r="F1" s="329"/>
      <c r="G1" s="329"/>
      <c r="H1" s="329"/>
      <c r="I1" s="329"/>
      <c r="J1" s="31"/>
      <c r="K1" s="31"/>
      <c r="L1" s="31"/>
      <c r="M1" s="31"/>
      <c r="N1" s="257" t="s">
        <v>39</v>
      </c>
    </row>
    <row r="2" spans="1:14" ht="15.75" thickBot="1" x14ac:dyDescent="0.3">
      <c r="A2" s="306" t="s">
        <v>1</v>
      </c>
      <c r="B2" s="318" t="s">
        <v>2</v>
      </c>
      <c r="C2" s="330" t="s">
        <v>3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22" t="s">
        <v>4</v>
      </c>
    </row>
    <row r="3" spans="1:14" ht="15.75" thickBot="1" x14ac:dyDescent="0.3">
      <c r="A3" s="317"/>
      <c r="B3" s="319"/>
      <c r="C3" s="91" t="s">
        <v>72</v>
      </c>
      <c r="D3" s="35" t="s">
        <v>5</v>
      </c>
      <c r="E3" s="62" t="s">
        <v>6</v>
      </c>
      <c r="F3" s="32" t="s">
        <v>7</v>
      </c>
      <c r="G3" s="63" t="s">
        <v>8</v>
      </c>
      <c r="H3" s="32" t="s">
        <v>9</v>
      </c>
      <c r="I3" s="63" t="s">
        <v>10</v>
      </c>
      <c r="J3" s="32" t="s">
        <v>11</v>
      </c>
      <c r="K3" s="88" t="s">
        <v>12</v>
      </c>
      <c r="L3" s="32" t="s">
        <v>13</v>
      </c>
      <c r="M3" s="273" t="s">
        <v>14</v>
      </c>
      <c r="N3" s="323"/>
    </row>
    <row r="4" spans="1:14" x14ac:dyDescent="0.25">
      <c r="A4" s="36">
        <v>1</v>
      </c>
      <c r="B4" s="37" t="s">
        <v>15</v>
      </c>
      <c r="C4" s="218">
        <v>30300</v>
      </c>
      <c r="D4" s="93">
        <v>31286</v>
      </c>
      <c r="E4" s="218">
        <v>8870</v>
      </c>
      <c r="F4" s="93">
        <v>13619</v>
      </c>
      <c r="G4" s="218">
        <v>9730</v>
      </c>
      <c r="H4" s="93">
        <v>25636</v>
      </c>
      <c r="I4" s="218">
        <v>2590</v>
      </c>
      <c r="J4" s="93">
        <v>6659</v>
      </c>
      <c r="K4" s="218">
        <v>14498</v>
      </c>
      <c r="L4" s="93">
        <v>3153</v>
      </c>
      <c r="M4" s="218">
        <v>3402</v>
      </c>
      <c r="N4" s="182">
        <f t="shared" ref="N4:N20" si="0">SUM(C4:M4)</f>
        <v>149743</v>
      </c>
    </row>
    <row r="5" spans="1:14" x14ac:dyDescent="0.25">
      <c r="A5" s="38">
        <v>2</v>
      </c>
      <c r="B5" s="39" t="s">
        <v>16</v>
      </c>
      <c r="C5" s="64">
        <v>0</v>
      </c>
      <c r="D5" s="67">
        <v>15878</v>
      </c>
      <c r="E5" s="64">
        <v>0</v>
      </c>
      <c r="F5" s="258">
        <v>219</v>
      </c>
      <c r="G5" s="180">
        <v>2842</v>
      </c>
      <c r="H5" s="67">
        <v>3198</v>
      </c>
      <c r="I5" s="64">
        <v>0</v>
      </c>
      <c r="J5" s="67">
        <v>69</v>
      </c>
      <c r="K5" s="64">
        <v>5</v>
      </c>
      <c r="L5" s="71">
        <v>0</v>
      </c>
      <c r="M5" s="64">
        <v>0</v>
      </c>
      <c r="N5" s="73">
        <f t="shared" si="0"/>
        <v>22211</v>
      </c>
    </row>
    <row r="6" spans="1:14" x14ac:dyDescent="0.25">
      <c r="A6" s="38">
        <v>3</v>
      </c>
      <c r="B6" s="39" t="s">
        <v>17</v>
      </c>
      <c r="C6" s="180">
        <v>21414</v>
      </c>
      <c r="D6" s="67">
        <v>36682</v>
      </c>
      <c r="E6" s="180">
        <v>6855</v>
      </c>
      <c r="F6" s="67">
        <v>20318</v>
      </c>
      <c r="G6" s="180">
        <v>11903</v>
      </c>
      <c r="H6" s="67">
        <v>21763</v>
      </c>
      <c r="I6" s="180">
        <v>679</v>
      </c>
      <c r="J6" s="67">
        <v>6234</v>
      </c>
      <c r="K6" s="180">
        <v>10377</v>
      </c>
      <c r="L6" s="67">
        <v>1845</v>
      </c>
      <c r="M6" s="180">
        <v>2936</v>
      </c>
      <c r="N6" s="73">
        <f>SUM(C6:M6)</f>
        <v>141006</v>
      </c>
    </row>
    <row r="7" spans="1:14" x14ac:dyDescent="0.25">
      <c r="A7" s="38">
        <v>4</v>
      </c>
      <c r="B7" s="39" t="s">
        <v>18</v>
      </c>
      <c r="C7" s="64">
        <v>0</v>
      </c>
      <c r="D7" s="71">
        <v>0</v>
      </c>
      <c r="E7" s="64">
        <v>0</v>
      </c>
      <c r="F7" s="71">
        <v>0</v>
      </c>
      <c r="G7" s="64">
        <v>0</v>
      </c>
      <c r="H7" s="71">
        <v>0</v>
      </c>
      <c r="I7" s="64">
        <v>0</v>
      </c>
      <c r="J7" s="71">
        <v>0</v>
      </c>
      <c r="K7" s="64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19</v>
      </c>
      <c r="C8" s="64">
        <v>0</v>
      </c>
      <c r="D8" s="71">
        <v>0</v>
      </c>
      <c r="E8" s="64">
        <v>0</v>
      </c>
      <c r="F8" s="71">
        <v>0</v>
      </c>
      <c r="G8" s="180">
        <v>22260</v>
      </c>
      <c r="H8" s="67">
        <v>524</v>
      </c>
      <c r="I8" s="64">
        <v>0</v>
      </c>
      <c r="J8" s="71">
        <v>0</v>
      </c>
      <c r="K8" s="64">
        <v>0</v>
      </c>
      <c r="L8" s="71">
        <v>0</v>
      </c>
      <c r="M8" s="64">
        <v>0</v>
      </c>
      <c r="N8" s="73">
        <f t="shared" si="0"/>
        <v>22784</v>
      </c>
    </row>
    <row r="9" spans="1:14" x14ac:dyDescent="0.25">
      <c r="A9" s="38">
        <v>6</v>
      </c>
      <c r="B9" s="39" t="s">
        <v>20</v>
      </c>
      <c r="C9" s="64">
        <v>0</v>
      </c>
      <c r="D9" s="71">
        <v>0</v>
      </c>
      <c r="E9" s="64">
        <v>0</v>
      </c>
      <c r="F9" s="71">
        <v>0</v>
      </c>
      <c r="G9" s="64">
        <v>0</v>
      </c>
      <c r="H9" s="71">
        <v>0</v>
      </c>
      <c r="I9" s="64">
        <v>0</v>
      </c>
      <c r="J9" s="71">
        <v>0</v>
      </c>
      <c r="K9" s="64">
        <v>0</v>
      </c>
      <c r="L9" s="71">
        <v>0</v>
      </c>
      <c r="M9" s="64">
        <v>0</v>
      </c>
      <c r="N9" s="39">
        <f t="shared" si="0"/>
        <v>0</v>
      </c>
    </row>
    <row r="10" spans="1:14" x14ac:dyDescent="0.25">
      <c r="A10" s="38">
        <v>7</v>
      </c>
      <c r="B10" s="39" t="s">
        <v>21</v>
      </c>
      <c r="C10" s="180">
        <v>4766</v>
      </c>
      <c r="D10" s="67">
        <v>2300</v>
      </c>
      <c r="E10" s="180">
        <v>1711</v>
      </c>
      <c r="F10" s="67">
        <v>863</v>
      </c>
      <c r="G10" s="180">
        <v>1478</v>
      </c>
      <c r="H10" s="67">
        <v>583</v>
      </c>
      <c r="I10" s="64">
        <v>0</v>
      </c>
      <c r="J10" s="67">
        <v>1755</v>
      </c>
      <c r="K10" s="64">
        <v>154</v>
      </c>
      <c r="L10" s="71">
        <v>0</v>
      </c>
      <c r="M10" s="64">
        <v>117</v>
      </c>
      <c r="N10" s="73">
        <f t="shared" si="0"/>
        <v>13727</v>
      </c>
    </row>
    <row r="11" spans="1:14" x14ac:dyDescent="0.25">
      <c r="A11" s="38">
        <v>8</v>
      </c>
      <c r="B11" s="39" t="s">
        <v>22</v>
      </c>
      <c r="C11" s="259">
        <v>23236</v>
      </c>
      <c r="D11" s="67">
        <v>9557</v>
      </c>
      <c r="E11" s="180">
        <v>2979</v>
      </c>
      <c r="F11" s="67">
        <v>22184</v>
      </c>
      <c r="G11" s="180">
        <v>3128</v>
      </c>
      <c r="H11" s="67">
        <v>37222</v>
      </c>
      <c r="I11" s="180">
        <v>911</v>
      </c>
      <c r="J11" s="67">
        <v>5096</v>
      </c>
      <c r="K11" s="180">
        <v>6209</v>
      </c>
      <c r="L11" s="67">
        <v>1123</v>
      </c>
      <c r="M11" s="180">
        <v>2147</v>
      </c>
      <c r="N11" s="73">
        <f t="shared" si="0"/>
        <v>113792</v>
      </c>
    </row>
    <row r="12" spans="1:14" x14ac:dyDescent="0.25">
      <c r="A12" s="38">
        <v>9</v>
      </c>
      <c r="B12" s="39" t="s">
        <v>23</v>
      </c>
      <c r="C12" s="259">
        <v>36984</v>
      </c>
      <c r="D12" s="67">
        <v>28405</v>
      </c>
      <c r="E12" s="180">
        <v>3791</v>
      </c>
      <c r="F12" s="67">
        <v>15449</v>
      </c>
      <c r="G12" s="180">
        <v>63549</v>
      </c>
      <c r="H12" s="67">
        <v>31228</v>
      </c>
      <c r="I12" s="64">
        <v>382</v>
      </c>
      <c r="J12" s="67">
        <v>57461</v>
      </c>
      <c r="K12" s="180">
        <v>6655</v>
      </c>
      <c r="L12" s="67">
        <v>1131</v>
      </c>
      <c r="M12" s="180">
        <v>2432</v>
      </c>
      <c r="N12" s="73">
        <f t="shared" si="0"/>
        <v>247467</v>
      </c>
    </row>
    <row r="13" spans="1:14" x14ac:dyDescent="0.25">
      <c r="A13" s="38">
        <v>10</v>
      </c>
      <c r="B13" s="39" t="s">
        <v>24</v>
      </c>
      <c r="C13" s="180">
        <v>40791</v>
      </c>
      <c r="D13" s="67">
        <v>90404</v>
      </c>
      <c r="E13" s="180">
        <v>57792</v>
      </c>
      <c r="F13" s="67">
        <v>61783</v>
      </c>
      <c r="G13" s="180">
        <v>52844</v>
      </c>
      <c r="H13" s="67">
        <v>64891</v>
      </c>
      <c r="I13" s="180">
        <v>23872</v>
      </c>
      <c r="J13" s="67">
        <v>70550</v>
      </c>
      <c r="K13" s="180">
        <v>60758</v>
      </c>
      <c r="L13" s="67">
        <v>38062</v>
      </c>
      <c r="M13" s="180">
        <v>39822</v>
      </c>
      <c r="N13" s="73">
        <f t="shared" si="0"/>
        <v>601569</v>
      </c>
    </row>
    <row r="14" spans="1:14" x14ac:dyDescent="0.25">
      <c r="A14" s="38">
        <v>11</v>
      </c>
      <c r="B14" s="39" t="s">
        <v>25</v>
      </c>
      <c r="C14" s="64">
        <v>0</v>
      </c>
      <c r="D14" s="71">
        <v>0</v>
      </c>
      <c r="E14" s="64">
        <v>0</v>
      </c>
      <c r="F14" s="67">
        <v>0</v>
      </c>
      <c r="G14" s="180">
        <v>1498</v>
      </c>
      <c r="H14" s="67">
        <v>332</v>
      </c>
      <c r="I14" s="64">
        <v>0</v>
      </c>
      <c r="J14" s="71">
        <v>0</v>
      </c>
      <c r="K14" s="64">
        <v>23</v>
      </c>
      <c r="L14" s="71">
        <v>0</v>
      </c>
      <c r="M14" s="64">
        <v>0</v>
      </c>
      <c r="N14" s="73">
        <f t="shared" si="0"/>
        <v>1853</v>
      </c>
    </row>
    <row r="15" spans="1:14" x14ac:dyDescent="0.25">
      <c r="A15" s="38">
        <v>12</v>
      </c>
      <c r="B15" s="39" t="s">
        <v>26</v>
      </c>
      <c r="C15" s="64">
        <v>1</v>
      </c>
      <c r="D15" s="71">
        <v>0</v>
      </c>
      <c r="E15" s="64">
        <v>4</v>
      </c>
      <c r="F15" s="71">
        <v>18</v>
      </c>
      <c r="G15" s="64">
        <v>5</v>
      </c>
      <c r="H15" s="71">
        <v>13</v>
      </c>
      <c r="I15" s="64">
        <v>0</v>
      </c>
      <c r="J15" s="71">
        <v>11</v>
      </c>
      <c r="K15" s="64">
        <v>4</v>
      </c>
      <c r="L15" s="71">
        <v>0</v>
      </c>
      <c r="M15" s="64">
        <v>12</v>
      </c>
      <c r="N15" s="73">
        <f t="shared" si="0"/>
        <v>68</v>
      </c>
    </row>
    <row r="16" spans="1:14" x14ac:dyDescent="0.25">
      <c r="A16" s="38">
        <v>13</v>
      </c>
      <c r="B16" s="39" t="s">
        <v>71</v>
      </c>
      <c r="C16" s="180">
        <v>7710</v>
      </c>
      <c r="D16" s="67">
        <v>10608</v>
      </c>
      <c r="E16" s="180">
        <v>3496</v>
      </c>
      <c r="F16" s="67">
        <v>2461</v>
      </c>
      <c r="G16" s="180">
        <v>2490</v>
      </c>
      <c r="H16" s="67">
        <v>17722</v>
      </c>
      <c r="I16" s="64">
        <v>142</v>
      </c>
      <c r="J16" s="67">
        <v>5694</v>
      </c>
      <c r="K16" s="180">
        <v>1477</v>
      </c>
      <c r="L16" s="67">
        <v>361</v>
      </c>
      <c r="M16" s="180">
        <v>1054</v>
      </c>
      <c r="N16" s="73">
        <f t="shared" si="0"/>
        <v>53215</v>
      </c>
    </row>
    <row r="17" spans="1:14" x14ac:dyDescent="0.25">
      <c r="A17" s="38">
        <v>14</v>
      </c>
      <c r="B17" s="39" t="s">
        <v>28</v>
      </c>
      <c r="C17" s="64">
        <v>0</v>
      </c>
      <c r="D17" s="71">
        <v>0</v>
      </c>
      <c r="E17" s="64">
        <v>0</v>
      </c>
      <c r="F17" s="71">
        <v>0</v>
      </c>
      <c r="G17" s="64">
        <v>0</v>
      </c>
      <c r="H17" s="71">
        <v>0</v>
      </c>
      <c r="I17" s="64">
        <v>0</v>
      </c>
      <c r="J17" s="71">
        <v>0</v>
      </c>
      <c r="K17" s="64">
        <v>0</v>
      </c>
      <c r="L17" s="71">
        <v>0</v>
      </c>
      <c r="M17" s="64">
        <v>0</v>
      </c>
      <c r="N17" s="39">
        <f t="shared" si="0"/>
        <v>0</v>
      </c>
    </row>
    <row r="18" spans="1:14" x14ac:dyDescent="0.25">
      <c r="A18" s="38">
        <v>15</v>
      </c>
      <c r="B18" s="39" t="s">
        <v>29</v>
      </c>
      <c r="C18" s="64">
        <v>10</v>
      </c>
      <c r="D18" s="71">
        <v>12</v>
      </c>
      <c r="E18" s="64">
        <v>42</v>
      </c>
      <c r="F18" s="71">
        <v>3</v>
      </c>
      <c r="G18" s="64">
        <v>3</v>
      </c>
      <c r="H18" s="71">
        <v>0</v>
      </c>
      <c r="I18" s="64">
        <v>0</v>
      </c>
      <c r="J18" s="71">
        <v>0</v>
      </c>
      <c r="K18" s="64">
        <v>71</v>
      </c>
      <c r="L18" s="71">
        <v>0</v>
      </c>
      <c r="M18" s="64">
        <v>0</v>
      </c>
      <c r="N18" s="39">
        <f t="shared" si="0"/>
        <v>141</v>
      </c>
    </row>
    <row r="19" spans="1:14" x14ac:dyDescent="0.25">
      <c r="A19" s="38">
        <v>16</v>
      </c>
      <c r="B19" s="39" t="s">
        <v>30</v>
      </c>
      <c r="C19" s="180">
        <v>267</v>
      </c>
      <c r="D19" s="67">
        <v>3383</v>
      </c>
      <c r="E19" s="64">
        <v>263</v>
      </c>
      <c r="F19" s="67">
        <v>1097</v>
      </c>
      <c r="G19" s="64">
        <v>0</v>
      </c>
      <c r="H19" s="71">
        <v>79</v>
      </c>
      <c r="I19" s="64">
        <v>0</v>
      </c>
      <c r="J19" s="71">
        <v>529</v>
      </c>
      <c r="K19" s="64">
        <v>0</v>
      </c>
      <c r="L19" s="71">
        <v>0</v>
      </c>
      <c r="M19" s="180">
        <v>0</v>
      </c>
      <c r="N19" s="73">
        <f t="shared" si="0"/>
        <v>5618</v>
      </c>
    </row>
    <row r="20" spans="1:14" x14ac:dyDescent="0.25">
      <c r="A20" s="38">
        <v>17</v>
      </c>
      <c r="B20" s="39" t="s">
        <v>31</v>
      </c>
      <c r="C20" s="64">
        <v>0</v>
      </c>
      <c r="D20" s="71">
        <v>0</v>
      </c>
      <c r="E20" s="64">
        <v>0</v>
      </c>
      <c r="F20" s="71">
        <v>0</v>
      </c>
      <c r="G20" s="64">
        <v>0</v>
      </c>
      <c r="H20" s="71">
        <v>0</v>
      </c>
      <c r="I20" s="64">
        <v>0</v>
      </c>
      <c r="J20" s="71">
        <v>0</v>
      </c>
      <c r="K20" s="64">
        <v>0</v>
      </c>
      <c r="L20" s="71">
        <v>0</v>
      </c>
      <c r="M20" s="64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32</v>
      </c>
      <c r="C21" s="181">
        <v>1585</v>
      </c>
      <c r="D21" s="179">
        <v>3198</v>
      </c>
      <c r="E21" s="181">
        <v>1283</v>
      </c>
      <c r="F21" s="179">
        <v>3784</v>
      </c>
      <c r="G21" s="181">
        <v>1742</v>
      </c>
      <c r="H21" s="179">
        <v>2740</v>
      </c>
      <c r="I21" s="181">
        <v>645</v>
      </c>
      <c r="J21" s="179">
        <v>2974</v>
      </c>
      <c r="K21" s="181">
        <v>1442</v>
      </c>
      <c r="L21" s="179">
        <v>934</v>
      </c>
      <c r="M21" s="181">
        <v>434</v>
      </c>
      <c r="N21" s="183">
        <f>SUM(C21:M21)</f>
        <v>20761</v>
      </c>
    </row>
    <row r="22" spans="1:14" ht="15.75" thickBot="1" x14ac:dyDescent="0.3">
      <c r="A22" s="44"/>
      <c r="B22" s="45" t="s">
        <v>40</v>
      </c>
      <c r="C22" s="97">
        <f t="shared" ref="C22:N22" si="1">SUM(C4:C21)</f>
        <v>167064</v>
      </c>
      <c r="D22" s="151">
        <f t="shared" si="1"/>
        <v>231713</v>
      </c>
      <c r="E22" s="65">
        <f t="shared" si="1"/>
        <v>87086</v>
      </c>
      <c r="F22" s="50">
        <f>SUM(F4:F21)</f>
        <v>141798</v>
      </c>
      <c r="G22" s="65">
        <f>SUM(G4:G21)</f>
        <v>173472</v>
      </c>
      <c r="H22" s="50">
        <f t="shared" si="1"/>
        <v>205931</v>
      </c>
      <c r="I22" s="65">
        <f t="shared" si="1"/>
        <v>29221</v>
      </c>
      <c r="J22" s="50">
        <f t="shared" si="1"/>
        <v>157032</v>
      </c>
      <c r="K22" s="65">
        <f>SUM(K4:K21)</f>
        <v>101673</v>
      </c>
      <c r="L22" s="50">
        <f t="shared" si="1"/>
        <v>46609</v>
      </c>
      <c r="M22" s="97">
        <v>57555</v>
      </c>
      <c r="N22" s="47">
        <f t="shared" si="1"/>
        <v>1393955</v>
      </c>
    </row>
    <row r="23" spans="1:14" ht="15.75" thickBot="1" x14ac:dyDescent="0.3">
      <c r="A23" s="51"/>
      <c r="B23" s="52"/>
      <c r="C23" s="80"/>
      <c r="D23" s="54"/>
      <c r="E23" s="80"/>
      <c r="F23" s="54"/>
      <c r="G23" s="80"/>
      <c r="H23" s="54"/>
      <c r="I23" s="80"/>
      <c r="J23" s="54"/>
      <c r="K23" s="80"/>
      <c r="L23" s="54"/>
      <c r="M23" s="80"/>
      <c r="N23" s="54"/>
    </row>
    <row r="24" spans="1:14" ht="15.75" thickBot="1" x14ac:dyDescent="0.3">
      <c r="A24" s="324" t="s">
        <v>56</v>
      </c>
      <c r="B24" s="325"/>
      <c r="C24" s="74">
        <f>C22/N22</f>
        <v>0.11984891908275375</v>
      </c>
      <c r="D24" s="81">
        <f>D22/N22</f>
        <v>0.16622703028433486</v>
      </c>
      <c r="E24" s="56">
        <f>E22/N22</f>
        <v>6.247403969281648E-2</v>
      </c>
      <c r="F24" s="75">
        <f>F22/N22</f>
        <v>0.10172351331284009</v>
      </c>
      <c r="G24" s="56">
        <f>G22/N22</f>
        <v>0.12444591109469101</v>
      </c>
      <c r="H24" s="81">
        <f>H22/N22</f>
        <v>0.1477314547456697</v>
      </c>
      <c r="I24" s="82">
        <f>I22/N22</f>
        <v>2.0962656613735739E-2</v>
      </c>
      <c r="J24" s="81">
        <f>J22/N22</f>
        <v>0.11265213009028269</v>
      </c>
      <c r="K24" s="56">
        <f>K22/N22</f>
        <v>7.2938509492774153E-2</v>
      </c>
      <c r="L24" s="81">
        <f>L22/N22</f>
        <v>3.3436516960734027E-2</v>
      </c>
      <c r="M24" s="83">
        <f>M22/N22</f>
        <v>4.1288994264520734E-2</v>
      </c>
      <c r="N24" s="255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1"/>
    </row>
    <row r="26" spans="1:14" ht="15.75" thickBot="1" x14ac:dyDescent="0.3">
      <c r="A26" s="293" t="s">
        <v>1</v>
      </c>
      <c r="B26" s="299" t="s">
        <v>2</v>
      </c>
      <c r="C26" s="303" t="s">
        <v>93</v>
      </c>
      <c r="D26" s="304"/>
      <c r="E26" s="304"/>
      <c r="F26" s="305"/>
      <c r="G26" s="306" t="s">
        <v>4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94"/>
      <c r="B27" s="300"/>
      <c r="C27" s="77" t="s">
        <v>14</v>
      </c>
      <c r="D27" s="195" t="s">
        <v>35</v>
      </c>
      <c r="E27" s="77" t="s">
        <v>8</v>
      </c>
      <c r="F27" s="195" t="s">
        <v>11</v>
      </c>
      <c r="G27" s="307"/>
      <c r="H27" s="1"/>
      <c r="I27" s="1"/>
      <c r="J27" s="113"/>
      <c r="K27" s="283" t="s">
        <v>36</v>
      </c>
      <c r="L27" s="284"/>
      <c r="M27" s="170">
        <f>N22</f>
        <v>1393955</v>
      </c>
      <c r="N27" s="171">
        <f>M27/M29</f>
        <v>0.87742361478726827</v>
      </c>
    </row>
    <row r="28" spans="1:14" ht="15.75" thickBot="1" x14ac:dyDescent="0.3">
      <c r="A28" s="26">
        <v>19</v>
      </c>
      <c r="B28" s="196" t="s">
        <v>37</v>
      </c>
      <c r="C28" s="169">
        <v>89674</v>
      </c>
      <c r="D28" s="59">
        <v>64381</v>
      </c>
      <c r="E28" s="169">
        <v>29496</v>
      </c>
      <c r="F28" s="59">
        <v>11185</v>
      </c>
      <c r="G28" s="169">
        <f>SUM(C28:F28)</f>
        <v>194736</v>
      </c>
      <c r="H28" s="1"/>
      <c r="I28" s="1"/>
      <c r="J28" s="113"/>
      <c r="K28" s="283" t="s">
        <v>37</v>
      </c>
      <c r="L28" s="284"/>
      <c r="M28" s="253">
        <f>G28</f>
        <v>194736</v>
      </c>
      <c r="N28" s="172">
        <f>M28/M29</f>
        <v>0.12257638521273174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3"/>
      <c r="K29" s="283" t="s">
        <v>4</v>
      </c>
      <c r="L29" s="284"/>
      <c r="M29" s="173">
        <f>M27+M28</f>
        <v>1588691</v>
      </c>
      <c r="N29" s="174">
        <f>M29/M29</f>
        <v>1</v>
      </c>
    </row>
    <row r="30" spans="1:14" ht="15.75" thickBot="1" x14ac:dyDescent="0.3">
      <c r="A30" s="287" t="s">
        <v>56</v>
      </c>
      <c r="B30" s="288"/>
      <c r="C30" s="27">
        <f>C28/G28</f>
        <v>0.46049009941664615</v>
      </c>
      <c r="D30" s="117">
        <f>D28/G28</f>
        <v>0.330606564785145</v>
      </c>
      <c r="E30" s="27">
        <f>E28/G28</f>
        <v>0.15146660093665271</v>
      </c>
      <c r="F30" s="117">
        <f>F28/G28</f>
        <v>5.7436734861556156E-2</v>
      </c>
      <c r="G30" s="27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N2:N3"/>
    <mergeCell ref="A30:B30"/>
    <mergeCell ref="K28:L28"/>
    <mergeCell ref="C1:I1"/>
    <mergeCell ref="A2:A3"/>
    <mergeCell ref="B2:B3"/>
    <mergeCell ref="C2:M2"/>
    <mergeCell ref="A24:B24"/>
    <mergeCell ref="A26:A27"/>
    <mergeCell ref="B26:B27"/>
    <mergeCell ref="C26:F26"/>
    <mergeCell ref="G26:G27"/>
    <mergeCell ref="K27:L27"/>
    <mergeCell ref="K29:L29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5" x14ac:dyDescent="0.25"/>
  <cols>
    <col min="1" max="1" width="4.7109375" customWidth="1"/>
    <col min="2" max="2" width="20.28515625" customWidth="1"/>
    <col min="14" max="14" width="11.7109375" customWidth="1"/>
  </cols>
  <sheetData>
    <row r="1" spans="1:14" x14ac:dyDescent="0.25">
      <c r="A1" s="18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79" t="s">
        <v>111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1"/>
      <c r="M2" s="1"/>
      <c r="N2" s="1"/>
    </row>
    <row r="3" spans="1:14" ht="15.75" thickBot="1" x14ac:dyDescent="0.3">
      <c r="A3" s="31"/>
      <c r="B3" s="314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"/>
      <c r="N3" s="252" t="s">
        <v>0</v>
      </c>
    </row>
    <row r="4" spans="1:14" ht="15.75" thickBot="1" x14ac:dyDescent="0.3">
      <c r="A4" s="306" t="s">
        <v>1</v>
      </c>
      <c r="B4" s="381" t="s">
        <v>92</v>
      </c>
      <c r="C4" s="333" t="s">
        <v>3</v>
      </c>
      <c r="D4" s="333"/>
      <c r="E4" s="333"/>
      <c r="F4" s="333"/>
      <c r="G4" s="333"/>
      <c r="H4" s="333"/>
      <c r="I4" s="333"/>
      <c r="J4" s="333"/>
      <c r="K4" s="333"/>
      <c r="L4" s="333"/>
      <c r="M4" s="383"/>
      <c r="N4" s="377" t="s">
        <v>4</v>
      </c>
    </row>
    <row r="5" spans="1:14" ht="15.75" thickBot="1" x14ac:dyDescent="0.3">
      <c r="A5" s="317"/>
      <c r="B5" s="382"/>
      <c r="C5" s="167" t="s">
        <v>72</v>
      </c>
      <c r="D5" s="166" t="s">
        <v>5</v>
      </c>
      <c r="E5" s="165" t="s">
        <v>6</v>
      </c>
      <c r="F5" s="166" t="s">
        <v>7</v>
      </c>
      <c r="G5" s="165" t="s">
        <v>8</v>
      </c>
      <c r="H5" s="166" t="s">
        <v>9</v>
      </c>
      <c r="I5" s="165" t="s">
        <v>10</v>
      </c>
      <c r="J5" s="166" t="s">
        <v>11</v>
      </c>
      <c r="K5" s="168" t="s">
        <v>12</v>
      </c>
      <c r="L5" s="166" t="s">
        <v>13</v>
      </c>
      <c r="M5" s="163" t="s">
        <v>14</v>
      </c>
      <c r="N5" s="378"/>
    </row>
    <row r="6" spans="1:14" ht="37.5" customHeight="1" x14ac:dyDescent="0.25">
      <c r="A6" s="36">
        <v>1</v>
      </c>
      <c r="B6" s="84" t="s">
        <v>62</v>
      </c>
      <c r="C6" s="92">
        <v>148051</v>
      </c>
      <c r="D6" s="93">
        <v>340409</v>
      </c>
      <c r="E6" s="85">
        <v>120150</v>
      </c>
      <c r="F6" s="93">
        <v>410201</v>
      </c>
      <c r="G6" s="85">
        <v>659643</v>
      </c>
      <c r="H6" s="93">
        <v>171756</v>
      </c>
      <c r="I6" s="85">
        <v>64256</v>
      </c>
      <c r="J6" s="93">
        <v>245181</v>
      </c>
      <c r="K6" s="102">
        <v>189876</v>
      </c>
      <c r="L6" s="93">
        <v>136450</v>
      </c>
      <c r="M6" s="94">
        <v>101552</v>
      </c>
      <c r="N6" s="135">
        <f>SUM(C6:M6)</f>
        <v>2587525</v>
      </c>
    </row>
    <row r="7" spans="1:14" ht="37.5" customHeight="1" thickBot="1" x14ac:dyDescent="0.3">
      <c r="A7" s="119">
        <v>2</v>
      </c>
      <c r="B7" s="120" t="s">
        <v>63</v>
      </c>
      <c r="C7" s="121">
        <v>118531</v>
      </c>
      <c r="D7" s="122">
        <v>257706</v>
      </c>
      <c r="E7" s="123">
        <v>102073</v>
      </c>
      <c r="F7" s="122">
        <v>151111</v>
      </c>
      <c r="G7" s="123">
        <v>133991</v>
      </c>
      <c r="H7" s="122">
        <v>134289</v>
      </c>
      <c r="I7" s="123">
        <v>55520</v>
      </c>
      <c r="J7" s="122">
        <v>118949</v>
      </c>
      <c r="K7" s="123">
        <v>176908</v>
      </c>
      <c r="L7" s="122">
        <v>55643</v>
      </c>
      <c r="M7" s="124">
        <v>56147</v>
      </c>
      <c r="N7" s="136">
        <f>SUM(C7:M7)</f>
        <v>1360868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306" t="s">
        <v>1</v>
      </c>
      <c r="B10" s="381" t="s">
        <v>92</v>
      </c>
      <c r="C10" s="388" t="s">
        <v>93</v>
      </c>
      <c r="D10" s="389"/>
      <c r="E10" s="389"/>
      <c r="F10" s="390"/>
      <c r="G10" s="384" t="s">
        <v>4</v>
      </c>
      <c r="H10" s="1"/>
      <c r="I10" s="1"/>
      <c r="J10" s="391" t="s">
        <v>84</v>
      </c>
      <c r="K10" s="392"/>
      <c r="L10" s="395" t="s">
        <v>3</v>
      </c>
      <c r="M10" s="397" t="s">
        <v>93</v>
      </c>
      <c r="N10" s="386" t="s">
        <v>4</v>
      </c>
    </row>
    <row r="11" spans="1:14" ht="15.75" thickBot="1" x14ac:dyDescent="0.3">
      <c r="A11" s="317"/>
      <c r="B11" s="382"/>
      <c r="C11" s="163" t="s">
        <v>14</v>
      </c>
      <c r="D11" s="164" t="s">
        <v>35</v>
      </c>
      <c r="E11" s="165" t="s">
        <v>8</v>
      </c>
      <c r="F11" s="166" t="s">
        <v>11</v>
      </c>
      <c r="G11" s="385"/>
      <c r="H11" s="1"/>
      <c r="I11" s="1"/>
      <c r="J11" s="393"/>
      <c r="K11" s="394"/>
      <c r="L11" s="396"/>
      <c r="M11" s="398"/>
      <c r="N11" s="387"/>
    </row>
    <row r="12" spans="1:14" ht="37.5" customHeight="1" thickBot="1" x14ac:dyDescent="0.3">
      <c r="A12" s="137">
        <v>1</v>
      </c>
      <c r="B12" s="84" t="s">
        <v>62</v>
      </c>
      <c r="C12" s="138">
        <v>3649</v>
      </c>
      <c r="D12" s="139">
        <v>20694</v>
      </c>
      <c r="E12" s="140">
        <v>3982</v>
      </c>
      <c r="F12" s="139">
        <v>280</v>
      </c>
      <c r="G12" s="141">
        <f>SUM(C12:F12)</f>
        <v>28605</v>
      </c>
      <c r="H12" s="1"/>
      <c r="I12" s="1"/>
      <c r="J12" s="373" t="s">
        <v>62</v>
      </c>
      <c r="K12" s="374"/>
      <c r="L12" s="146">
        <f>N6</f>
        <v>2587525</v>
      </c>
      <c r="M12" s="160">
        <f>G12</f>
        <v>28605</v>
      </c>
      <c r="N12" s="161">
        <f>SUM(L12:M12)</f>
        <v>2616130</v>
      </c>
    </row>
    <row r="13" spans="1:14" ht="37.5" customHeight="1" thickBot="1" x14ac:dyDescent="0.3">
      <c r="A13" s="119">
        <v>2</v>
      </c>
      <c r="B13" s="120" t="s">
        <v>63</v>
      </c>
      <c r="C13" s="142">
        <v>2020</v>
      </c>
      <c r="D13" s="143">
        <v>10008</v>
      </c>
      <c r="E13" s="144">
        <v>2228</v>
      </c>
      <c r="F13" s="143">
        <v>84</v>
      </c>
      <c r="G13" s="145">
        <f>SUM(C13:F13)</f>
        <v>14340</v>
      </c>
      <c r="H13" s="1"/>
      <c r="I13" s="1"/>
      <c r="J13" s="375" t="s">
        <v>63</v>
      </c>
      <c r="K13" s="376"/>
      <c r="L13" s="147">
        <f>N7</f>
        <v>1360868</v>
      </c>
      <c r="M13" s="160">
        <f>G13</f>
        <v>14340</v>
      </c>
      <c r="N13" s="162">
        <f>SUM(L13:M13)</f>
        <v>1375208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mergeCells count="16">
    <mergeCell ref="J12:K12"/>
    <mergeCell ref="J13:K13"/>
    <mergeCell ref="N4:N5"/>
    <mergeCell ref="A2:K2"/>
    <mergeCell ref="B3:L3"/>
    <mergeCell ref="A4:A5"/>
    <mergeCell ref="B4:B5"/>
    <mergeCell ref="C4:M4"/>
    <mergeCell ref="B10:B11"/>
    <mergeCell ref="A10:A11"/>
    <mergeCell ref="G10:G11"/>
    <mergeCell ref="N10:N11"/>
    <mergeCell ref="C10:F10"/>
    <mergeCell ref="J10:K11"/>
    <mergeCell ref="L10:L11"/>
    <mergeCell ref="M10:M1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defaultRowHeight="15" x14ac:dyDescent="0.25"/>
  <cols>
    <col min="1" max="1" width="25.7109375" customWidth="1"/>
    <col min="13" max="13" width="9.5703125" bestFit="1" customWidth="1"/>
  </cols>
  <sheetData>
    <row r="1" spans="1:13" ht="15.75" thickBot="1" x14ac:dyDescent="0.3">
      <c r="A1" s="1"/>
      <c r="B1" s="1"/>
      <c r="C1" s="260" t="s">
        <v>112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thickBot="1" x14ac:dyDescent="0.3">
      <c r="A2" s="108"/>
      <c r="B2" s="109" t="s">
        <v>72</v>
      </c>
      <c r="C2" s="89" t="s">
        <v>5</v>
      </c>
      <c r="D2" s="90" t="s">
        <v>6</v>
      </c>
      <c r="E2" s="89" t="s">
        <v>7</v>
      </c>
      <c r="F2" s="90" t="s">
        <v>8</v>
      </c>
      <c r="G2" s="89" t="s">
        <v>9</v>
      </c>
      <c r="H2" s="89" t="s">
        <v>10</v>
      </c>
      <c r="I2" s="89" t="s">
        <v>11</v>
      </c>
      <c r="J2" s="90" t="s">
        <v>12</v>
      </c>
      <c r="K2" s="89" t="s">
        <v>13</v>
      </c>
      <c r="L2" s="88" t="s">
        <v>14</v>
      </c>
      <c r="M2" s="89" t="s">
        <v>4</v>
      </c>
    </row>
    <row r="3" spans="1:13" x14ac:dyDescent="0.25">
      <c r="A3" s="191" t="s">
        <v>73</v>
      </c>
      <c r="B3" s="103"/>
      <c r="C3" s="103"/>
      <c r="D3" s="104"/>
      <c r="E3" s="103"/>
      <c r="F3" s="104"/>
      <c r="G3" s="103"/>
      <c r="H3" s="103"/>
      <c r="I3" s="103"/>
      <c r="J3" s="104"/>
      <c r="K3" s="103"/>
      <c r="L3" s="104"/>
      <c r="M3" s="103"/>
    </row>
    <row r="4" spans="1:13" x14ac:dyDescent="0.25">
      <c r="A4" s="192" t="s">
        <v>79</v>
      </c>
      <c r="B4" s="237">
        <v>4689</v>
      </c>
      <c r="C4" s="237">
        <v>6204</v>
      </c>
      <c r="D4" s="238">
        <v>14153</v>
      </c>
      <c r="E4" s="237">
        <v>16030</v>
      </c>
      <c r="F4" s="238">
        <v>12462</v>
      </c>
      <c r="G4" s="237">
        <v>20637</v>
      </c>
      <c r="H4" s="192">
        <v>37</v>
      </c>
      <c r="I4" s="237">
        <v>7347</v>
      </c>
      <c r="J4" s="238">
        <v>8294</v>
      </c>
      <c r="K4" s="237">
        <v>9042</v>
      </c>
      <c r="L4" s="238">
        <v>8016</v>
      </c>
      <c r="M4" s="237">
        <f>SUM(B4:L4)</f>
        <v>106911</v>
      </c>
    </row>
    <row r="5" spans="1:13" x14ac:dyDescent="0.25">
      <c r="A5" s="192" t="s">
        <v>80</v>
      </c>
      <c r="B5" s="237">
        <v>66951</v>
      </c>
      <c r="C5" s="237">
        <v>129416</v>
      </c>
      <c r="D5" s="238">
        <v>81927</v>
      </c>
      <c r="E5" s="237">
        <v>113663</v>
      </c>
      <c r="F5" s="238">
        <v>134933</v>
      </c>
      <c r="G5" s="237">
        <v>213817</v>
      </c>
      <c r="H5" s="237">
        <v>944</v>
      </c>
      <c r="I5" s="237">
        <v>61980</v>
      </c>
      <c r="J5" s="238">
        <v>59511</v>
      </c>
      <c r="K5" s="237">
        <v>49491</v>
      </c>
      <c r="L5" s="238">
        <v>49013</v>
      </c>
      <c r="M5" s="268">
        <f>SUM(B5:L5)</f>
        <v>961646</v>
      </c>
    </row>
    <row r="6" spans="1:13" x14ac:dyDescent="0.25">
      <c r="A6" s="192" t="s">
        <v>61</v>
      </c>
      <c r="B6" s="192">
        <v>0</v>
      </c>
      <c r="C6" s="192">
        <v>0</v>
      </c>
      <c r="D6" s="239">
        <v>0</v>
      </c>
      <c r="E6" s="192">
        <v>0</v>
      </c>
      <c r="F6" s="239">
        <v>0</v>
      </c>
      <c r="G6" s="192">
        <v>0</v>
      </c>
      <c r="H6" s="192">
        <v>0</v>
      </c>
      <c r="I6" s="192">
        <v>0</v>
      </c>
      <c r="J6" s="239">
        <v>0</v>
      </c>
      <c r="K6" s="192">
        <v>0</v>
      </c>
      <c r="L6" s="239">
        <v>0</v>
      </c>
      <c r="M6" s="192">
        <f>SUM(B6:L6)</f>
        <v>0</v>
      </c>
    </row>
    <row r="7" spans="1:13" x14ac:dyDescent="0.25">
      <c r="A7" s="191" t="s">
        <v>74</v>
      </c>
      <c r="B7" s="103"/>
      <c r="C7" s="103"/>
      <c r="D7" s="104"/>
      <c r="E7" s="103"/>
      <c r="F7" s="104"/>
      <c r="G7" s="103"/>
      <c r="H7" s="103"/>
      <c r="I7" s="103"/>
      <c r="J7" s="104"/>
      <c r="K7" s="103"/>
      <c r="L7" s="104"/>
      <c r="M7" s="103"/>
    </row>
    <row r="8" spans="1:13" x14ac:dyDescent="0.25">
      <c r="A8" s="192" t="s">
        <v>79</v>
      </c>
      <c r="B8" s="237">
        <v>2198</v>
      </c>
      <c r="C8" s="237">
        <v>7322</v>
      </c>
      <c r="D8" s="238">
        <v>6075</v>
      </c>
      <c r="E8" s="237">
        <v>3972</v>
      </c>
      <c r="F8" s="238">
        <v>3616</v>
      </c>
      <c r="G8" s="237">
        <v>5337</v>
      </c>
      <c r="H8" s="237">
        <v>708</v>
      </c>
      <c r="I8" s="237">
        <v>6952</v>
      </c>
      <c r="J8" s="238">
        <v>3505</v>
      </c>
      <c r="K8" s="237">
        <v>2558</v>
      </c>
      <c r="L8" s="238">
        <v>4508</v>
      </c>
      <c r="M8" s="237">
        <f>SUM(B8:L8)</f>
        <v>46751</v>
      </c>
    </row>
    <row r="9" spans="1:13" x14ac:dyDescent="0.25">
      <c r="A9" s="192" t="s">
        <v>80</v>
      </c>
      <c r="B9" s="237">
        <v>48579</v>
      </c>
      <c r="C9" s="237">
        <v>70342</v>
      </c>
      <c r="D9" s="238">
        <v>32713</v>
      </c>
      <c r="E9" s="237">
        <v>37749</v>
      </c>
      <c r="F9" s="238">
        <v>25376</v>
      </c>
      <c r="G9" s="237">
        <v>36056</v>
      </c>
      <c r="H9" s="237">
        <v>3081</v>
      </c>
      <c r="I9" s="237">
        <v>104429</v>
      </c>
      <c r="J9" s="238">
        <v>19536</v>
      </c>
      <c r="K9" s="237">
        <v>9504</v>
      </c>
      <c r="L9" s="238">
        <v>27564</v>
      </c>
      <c r="M9" s="268">
        <f>SUM(B9:L9)</f>
        <v>414929</v>
      </c>
    </row>
    <row r="10" spans="1:13" x14ac:dyDescent="0.25">
      <c r="A10" s="192" t="s">
        <v>61</v>
      </c>
      <c r="B10" s="237">
        <v>9635</v>
      </c>
      <c r="C10" s="237">
        <v>13766</v>
      </c>
      <c r="D10" s="238">
        <v>9746</v>
      </c>
      <c r="E10" s="237">
        <v>4601</v>
      </c>
      <c r="F10" s="238">
        <v>4907</v>
      </c>
      <c r="G10" s="237">
        <v>8682</v>
      </c>
      <c r="H10" s="237">
        <v>454</v>
      </c>
      <c r="I10" s="237">
        <v>11930</v>
      </c>
      <c r="J10" s="238">
        <v>4139</v>
      </c>
      <c r="K10" s="237">
        <v>2141</v>
      </c>
      <c r="L10" s="238">
        <v>6817</v>
      </c>
      <c r="M10" s="237">
        <f>SUM(B10:L10)</f>
        <v>76818</v>
      </c>
    </row>
    <row r="11" spans="1:13" x14ac:dyDescent="0.25">
      <c r="A11" s="191" t="s">
        <v>75</v>
      </c>
      <c r="B11" s="103"/>
      <c r="C11" s="103"/>
      <c r="D11" s="104"/>
      <c r="E11" s="103"/>
      <c r="F11" s="104"/>
      <c r="G11" s="103"/>
      <c r="H11" s="103"/>
      <c r="I11" s="103"/>
      <c r="J11" s="104"/>
      <c r="K11" s="103"/>
      <c r="L11" s="104"/>
      <c r="M11" s="103"/>
    </row>
    <row r="12" spans="1:13" x14ac:dyDescent="0.25">
      <c r="A12" s="192" t="s">
        <v>79</v>
      </c>
      <c r="B12" s="237">
        <v>9178</v>
      </c>
      <c r="C12" s="237">
        <v>296</v>
      </c>
      <c r="D12" s="239">
        <v>119</v>
      </c>
      <c r="E12" s="237">
        <v>10752</v>
      </c>
      <c r="F12" s="239">
        <v>11</v>
      </c>
      <c r="G12" s="192">
        <v>0</v>
      </c>
      <c r="H12" s="192">
        <v>0</v>
      </c>
      <c r="I12" s="237">
        <v>6409</v>
      </c>
      <c r="J12" s="239">
        <v>486</v>
      </c>
      <c r="K12" s="192">
        <v>0</v>
      </c>
      <c r="L12" s="239">
        <v>0</v>
      </c>
      <c r="M12" s="237">
        <f>SUM(B12:L12)</f>
        <v>27251</v>
      </c>
    </row>
    <row r="13" spans="1:13" x14ac:dyDescent="0.25">
      <c r="A13" s="192" t="s">
        <v>80</v>
      </c>
      <c r="B13" s="237">
        <v>125754</v>
      </c>
      <c r="C13" s="237">
        <v>3654</v>
      </c>
      <c r="D13" s="238">
        <v>590</v>
      </c>
      <c r="E13" s="237">
        <v>12796</v>
      </c>
      <c r="F13" s="238">
        <v>111</v>
      </c>
      <c r="G13" s="192">
        <v>0</v>
      </c>
      <c r="H13" s="192">
        <v>0</v>
      </c>
      <c r="I13" s="237">
        <v>22651</v>
      </c>
      <c r="J13" s="238">
        <v>2800</v>
      </c>
      <c r="K13" s="192">
        <v>0</v>
      </c>
      <c r="L13" s="239">
        <v>0</v>
      </c>
      <c r="M13" s="268">
        <f>SUM(B13:L13)</f>
        <v>168356</v>
      </c>
    </row>
    <row r="14" spans="1:13" x14ac:dyDescent="0.25">
      <c r="A14" s="192" t="s">
        <v>61</v>
      </c>
      <c r="B14" s="237">
        <v>17484</v>
      </c>
      <c r="C14" s="237">
        <v>384</v>
      </c>
      <c r="D14" s="238">
        <v>133</v>
      </c>
      <c r="E14" s="237">
        <v>2700</v>
      </c>
      <c r="F14" s="239">
        <v>4</v>
      </c>
      <c r="G14" s="192">
        <v>0</v>
      </c>
      <c r="H14" s="192">
        <v>0</v>
      </c>
      <c r="I14" s="237">
        <v>6977</v>
      </c>
      <c r="J14" s="239">
        <v>239</v>
      </c>
      <c r="K14" s="192">
        <v>0</v>
      </c>
      <c r="L14" s="239">
        <v>0</v>
      </c>
      <c r="M14" s="237">
        <f>SUM(B14:L14)</f>
        <v>27921</v>
      </c>
    </row>
    <row r="15" spans="1:13" x14ac:dyDescent="0.25">
      <c r="A15" s="191" t="s">
        <v>76</v>
      </c>
      <c r="B15" s="103"/>
      <c r="C15" s="103"/>
      <c r="D15" s="104"/>
      <c r="E15" s="103"/>
      <c r="F15" s="104"/>
      <c r="G15" s="103"/>
      <c r="H15" s="103"/>
      <c r="I15" s="103"/>
      <c r="J15" s="104"/>
      <c r="K15" s="103"/>
      <c r="L15" s="104"/>
      <c r="M15" s="103"/>
    </row>
    <row r="16" spans="1:13" x14ac:dyDescent="0.25">
      <c r="A16" s="192" t="s">
        <v>79</v>
      </c>
      <c r="B16" s="237">
        <v>1160</v>
      </c>
      <c r="C16" s="237">
        <v>1405</v>
      </c>
      <c r="D16" s="238">
        <v>332</v>
      </c>
      <c r="E16" s="237">
        <v>1777</v>
      </c>
      <c r="F16" s="238">
        <v>535</v>
      </c>
      <c r="G16" s="237">
        <v>4867</v>
      </c>
      <c r="H16" s="237">
        <v>1899</v>
      </c>
      <c r="I16" s="237">
        <v>3562</v>
      </c>
      <c r="J16" s="238">
        <v>632</v>
      </c>
      <c r="K16" s="237">
        <v>1832</v>
      </c>
      <c r="L16" s="238">
        <v>519</v>
      </c>
      <c r="M16" s="237">
        <f>SUM(B16:L16)</f>
        <v>18520</v>
      </c>
    </row>
    <row r="17" spans="1:13" x14ac:dyDescent="0.25">
      <c r="A17" s="192" t="s">
        <v>80</v>
      </c>
      <c r="B17" s="237">
        <v>491</v>
      </c>
      <c r="C17" s="237">
        <v>482</v>
      </c>
      <c r="D17" s="238">
        <v>138</v>
      </c>
      <c r="E17" s="237">
        <v>645</v>
      </c>
      <c r="F17" s="238">
        <v>196</v>
      </c>
      <c r="G17" s="237">
        <v>1720</v>
      </c>
      <c r="H17" s="237">
        <v>590</v>
      </c>
      <c r="I17" s="237">
        <v>1233</v>
      </c>
      <c r="J17" s="238">
        <v>286</v>
      </c>
      <c r="K17" s="237">
        <v>444</v>
      </c>
      <c r="L17" s="238">
        <v>248</v>
      </c>
      <c r="M17" s="268">
        <f>SUM(B17:L17)</f>
        <v>6473</v>
      </c>
    </row>
    <row r="18" spans="1:13" x14ac:dyDescent="0.25">
      <c r="A18" s="192" t="s">
        <v>61</v>
      </c>
      <c r="B18" s="237">
        <v>141</v>
      </c>
      <c r="C18" s="192">
        <v>43</v>
      </c>
      <c r="D18" s="239">
        <v>43</v>
      </c>
      <c r="E18" s="237">
        <v>167</v>
      </c>
      <c r="F18" s="239">
        <v>53</v>
      </c>
      <c r="G18" s="237">
        <v>536</v>
      </c>
      <c r="H18" s="192">
        <v>115</v>
      </c>
      <c r="I18" s="192">
        <v>0</v>
      </c>
      <c r="J18" s="239">
        <v>45</v>
      </c>
      <c r="K18" s="192">
        <v>236</v>
      </c>
      <c r="L18" s="239">
        <v>65</v>
      </c>
      <c r="M18" s="237">
        <f>SUM(B18:L18)</f>
        <v>1444</v>
      </c>
    </row>
    <row r="19" spans="1:13" x14ac:dyDescent="0.25">
      <c r="A19" s="191" t="s">
        <v>77</v>
      </c>
      <c r="B19" s="103"/>
      <c r="C19" s="103"/>
      <c r="D19" s="104"/>
      <c r="E19" s="103"/>
      <c r="F19" s="104"/>
      <c r="G19" s="103"/>
      <c r="H19" s="103"/>
      <c r="I19" s="103"/>
      <c r="J19" s="104"/>
      <c r="K19" s="103"/>
      <c r="L19" s="104"/>
      <c r="M19" s="103"/>
    </row>
    <row r="20" spans="1:13" x14ac:dyDescent="0.25">
      <c r="A20" s="192" t="s">
        <v>79</v>
      </c>
      <c r="B20" s="192">
        <v>0</v>
      </c>
      <c r="C20" s="105">
        <v>0</v>
      </c>
      <c r="D20" s="239">
        <v>141</v>
      </c>
      <c r="E20" s="105">
        <v>0</v>
      </c>
      <c r="F20" s="239">
        <v>0</v>
      </c>
      <c r="G20" s="105">
        <v>0</v>
      </c>
      <c r="H20" s="105">
        <v>0</v>
      </c>
      <c r="I20" s="105">
        <v>0</v>
      </c>
      <c r="J20" s="106">
        <v>0</v>
      </c>
      <c r="K20" s="105">
        <v>0</v>
      </c>
      <c r="L20" s="106">
        <v>0</v>
      </c>
      <c r="M20" s="192">
        <f>SUM(B20:L20)</f>
        <v>141</v>
      </c>
    </row>
    <row r="21" spans="1:13" x14ac:dyDescent="0.25">
      <c r="A21" s="192" t="s">
        <v>80</v>
      </c>
      <c r="B21" s="192">
        <v>0</v>
      </c>
      <c r="C21" s="105">
        <v>0</v>
      </c>
      <c r="D21" s="238">
        <v>1548</v>
      </c>
      <c r="E21" s="105">
        <v>0</v>
      </c>
      <c r="F21" s="239">
        <v>0</v>
      </c>
      <c r="G21" s="105">
        <v>0</v>
      </c>
      <c r="H21" s="105">
        <v>0</v>
      </c>
      <c r="I21" s="105">
        <v>0</v>
      </c>
      <c r="J21" s="106">
        <v>0</v>
      </c>
      <c r="K21" s="105">
        <v>0</v>
      </c>
      <c r="L21" s="106">
        <v>0</v>
      </c>
      <c r="M21" s="268">
        <f>SUM(B21:L21)</f>
        <v>1548</v>
      </c>
    </row>
    <row r="22" spans="1:13" x14ac:dyDescent="0.25">
      <c r="A22" s="192" t="s">
        <v>61</v>
      </c>
      <c r="B22" s="192">
        <v>0</v>
      </c>
      <c r="C22" s="105">
        <v>0</v>
      </c>
      <c r="D22" s="238">
        <v>232</v>
      </c>
      <c r="E22" s="105">
        <v>0</v>
      </c>
      <c r="F22" s="239">
        <v>0</v>
      </c>
      <c r="G22" s="105">
        <v>0</v>
      </c>
      <c r="H22" s="105">
        <v>0</v>
      </c>
      <c r="I22" s="105">
        <v>0</v>
      </c>
      <c r="J22" s="106">
        <v>0</v>
      </c>
      <c r="K22" s="105">
        <v>0</v>
      </c>
      <c r="L22" s="106">
        <v>0</v>
      </c>
      <c r="M22" s="237">
        <f>SUM(B22:L22)</f>
        <v>232</v>
      </c>
    </row>
    <row r="23" spans="1:13" x14ac:dyDescent="0.25">
      <c r="A23" s="191" t="s">
        <v>78</v>
      </c>
      <c r="B23" s="103"/>
      <c r="C23" s="103"/>
      <c r="D23" s="104"/>
      <c r="E23" s="103"/>
      <c r="F23" s="104"/>
      <c r="G23" s="103"/>
      <c r="H23" s="103"/>
      <c r="I23" s="103"/>
      <c r="J23" s="104"/>
      <c r="K23" s="103"/>
      <c r="L23" s="104"/>
      <c r="M23" s="103"/>
    </row>
    <row r="24" spans="1:13" x14ac:dyDescent="0.25">
      <c r="A24" s="192" t="s">
        <v>79</v>
      </c>
      <c r="B24" s="237">
        <v>807</v>
      </c>
      <c r="C24" s="237">
        <v>411</v>
      </c>
      <c r="D24" s="106">
        <v>0</v>
      </c>
      <c r="E24" s="237">
        <v>109</v>
      </c>
      <c r="F24" s="239">
        <v>0</v>
      </c>
      <c r="G24" s="105">
        <v>85</v>
      </c>
      <c r="H24" s="105">
        <v>0</v>
      </c>
      <c r="I24" s="237">
        <v>637</v>
      </c>
      <c r="J24" s="239">
        <v>131</v>
      </c>
      <c r="K24" s="105">
        <v>0</v>
      </c>
      <c r="L24" s="239">
        <v>58</v>
      </c>
      <c r="M24" s="237">
        <f>SUM(B24:L24)</f>
        <v>2238</v>
      </c>
    </row>
    <row r="25" spans="1:13" x14ac:dyDescent="0.25">
      <c r="A25" s="192" t="s">
        <v>80</v>
      </c>
      <c r="B25" s="237">
        <v>1996</v>
      </c>
      <c r="C25" s="237">
        <v>542</v>
      </c>
      <c r="D25" s="106">
        <v>0</v>
      </c>
      <c r="E25" s="274">
        <v>228</v>
      </c>
      <c r="F25" s="239">
        <v>0</v>
      </c>
      <c r="G25" s="105">
        <v>114</v>
      </c>
      <c r="H25" s="105">
        <v>0</v>
      </c>
      <c r="I25" s="237">
        <v>2109</v>
      </c>
      <c r="J25" s="238">
        <v>1034</v>
      </c>
      <c r="K25" s="105">
        <v>0</v>
      </c>
      <c r="L25" s="239">
        <v>101</v>
      </c>
      <c r="M25" s="268">
        <f>SUM(B25:L25)</f>
        <v>6124</v>
      </c>
    </row>
    <row r="26" spans="1:13" x14ac:dyDescent="0.25">
      <c r="A26" s="192" t="s">
        <v>61</v>
      </c>
      <c r="B26" s="237">
        <v>229</v>
      </c>
      <c r="C26" s="192">
        <v>0</v>
      </c>
      <c r="D26" s="239">
        <v>0</v>
      </c>
      <c r="E26" s="192">
        <v>23</v>
      </c>
      <c r="F26" s="239">
        <v>0</v>
      </c>
      <c r="G26" s="192">
        <v>12</v>
      </c>
      <c r="H26" s="192">
        <v>0</v>
      </c>
      <c r="I26" s="237">
        <v>0</v>
      </c>
      <c r="J26" s="239">
        <v>0</v>
      </c>
      <c r="K26" s="192">
        <v>0</v>
      </c>
      <c r="L26" s="239">
        <v>0</v>
      </c>
      <c r="M26" s="237">
        <f>SUM(B26:L26)</f>
        <v>264</v>
      </c>
    </row>
    <row r="27" spans="1:13" x14ac:dyDescent="0.25">
      <c r="A27" s="191" t="s">
        <v>81</v>
      </c>
      <c r="B27" s="103"/>
      <c r="C27" s="103"/>
      <c r="D27" s="104"/>
      <c r="E27" s="103"/>
      <c r="F27" s="104"/>
      <c r="G27" s="103"/>
      <c r="H27" s="103"/>
      <c r="I27" s="103"/>
      <c r="J27" s="104"/>
      <c r="K27" s="103"/>
      <c r="L27" s="104"/>
      <c r="M27" s="103"/>
    </row>
    <row r="28" spans="1:13" x14ac:dyDescent="0.25">
      <c r="A28" s="192" t="s">
        <v>79</v>
      </c>
      <c r="B28" s="192">
        <v>0</v>
      </c>
      <c r="C28" s="237">
        <v>17246</v>
      </c>
      <c r="D28" s="238">
        <v>761</v>
      </c>
      <c r="E28" s="237">
        <v>2855</v>
      </c>
      <c r="F28" s="238">
        <v>3809</v>
      </c>
      <c r="G28" s="237">
        <v>913</v>
      </c>
      <c r="H28" s="237">
        <v>6686</v>
      </c>
      <c r="I28" s="237">
        <v>4080</v>
      </c>
      <c r="J28" s="238">
        <v>3238</v>
      </c>
      <c r="K28" s="237">
        <v>452</v>
      </c>
      <c r="L28" s="238">
        <v>1179</v>
      </c>
      <c r="M28" s="237">
        <f>SUM(B28:L28)</f>
        <v>41219</v>
      </c>
    </row>
    <row r="29" spans="1:13" x14ac:dyDescent="0.25">
      <c r="A29" s="192" t="s">
        <v>80</v>
      </c>
      <c r="B29" s="192">
        <v>0</v>
      </c>
      <c r="C29" s="237">
        <v>117067</v>
      </c>
      <c r="D29" s="238">
        <v>3483</v>
      </c>
      <c r="E29" s="237">
        <v>15202</v>
      </c>
      <c r="F29" s="238">
        <v>75711</v>
      </c>
      <c r="G29" s="237">
        <v>4920</v>
      </c>
      <c r="H29" s="237">
        <v>36361</v>
      </c>
      <c r="I29" s="237">
        <v>24599</v>
      </c>
      <c r="J29" s="238">
        <v>17795</v>
      </c>
      <c r="K29" s="237">
        <v>2705</v>
      </c>
      <c r="L29" s="238">
        <v>7204</v>
      </c>
      <c r="M29" s="268">
        <f>SUM(B29:L29)</f>
        <v>305047</v>
      </c>
    </row>
    <row r="30" spans="1:13" x14ac:dyDescent="0.25">
      <c r="A30" s="192" t="s">
        <v>61</v>
      </c>
      <c r="B30" s="192">
        <v>0</v>
      </c>
      <c r="C30" s="237">
        <v>1415</v>
      </c>
      <c r="D30" s="238">
        <v>2638</v>
      </c>
      <c r="E30" s="237">
        <v>4870</v>
      </c>
      <c r="F30" s="238">
        <v>3372</v>
      </c>
      <c r="G30" s="237">
        <v>501</v>
      </c>
      <c r="H30" s="237">
        <v>1697</v>
      </c>
      <c r="I30" s="237">
        <v>4232</v>
      </c>
      <c r="J30" s="238">
        <v>2009</v>
      </c>
      <c r="K30" s="237">
        <v>263</v>
      </c>
      <c r="L30" s="238">
        <v>2615</v>
      </c>
      <c r="M30" s="237">
        <f>SUM(B30:L30)</f>
        <v>23612</v>
      </c>
    </row>
    <row r="31" spans="1:13" x14ac:dyDescent="0.25">
      <c r="A31" s="191" t="s">
        <v>82</v>
      </c>
      <c r="B31" s="191"/>
      <c r="C31" s="103"/>
      <c r="D31" s="104"/>
      <c r="E31" s="103"/>
      <c r="F31" s="104"/>
      <c r="G31" s="103"/>
      <c r="H31" s="103"/>
      <c r="I31" s="103"/>
      <c r="J31" s="104"/>
      <c r="K31" s="103"/>
      <c r="L31" s="104"/>
      <c r="M31" s="103"/>
    </row>
    <row r="32" spans="1:13" x14ac:dyDescent="0.25">
      <c r="A32" s="192" t="s">
        <v>79</v>
      </c>
      <c r="B32" s="192">
        <v>0</v>
      </c>
      <c r="C32" s="192">
        <v>0</v>
      </c>
      <c r="D32" s="239">
        <v>0</v>
      </c>
      <c r="E32" s="192">
        <v>6</v>
      </c>
      <c r="F32" s="239">
        <v>0</v>
      </c>
      <c r="G32" s="192">
        <v>0</v>
      </c>
      <c r="H32" s="105">
        <v>0</v>
      </c>
      <c r="I32" s="192">
        <v>0</v>
      </c>
      <c r="J32" s="238">
        <v>7039</v>
      </c>
      <c r="K32" s="192">
        <v>0</v>
      </c>
      <c r="L32" s="239">
        <v>0</v>
      </c>
      <c r="M32" s="237">
        <f>SUM(B32:L32)</f>
        <v>7045</v>
      </c>
    </row>
    <row r="33" spans="1:13" x14ac:dyDescent="0.25">
      <c r="A33" s="192" t="s">
        <v>80</v>
      </c>
      <c r="B33" s="192">
        <v>0</v>
      </c>
      <c r="C33" s="192">
        <v>0</v>
      </c>
      <c r="D33" s="239">
        <v>0</v>
      </c>
      <c r="E33" s="192">
        <v>24</v>
      </c>
      <c r="F33" s="239">
        <v>0</v>
      </c>
      <c r="G33" s="192">
        <v>0</v>
      </c>
      <c r="H33" s="105">
        <v>0</v>
      </c>
      <c r="I33" s="237">
        <v>0</v>
      </c>
      <c r="J33" s="238">
        <v>39266</v>
      </c>
      <c r="K33" s="192">
        <v>0</v>
      </c>
      <c r="L33" s="239">
        <v>0</v>
      </c>
      <c r="M33" s="268">
        <f>SUM(B33:L33)</f>
        <v>39290</v>
      </c>
    </row>
    <row r="34" spans="1:13" ht="15.75" thickBot="1" x14ac:dyDescent="0.3">
      <c r="A34" s="193" t="s">
        <v>61</v>
      </c>
      <c r="B34" s="193">
        <v>0</v>
      </c>
      <c r="C34" s="193">
        <v>0</v>
      </c>
      <c r="D34" s="240">
        <v>0</v>
      </c>
      <c r="E34" s="275">
        <v>512</v>
      </c>
      <c r="F34" s="240">
        <v>0</v>
      </c>
      <c r="G34" s="193">
        <v>0</v>
      </c>
      <c r="H34" s="107">
        <v>0</v>
      </c>
      <c r="I34" s="193">
        <v>0</v>
      </c>
      <c r="J34" s="240">
        <v>0</v>
      </c>
      <c r="K34" s="193">
        <v>0</v>
      </c>
      <c r="L34" s="240">
        <v>0</v>
      </c>
      <c r="M34" s="173">
        <f>SUM(B34:L34)</f>
        <v>512</v>
      </c>
    </row>
  </sheetData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defaultRowHeight="15" x14ac:dyDescent="0.25"/>
  <cols>
    <col min="1" max="1" width="7" customWidth="1"/>
    <col min="2" max="2" width="16.5703125" customWidth="1"/>
    <col min="3" max="3" width="13.42578125" customWidth="1"/>
    <col min="4" max="4" width="11.28515625" customWidth="1"/>
    <col min="5" max="6" width="14.28515625" customWidth="1"/>
    <col min="7" max="7" width="12.28515625" customWidth="1"/>
    <col min="8" max="8" width="12.42578125" customWidth="1"/>
    <col min="9" max="10" width="11.42578125" customWidth="1"/>
    <col min="11" max="11" width="11.140625" customWidth="1"/>
  </cols>
  <sheetData>
    <row r="1" spans="1:11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x14ac:dyDescent="0.25">
      <c r="A2" s="133"/>
      <c r="B2" s="403" t="s">
        <v>113</v>
      </c>
      <c r="C2" s="403"/>
      <c r="D2" s="403"/>
      <c r="E2" s="403"/>
      <c r="F2" s="403"/>
      <c r="G2" s="404"/>
      <c r="H2" s="404"/>
      <c r="I2" s="133"/>
      <c r="J2" s="133"/>
      <c r="K2" s="133"/>
    </row>
    <row r="3" spans="1:11" ht="15.75" thickBot="1" x14ac:dyDescent="0.3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252" t="s">
        <v>55</v>
      </c>
    </row>
    <row r="4" spans="1:11" ht="15.75" thickBot="1" x14ac:dyDescent="0.3">
      <c r="A4" s="401" t="s">
        <v>85</v>
      </c>
      <c r="B4" s="401" t="s">
        <v>60</v>
      </c>
      <c r="C4" s="401" t="s">
        <v>86</v>
      </c>
      <c r="D4" s="401" t="s">
        <v>87</v>
      </c>
      <c r="E4" s="405" t="s">
        <v>88</v>
      </c>
      <c r="F4" s="406"/>
      <c r="G4" s="407"/>
      <c r="H4" s="401" t="s">
        <v>89</v>
      </c>
      <c r="I4" s="401" t="s">
        <v>83</v>
      </c>
      <c r="J4" s="401" t="s">
        <v>90</v>
      </c>
      <c r="K4" s="401" t="s">
        <v>4</v>
      </c>
    </row>
    <row r="5" spans="1:11" ht="45.75" thickBot="1" x14ac:dyDescent="0.3">
      <c r="A5" s="402"/>
      <c r="B5" s="402"/>
      <c r="C5" s="402"/>
      <c r="D5" s="402"/>
      <c r="E5" s="126" t="s">
        <v>62</v>
      </c>
      <c r="F5" s="126" t="s">
        <v>63</v>
      </c>
      <c r="G5" s="126" t="s">
        <v>91</v>
      </c>
      <c r="H5" s="402"/>
      <c r="I5" s="402"/>
      <c r="J5" s="402"/>
      <c r="K5" s="402"/>
    </row>
    <row r="6" spans="1:11" ht="15.75" thickBot="1" x14ac:dyDescent="0.3">
      <c r="A6" s="134"/>
      <c r="B6" s="127" t="s">
        <v>58</v>
      </c>
      <c r="C6" s="128">
        <f t="shared" ref="C6:K6" si="0">SUM(C7:C17)</f>
        <v>3323610</v>
      </c>
      <c r="D6" s="78">
        <f t="shared" si="0"/>
        <v>62892</v>
      </c>
      <c r="E6" s="208">
        <f t="shared" si="0"/>
        <v>2587525</v>
      </c>
      <c r="F6" s="208">
        <f t="shared" si="0"/>
        <v>1360868</v>
      </c>
      <c r="G6" s="276">
        <f t="shared" si="0"/>
        <v>4042041</v>
      </c>
      <c r="H6" s="78">
        <f t="shared" si="0"/>
        <v>0</v>
      </c>
      <c r="I6" s="78">
        <f t="shared" si="0"/>
        <v>0</v>
      </c>
      <c r="J6" s="78">
        <f t="shared" si="0"/>
        <v>14128</v>
      </c>
      <c r="K6" s="78">
        <f t="shared" si="0"/>
        <v>7442671</v>
      </c>
    </row>
    <row r="7" spans="1:11" x14ac:dyDescent="0.25">
      <c r="A7" s="129">
        <v>1</v>
      </c>
      <c r="B7" s="197" t="s">
        <v>72</v>
      </c>
      <c r="C7" s="206">
        <f>375239+2478</f>
        <v>377717</v>
      </c>
      <c r="D7" s="209">
        <v>6019</v>
      </c>
      <c r="E7" s="206">
        <v>148051</v>
      </c>
      <c r="F7" s="206">
        <v>118531</v>
      </c>
      <c r="G7" s="209">
        <f>SUM(E7:F7)+3999</f>
        <v>270581</v>
      </c>
      <c r="H7" s="206">
        <v>0</v>
      </c>
      <c r="I7" s="206">
        <v>0</v>
      </c>
      <c r="J7" s="206">
        <v>0</v>
      </c>
      <c r="K7" s="206">
        <f t="shared" ref="K7:K17" si="1">C7+D7+G7+J7</f>
        <v>654317</v>
      </c>
    </row>
    <row r="8" spans="1:11" x14ac:dyDescent="0.25">
      <c r="A8" s="125">
        <v>2</v>
      </c>
      <c r="B8" s="132" t="s">
        <v>5</v>
      </c>
      <c r="C8" s="210">
        <v>568943</v>
      </c>
      <c r="D8" s="202">
        <v>12747</v>
      </c>
      <c r="E8" s="202">
        <v>340409</v>
      </c>
      <c r="F8" s="202">
        <v>257706</v>
      </c>
      <c r="G8" s="210">
        <f>SUM(E8:F8)+57778</f>
        <v>655893</v>
      </c>
      <c r="H8" s="210">
        <v>0</v>
      </c>
      <c r="I8" s="210">
        <v>0</v>
      </c>
      <c r="J8" s="210">
        <v>0</v>
      </c>
      <c r="K8" s="207">
        <f t="shared" si="1"/>
        <v>1237583</v>
      </c>
    </row>
    <row r="9" spans="1:11" x14ac:dyDescent="0.25">
      <c r="A9" s="130">
        <v>3</v>
      </c>
      <c r="B9" s="198" t="s">
        <v>6</v>
      </c>
      <c r="C9" s="277">
        <v>230691</v>
      </c>
      <c r="D9" s="201">
        <v>2811</v>
      </c>
      <c r="E9" s="201">
        <v>120150</v>
      </c>
      <c r="F9" s="201">
        <v>102073</v>
      </c>
      <c r="G9" s="213">
        <f>SUM(E9:F9)+1444</f>
        <v>223667</v>
      </c>
      <c r="H9" s="201">
        <v>0</v>
      </c>
      <c r="I9" s="201">
        <v>0</v>
      </c>
      <c r="J9" s="213">
        <v>9339</v>
      </c>
      <c r="K9" s="206">
        <f t="shared" si="1"/>
        <v>466508</v>
      </c>
    </row>
    <row r="10" spans="1:11" x14ac:dyDescent="0.25">
      <c r="A10" s="125">
        <v>4</v>
      </c>
      <c r="B10" s="132" t="s">
        <v>7</v>
      </c>
      <c r="C10" s="202">
        <v>329528</v>
      </c>
      <c r="D10" s="202">
        <v>3167</v>
      </c>
      <c r="E10" s="202">
        <v>410201</v>
      </c>
      <c r="F10" s="202">
        <v>151111</v>
      </c>
      <c r="G10" s="210">
        <f>SUM(E10:F10)+5612</f>
        <v>566924</v>
      </c>
      <c r="H10" s="202">
        <v>0</v>
      </c>
      <c r="I10" s="202">
        <v>0</v>
      </c>
      <c r="J10" s="210">
        <v>0</v>
      </c>
      <c r="K10" s="207">
        <f t="shared" si="1"/>
        <v>899619</v>
      </c>
    </row>
    <row r="11" spans="1:11" x14ac:dyDescent="0.25">
      <c r="A11" s="130">
        <v>5</v>
      </c>
      <c r="B11" s="198" t="s">
        <v>8</v>
      </c>
      <c r="C11" s="201">
        <v>350470</v>
      </c>
      <c r="D11" s="201">
        <v>2317</v>
      </c>
      <c r="E11" s="201">
        <v>659643</v>
      </c>
      <c r="F11" s="201">
        <v>133991</v>
      </c>
      <c r="G11" s="213">
        <f>SUM(E11:F11)+8522</f>
        <v>802156</v>
      </c>
      <c r="H11" s="201">
        <v>0</v>
      </c>
      <c r="I11" s="201">
        <v>0</v>
      </c>
      <c r="J11" s="213">
        <v>3153</v>
      </c>
      <c r="K11" s="206">
        <f t="shared" si="1"/>
        <v>1158096</v>
      </c>
    </row>
    <row r="12" spans="1:11" x14ac:dyDescent="0.25">
      <c r="A12" s="125">
        <v>6</v>
      </c>
      <c r="B12" s="132" t="s">
        <v>9</v>
      </c>
      <c r="C12" s="202">
        <v>459568</v>
      </c>
      <c r="D12" s="202">
        <v>25343</v>
      </c>
      <c r="E12" s="202">
        <v>171756</v>
      </c>
      <c r="F12" s="202">
        <v>134289</v>
      </c>
      <c r="G12" s="210">
        <f>SUM(E12:F12)+2590</f>
        <v>308635</v>
      </c>
      <c r="H12" s="202">
        <v>0</v>
      </c>
      <c r="I12" s="202">
        <v>0</v>
      </c>
      <c r="J12" s="210">
        <v>0</v>
      </c>
      <c r="K12" s="207">
        <f t="shared" si="1"/>
        <v>793546</v>
      </c>
    </row>
    <row r="13" spans="1:11" x14ac:dyDescent="0.25">
      <c r="A13" s="130">
        <v>7</v>
      </c>
      <c r="B13" s="198" t="s">
        <v>10</v>
      </c>
      <c r="C13" s="201">
        <v>88913</v>
      </c>
      <c r="D13" s="201">
        <v>0</v>
      </c>
      <c r="E13" s="177">
        <v>64256</v>
      </c>
      <c r="F13" s="201">
        <v>55520</v>
      </c>
      <c r="G13" s="213">
        <f>SUM(E13:F13)+1402</f>
        <v>121178</v>
      </c>
      <c r="H13" s="201">
        <v>0</v>
      </c>
      <c r="I13" s="201">
        <v>0</v>
      </c>
      <c r="J13" s="213">
        <v>0</v>
      </c>
      <c r="K13" s="206">
        <f t="shared" si="1"/>
        <v>210091</v>
      </c>
    </row>
    <row r="14" spans="1:11" x14ac:dyDescent="0.25">
      <c r="A14" s="125">
        <v>8</v>
      </c>
      <c r="B14" s="132" t="s">
        <v>11</v>
      </c>
      <c r="C14" s="202">
        <v>350381</v>
      </c>
      <c r="D14" s="202">
        <v>0</v>
      </c>
      <c r="E14" s="202">
        <v>245181</v>
      </c>
      <c r="F14" s="202">
        <v>118949</v>
      </c>
      <c r="G14" s="210">
        <f>SUM(E14:F14)+5361</f>
        <v>369491</v>
      </c>
      <c r="H14" s="202">
        <v>0</v>
      </c>
      <c r="I14" s="202">
        <v>0</v>
      </c>
      <c r="J14" s="210">
        <v>0</v>
      </c>
      <c r="K14" s="207">
        <f t="shared" si="1"/>
        <v>719872</v>
      </c>
    </row>
    <row r="15" spans="1:11" x14ac:dyDescent="0.25">
      <c r="A15" s="130">
        <v>9</v>
      </c>
      <c r="B15" s="198" t="s">
        <v>41</v>
      </c>
      <c r="C15" s="201">
        <v>263581</v>
      </c>
      <c r="D15" s="201">
        <v>8972</v>
      </c>
      <c r="E15" s="201">
        <v>189876</v>
      </c>
      <c r="F15" s="201">
        <v>176908</v>
      </c>
      <c r="G15" s="213">
        <f>SUM(E15:F15)+4119</f>
        <v>370903</v>
      </c>
      <c r="H15" s="201">
        <v>0</v>
      </c>
      <c r="I15" s="201">
        <v>0</v>
      </c>
      <c r="J15" s="213">
        <v>1636</v>
      </c>
      <c r="K15" s="206">
        <f t="shared" si="1"/>
        <v>645092</v>
      </c>
    </row>
    <row r="16" spans="1:11" x14ac:dyDescent="0.25">
      <c r="A16" s="125">
        <v>10</v>
      </c>
      <c r="B16" s="132" t="s">
        <v>13</v>
      </c>
      <c r="C16" s="202">
        <v>138508</v>
      </c>
      <c r="D16" s="202">
        <v>0</v>
      </c>
      <c r="E16" s="202">
        <v>136450</v>
      </c>
      <c r="F16" s="202">
        <v>55643</v>
      </c>
      <c r="G16" s="210">
        <f>SUM(E16:F16)+1728</f>
        <v>193821</v>
      </c>
      <c r="H16" s="202">
        <v>0</v>
      </c>
      <c r="I16" s="202">
        <v>0</v>
      </c>
      <c r="J16" s="210">
        <v>0</v>
      </c>
      <c r="K16" s="207">
        <f t="shared" si="1"/>
        <v>332329</v>
      </c>
    </row>
    <row r="17" spans="1:11" ht="15.75" thickBot="1" x14ac:dyDescent="0.3">
      <c r="A17" s="131">
        <v>11</v>
      </c>
      <c r="B17" s="199" t="s">
        <v>14</v>
      </c>
      <c r="C17" s="212">
        <v>165310</v>
      </c>
      <c r="D17" s="211">
        <v>1516</v>
      </c>
      <c r="E17" s="212">
        <v>101552</v>
      </c>
      <c r="F17" s="212">
        <v>56147</v>
      </c>
      <c r="G17" s="213">
        <f>SUM(E17:F17)+1093</f>
        <v>158792</v>
      </c>
      <c r="H17" s="212">
        <v>0</v>
      </c>
      <c r="I17" s="212">
        <v>0</v>
      </c>
      <c r="J17" s="211"/>
      <c r="K17" s="206">
        <f t="shared" si="1"/>
        <v>325618</v>
      </c>
    </row>
    <row r="18" spans="1:11" ht="15.75" thickBot="1" x14ac:dyDescent="0.3">
      <c r="A18" s="134"/>
      <c r="B18" s="158" t="s">
        <v>59</v>
      </c>
      <c r="C18" s="159">
        <f t="shared" ref="C18:K18" si="2">SUM(C19:C22)</f>
        <v>26298</v>
      </c>
      <c r="D18" s="205">
        <f t="shared" si="2"/>
        <v>99504</v>
      </c>
      <c r="E18" s="205">
        <f t="shared" si="2"/>
        <v>28605</v>
      </c>
      <c r="F18" s="205">
        <f t="shared" si="2"/>
        <v>14340</v>
      </c>
      <c r="G18" s="278">
        <f t="shared" si="2"/>
        <v>44240</v>
      </c>
      <c r="H18" s="205">
        <f t="shared" si="2"/>
        <v>0</v>
      </c>
      <c r="I18" s="205">
        <f t="shared" si="2"/>
        <v>2736249</v>
      </c>
      <c r="J18" s="205">
        <f t="shared" si="2"/>
        <v>0</v>
      </c>
      <c r="K18" s="205">
        <f t="shared" si="2"/>
        <v>2906291</v>
      </c>
    </row>
    <row r="19" spans="1:11" x14ac:dyDescent="0.25">
      <c r="A19" s="130">
        <v>1</v>
      </c>
      <c r="B19" s="198" t="s">
        <v>14</v>
      </c>
      <c r="C19" s="201">
        <v>7008</v>
      </c>
      <c r="D19" s="201">
        <v>0</v>
      </c>
      <c r="E19" s="201">
        <v>3649</v>
      </c>
      <c r="F19" s="201">
        <v>2020</v>
      </c>
      <c r="G19" s="213">
        <f>SUM(E19:F19)+76</f>
        <v>5745</v>
      </c>
      <c r="H19" s="201">
        <v>0</v>
      </c>
      <c r="I19" s="201">
        <v>1172903</v>
      </c>
      <c r="J19" s="201">
        <v>0</v>
      </c>
      <c r="K19" s="206">
        <f>C19+D19+G19+I19+J19</f>
        <v>1185656</v>
      </c>
    </row>
    <row r="20" spans="1:11" x14ac:dyDescent="0.25">
      <c r="A20" s="125">
        <v>2</v>
      </c>
      <c r="B20" s="132" t="s">
        <v>35</v>
      </c>
      <c r="C20" s="202">
        <v>15272</v>
      </c>
      <c r="D20" s="202">
        <v>99504</v>
      </c>
      <c r="E20" s="202">
        <v>20694</v>
      </c>
      <c r="F20" s="202">
        <v>10008</v>
      </c>
      <c r="G20" s="210">
        <f>SUM(E20:F20)+921</f>
        <v>31623</v>
      </c>
      <c r="H20" s="202">
        <v>0</v>
      </c>
      <c r="I20" s="202">
        <v>1187894</v>
      </c>
      <c r="J20" s="202">
        <v>0</v>
      </c>
      <c r="K20" s="207">
        <f t="shared" ref="K20:K22" si="3">C20+D20+G20+I20</f>
        <v>1334293</v>
      </c>
    </row>
    <row r="21" spans="1:11" x14ac:dyDescent="0.25">
      <c r="A21" s="130">
        <v>3</v>
      </c>
      <c r="B21" s="198" t="s">
        <v>8</v>
      </c>
      <c r="C21" s="201">
        <v>2745</v>
      </c>
      <c r="D21" s="198">
        <v>0</v>
      </c>
      <c r="E21" s="201">
        <v>3982</v>
      </c>
      <c r="F21" s="201">
        <v>2228</v>
      </c>
      <c r="G21" s="213">
        <f>SUM(E21:F21)+189</f>
        <v>6399</v>
      </c>
      <c r="H21" s="201">
        <v>0</v>
      </c>
      <c r="I21" s="201">
        <v>226074</v>
      </c>
      <c r="J21" s="201">
        <v>0</v>
      </c>
      <c r="K21" s="206">
        <f t="shared" si="3"/>
        <v>235218</v>
      </c>
    </row>
    <row r="22" spans="1:11" ht="15.75" thickBot="1" x14ac:dyDescent="0.3">
      <c r="A22" s="148">
        <v>4</v>
      </c>
      <c r="B22" s="200" t="s">
        <v>11</v>
      </c>
      <c r="C22" s="203">
        <v>1273</v>
      </c>
      <c r="D22" s="200">
        <v>0</v>
      </c>
      <c r="E22" s="203">
        <v>280</v>
      </c>
      <c r="F22" s="203">
        <v>84</v>
      </c>
      <c r="G22" s="261">
        <f>SUM(E22:F22)+109</f>
        <v>473</v>
      </c>
      <c r="H22" s="203">
        <v>0</v>
      </c>
      <c r="I22" s="203">
        <v>149378</v>
      </c>
      <c r="J22" s="203">
        <v>0</v>
      </c>
      <c r="K22" s="207">
        <f t="shared" si="3"/>
        <v>151124</v>
      </c>
    </row>
    <row r="23" spans="1:11" ht="15.75" thickBot="1" x14ac:dyDescent="0.3">
      <c r="A23" s="399" t="s">
        <v>33</v>
      </c>
      <c r="B23" s="400"/>
      <c r="C23" s="204">
        <f t="shared" ref="C23:K23" si="4">C6+C18</f>
        <v>3349908</v>
      </c>
      <c r="D23" s="204">
        <f t="shared" si="4"/>
        <v>162396</v>
      </c>
      <c r="E23" s="204">
        <f t="shared" si="4"/>
        <v>2616130</v>
      </c>
      <c r="F23" s="204">
        <f t="shared" si="4"/>
        <v>1375208</v>
      </c>
      <c r="G23" s="279">
        <f t="shared" si="4"/>
        <v>4086281</v>
      </c>
      <c r="H23" s="204">
        <f t="shared" si="4"/>
        <v>0</v>
      </c>
      <c r="I23" s="204">
        <f t="shared" si="4"/>
        <v>2736249</v>
      </c>
      <c r="J23" s="204">
        <f t="shared" si="4"/>
        <v>14128</v>
      </c>
      <c r="K23" s="204">
        <f t="shared" si="4"/>
        <v>10348962</v>
      </c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11">
    <mergeCell ref="A23:B23"/>
    <mergeCell ref="I4:I5"/>
    <mergeCell ref="J4:J5"/>
    <mergeCell ref="K4:K5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3" max="3" width="15" customWidth="1"/>
    <col min="4" max="4" width="17.28515625" customWidth="1"/>
    <col min="5" max="5" width="19.140625" customWidth="1"/>
    <col min="6" max="6" width="24.42578125" customWidth="1"/>
    <col min="7" max="7" width="25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414" t="s">
        <v>114</v>
      </c>
      <c r="C4" s="414"/>
      <c r="D4" s="414"/>
      <c r="E4" s="414"/>
      <c r="F4" s="414"/>
      <c r="G4" s="414"/>
      <c r="H4" s="414"/>
    </row>
    <row r="5" spans="1:8" x14ac:dyDescent="0.25">
      <c r="A5" s="1"/>
      <c r="B5" s="262"/>
      <c r="C5" s="263"/>
      <c r="D5" s="263"/>
      <c r="E5" s="263"/>
      <c r="F5" s="263"/>
      <c r="G5" s="263"/>
      <c r="H5" s="263"/>
    </row>
    <row r="6" spans="1:8" ht="15.75" thickBot="1" x14ac:dyDescent="0.3">
      <c r="A6" s="1"/>
      <c r="B6" s="1"/>
      <c r="C6" s="1"/>
      <c r="D6" s="1"/>
      <c r="E6" s="1"/>
      <c r="F6" s="1"/>
      <c r="G6" s="111"/>
      <c r="H6" s="1"/>
    </row>
    <row r="7" spans="1:8" x14ac:dyDescent="0.25">
      <c r="A7" s="1"/>
      <c r="B7" s="415" t="s">
        <v>4</v>
      </c>
      <c r="C7" s="416"/>
      <c r="D7" s="419" t="s">
        <v>64</v>
      </c>
      <c r="E7" s="421" t="s">
        <v>65</v>
      </c>
      <c r="F7" s="421" t="s">
        <v>66</v>
      </c>
      <c r="G7" s="423" t="s">
        <v>62</v>
      </c>
      <c r="H7" s="1"/>
    </row>
    <row r="8" spans="1:8" ht="23.25" customHeight="1" x14ac:dyDescent="0.25">
      <c r="A8" s="1"/>
      <c r="B8" s="417"/>
      <c r="C8" s="418"/>
      <c r="D8" s="420"/>
      <c r="E8" s="422"/>
      <c r="F8" s="422"/>
      <c r="G8" s="424"/>
      <c r="H8" s="1"/>
    </row>
    <row r="9" spans="1:8" ht="45" customHeight="1" x14ac:dyDescent="0.25">
      <c r="A9" s="1"/>
      <c r="B9" s="408" t="s">
        <v>67</v>
      </c>
      <c r="C9" s="409"/>
      <c r="D9" s="264">
        <v>245</v>
      </c>
      <c r="E9" s="264">
        <v>29875000</v>
      </c>
      <c r="F9" s="264">
        <v>604</v>
      </c>
      <c r="G9" s="265">
        <v>108329000</v>
      </c>
      <c r="H9" s="1"/>
    </row>
    <row r="10" spans="1:8" ht="45" customHeight="1" x14ac:dyDescent="0.25">
      <c r="A10" s="1"/>
      <c r="B10" s="408" t="s">
        <v>68</v>
      </c>
      <c r="C10" s="409"/>
      <c r="D10" s="264">
        <v>23</v>
      </c>
      <c r="E10" s="264">
        <v>9786000</v>
      </c>
      <c r="F10" s="264">
        <v>117</v>
      </c>
      <c r="G10" s="265">
        <v>28033000</v>
      </c>
      <c r="H10" s="1"/>
    </row>
    <row r="11" spans="1:8" ht="38.25" customHeight="1" x14ac:dyDescent="0.25">
      <c r="A11" s="1"/>
      <c r="B11" s="410" t="s">
        <v>4</v>
      </c>
      <c r="C11" s="411"/>
      <c r="D11" s="281">
        <f>D9+D10</f>
        <v>268</v>
      </c>
      <c r="E11" s="282">
        <f t="shared" ref="E11:G11" si="0">E9+E10</f>
        <v>39661000</v>
      </c>
      <c r="F11" s="281">
        <f t="shared" si="0"/>
        <v>721</v>
      </c>
      <c r="G11" s="280">
        <f t="shared" si="0"/>
        <v>136362000</v>
      </c>
      <c r="H11" s="1"/>
    </row>
    <row r="12" spans="1:8" ht="53.25" customHeight="1" thickBot="1" x14ac:dyDescent="0.3">
      <c r="A12" s="1"/>
      <c r="B12" s="412" t="s">
        <v>69</v>
      </c>
      <c r="C12" s="413"/>
      <c r="D12" s="266">
        <v>142</v>
      </c>
      <c r="E12" s="266">
        <v>14979000</v>
      </c>
      <c r="F12" s="266">
        <v>290</v>
      </c>
      <c r="G12" s="267">
        <v>294933000</v>
      </c>
      <c r="H12" s="1"/>
    </row>
  </sheetData>
  <mergeCells count="10">
    <mergeCell ref="B9:C9"/>
    <mergeCell ref="B10:C10"/>
    <mergeCell ref="B11:C11"/>
    <mergeCell ref="B12:C12"/>
    <mergeCell ref="B4:H4"/>
    <mergeCell ref="B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28515625" customWidth="1"/>
    <col min="2" max="2" width="27.85546875" customWidth="1"/>
  </cols>
  <sheetData>
    <row r="1" spans="1:14" ht="23.25" customHeight="1" thickBot="1" x14ac:dyDescent="0.3">
      <c r="A1" s="244"/>
      <c r="B1" s="244"/>
      <c r="C1" s="289" t="s">
        <v>95</v>
      </c>
      <c r="D1" s="290"/>
      <c r="E1" s="290"/>
      <c r="F1" s="290"/>
      <c r="G1" s="290"/>
      <c r="H1" s="290"/>
      <c r="I1" s="290"/>
      <c r="J1" s="2"/>
      <c r="K1" s="2"/>
      <c r="L1" s="2"/>
      <c r="M1" s="2"/>
      <c r="N1" s="8"/>
    </row>
    <row r="2" spans="1:14" ht="15.75" thickBot="1" x14ac:dyDescent="0.3">
      <c r="A2" s="293" t="s">
        <v>1</v>
      </c>
      <c r="B2" s="295" t="s">
        <v>2</v>
      </c>
      <c r="C2" s="297" t="s">
        <v>3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1" t="s">
        <v>4</v>
      </c>
    </row>
    <row r="3" spans="1:14" ht="15.75" thickBot="1" x14ac:dyDescent="0.3">
      <c r="A3" s="294"/>
      <c r="B3" s="296"/>
      <c r="C3" s="91" t="s">
        <v>72</v>
      </c>
      <c r="D3" s="24" t="s">
        <v>5</v>
      </c>
      <c r="E3" s="23" t="s">
        <v>6</v>
      </c>
      <c r="F3" s="24" t="s">
        <v>7</v>
      </c>
      <c r="G3" s="23" t="s">
        <v>8</v>
      </c>
      <c r="H3" s="24" t="s">
        <v>9</v>
      </c>
      <c r="I3" s="23" t="s">
        <v>10</v>
      </c>
      <c r="J3" s="24" t="s">
        <v>11</v>
      </c>
      <c r="K3" s="91" t="s">
        <v>12</v>
      </c>
      <c r="L3" s="24" t="s">
        <v>13</v>
      </c>
      <c r="M3" s="25" t="s">
        <v>14</v>
      </c>
      <c r="N3" s="292"/>
    </row>
    <row r="4" spans="1:14" x14ac:dyDescent="0.25">
      <c r="A4" s="5">
        <v>1</v>
      </c>
      <c r="B4" s="9" t="s">
        <v>15</v>
      </c>
      <c r="C4" s="214">
        <v>6691</v>
      </c>
      <c r="D4" s="230">
        <v>11372</v>
      </c>
      <c r="E4" s="214">
        <v>6963</v>
      </c>
      <c r="F4" s="230">
        <v>14338</v>
      </c>
      <c r="G4" s="236">
        <v>8938</v>
      </c>
      <c r="H4" s="230">
        <v>8746</v>
      </c>
      <c r="I4" s="236">
        <v>3714</v>
      </c>
      <c r="J4" s="230">
        <v>8676</v>
      </c>
      <c r="K4" s="236">
        <v>9620</v>
      </c>
      <c r="L4" s="230">
        <v>4488</v>
      </c>
      <c r="M4" s="226">
        <v>5722</v>
      </c>
      <c r="N4" s="223">
        <f>SUM(C4:M4)</f>
        <v>89268</v>
      </c>
    </row>
    <row r="5" spans="1:14" x14ac:dyDescent="0.25">
      <c r="A5" s="4">
        <v>2</v>
      </c>
      <c r="B5" s="10" t="s">
        <v>16</v>
      </c>
      <c r="C5" s="233">
        <v>0</v>
      </c>
      <c r="D5" s="22">
        <v>457</v>
      </c>
      <c r="E5" s="233">
        <v>0</v>
      </c>
      <c r="F5" s="231">
        <v>2</v>
      </c>
      <c r="G5" s="233">
        <v>9</v>
      </c>
      <c r="H5" s="22">
        <v>68</v>
      </c>
      <c r="I5" s="233">
        <v>0</v>
      </c>
      <c r="J5" s="22">
        <v>3</v>
      </c>
      <c r="K5" s="233">
        <v>1</v>
      </c>
      <c r="L5" s="22">
        <v>0</v>
      </c>
      <c r="M5" s="227">
        <v>0</v>
      </c>
      <c r="N5" s="224">
        <f>SUM(C5:M5)</f>
        <v>540</v>
      </c>
    </row>
    <row r="6" spans="1:14" x14ac:dyDescent="0.25">
      <c r="A6" s="4">
        <v>3</v>
      </c>
      <c r="B6" s="10" t="s">
        <v>17</v>
      </c>
      <c r="C6" s="234">
        <v>870</v>
      </c>
      <c r="D6" s="231">
        <v>1781</v>
      </c>
      <c r="E6" s="234">
        <v>1905</v>
      </c>
      <c r="F6" s="231">
        <v>1401</v>
      </c>
      <c r="G6" s="234">
        <v>969</v>
      </c>
      <c r="H6" s="231">
        <v>1026</v>
      </c>
      <c r="I6" s="234">
        <v>108</v>
      </c>
      <c r="J6" s="231">
        <v>625</v>
      </c>
      <c r="K6" s="234">
        <v>999</v>
      </c>
      <c r="L6" s="231">
        <v>160</v>
      </c>
      <c r="M6" s="228">
        <v>504</v>
      </c>
      <c r="N6" s="251">
        <f>SUM(C6:M6)</f>
        <v>10348</v>
      </c>
    </row>
    <row r="7" spans="1:14" x14ac:dyDescent="0.25">
      <c r="A7" s="4">
        <v>4</v>
      </c>
      <c r="B7" s="10" t="s">
        <v>18</v>
      </c>
      <c r="C7" s="233">
        <v>0</v>
      </c>
      <c r="D7" s="22">
        <v>0</v>
      </c>
      <c r="E7" s="233">
        <v>0</v>
      </c>
      <c r="F7" s="22">
        <v>0</v>
      </c>
      <c r="G7" s="233">
        <v>0</v>
      </c>
      <c r="H7" s="22">
        <v>0</v>
      </c>
      <c r="I7" s="233">
        <v>0</v>
      </c>
      <c r="J7" s="22">
        <v>0</v>
      </c>
      <c r="K7" s="233">
        <v>0</v>
      </c>
      <c r="L7" s="22">
        <v>0</v>
      </c>
      <c r="M7" s="227">
        <v>0</v>
      </c>
      <c r="N7" s="10">
        <v>0</v>
      </c>
    </row>
    <row r="8" spans="1:14" x14ac:dyDescent="0.25">
      <c r="A8" s="4">
        <v>5</v>
      </c>
      <c r="B8" s="10" t="s">
        <v>19</v>
      </c>
      <c r="C8" s="233">
        <v>0</v>
      </c>
      <c r="D8" s="231">
        <v>0</v>
      </c>
      <c r="E8" s="233">
        <v>0</v>
      </c>
      <c r="F8" s="22">
        <v>0</v>
      </c>
      <c r="G8" s="234">
        <v>1</v>
      </c>
      <c r="H8" s="231">
        <v>1</v>
      </c>
      <c r="I8" s="233">
        <v>0</v>
      </c>
      <c r="J8" s="22">
        <v>0</v>
      </c>
      <c r="K8" s="233">
        <v>0</v>
      </c>
      <c r="L8" s="22">
        <v>0</v>
      </c>
      <c r="M8" s="227">
        <v>0</v>
      </c>
      <c r="N8" s="224">
        <f t="shared" ref="N8:N21" si="0">SUM(C8:M8)</f>
        <v>2</v>
      </c>
    </row>
    <row r="9" spans="1:14" x14ac:dyDescent="0.25">
      <c r="A9" s="4">
        <v>6</v>
      </c>
      <c r="B9" s="10" t="s">
        <v>20</v>
      </c>
      <c r="C9" s="233">
        <v>0</v>
      </c>
      <c r="D9" s="22">
        <v>0</v>
      </c>
      <c r="E9" s="233">
        <v>0</v>
      </c>
      <c r="F9" s="22">
        <v>0</v>
      </c>
      <c r="G9" s="233">
        <v>0</v>
      </c>
      <c r="H9" s="22">
        <v>0</v>
      </c>
      <c r="I9" s="233">
        <v>0</v>
      </c>
      <c r="J9" s="22">
        <v>0</v>
      </c>
      <c r="K9" s="233">
        <v>0</v>
      </c>
      <c r="L9" s="22">
        <v>0</v>
      </c>
      <c r="M9" s="227">
        <v>0</v>
      </c>
      <c r="N9" s="10">
        <f t="shared" si="0"/>
        <v>0</v>
      </c>
    </row>
    <row r="10" spans="1:14" x14ac:dyDescent="0.25">
      <c r="A10" s="4">
        <v>7</v>
      </c>
      <c r="B10" s="10" t="s">
        <v>21</v>
      </c>
      <c r="C10" s="234">
        <v>142</v>
      </c>
      <c r="D10" s="231">
        <v>72</v>
      </c>
      <c r="E10" s="234">
        <v>111</v>
      </c>
      <c r="F10" s="231">
        <v>50</v>
      </c>
      <c r="G10" s="234">
        <v>64</v>
      </c>
      <c r="H10" s="231">
        <v>126</v>
      </c>
      <c r="I10" s="233">
        <v>0</v>
      </c>
      <c r="J10" s="231">
        <v>54</v>
      </c>
      <c r="K10" s="233">
        <v>8</v>
      </c>
      <c r="L10" s="22">
        <v>0</v>
      </c>
      <c r="M10" s="227">
        <v>8</v>
      </c>
      <c r="N10" s="224">
        <f t="shared" si="0"/>
        <v>635</v>
      </c>
    </row>
    <row r="11" spans="1:14" x14ac:dyDescent="0.25">
      <c r="A11" s="4">
        <v>8</v>
      </c>
      <c r="B11" s="10" t="s">
        <v>22</v>
      </c>
      <c r="C11" s="234">
        <v>3896</v>
      </c>
      <c r="D11" s="231">
        <v>3589</v>
      </c>
      <c r="E11" s="234">
        <v>1177</v>
      </c>
      <c r="F11" s="231">
        <v>3329</v>
      </c>
      <c r="G11" s="234">
        <v>1275</v>
      </c>
      <c r="H11" s="231">
        <v>3107</v>
      </c>
      <c r="I11" s="234">
        <v>234</v>
      </c>
      <c r="J11" s="231">
        <v>1182</v>
      </c>
      <c r="K11" s="234">
        <v>1482</v>
      </c>
      <c r="L11" s="231">
        <v>331</v>
      </c>
      <c r="M11" s="228">
        <v>681</v>
      </c>
      <c r="N11" s="251">
        <f t="shared" si="0"/>
        <v>20283</v>
      </c>
    </row>
    <row r="12" spans="1:14" x14ac:dyDescent="0.25">
      <c r="A12" s="4">
        <v>9</v>
      </c>
      <c r="B12" s="10" t="s">
        <v>23</v>
      </c>
      <c r="C12" s="234">
        <v>4168</v>
      </c>
      <c r="D12" s="231">
        <v>4037</v>
      </c>
      <c r="E12" s="234">
        <v>554</v>
      </c>
      <c r="F12" s="231">
        <v>1576</v>
      </c>
      <c r="G12" s="234">
        <v>1462</v>
      </c>
      <c r="H12" s="231">
        <v>2290</v>
      </c>
      <c r="I12" s="234">
        <v>60</v>
      </c>
      <c r="J12" s="231">
        <v>430</v>
      </c>
      <c r="K12" s="234">
        <v>726</v>
      </c>
      <c r="L12" s="22">
        <v>107</v>
      </c>
      <c r="M12" s="228">
        <v>412</v>
      </c>
      <c r="N12" s="251">
        <f t="shared" si="0"/>
        <v>15822</v>
      </c>
    </row>
    <row r="13" spans="1:14" x14ac:dyDescent="0.25">
      <c r="A13" s="4">
        <v>10</v>
      </c>
      <c r="B13" s="10" t="s">
        <v>24</v>
      </c>
      <c r="C13" s="234">
        <v>9120</v>
      </c>
      <c r="D13" s="231">
        <v>19728</v>
      </c>
      <c r="E13" s="234">
        <v>14064</v>
      </c>
      <c r="F13" s="231">
        <v>13825</v>
      </c>
      <c r="G13" s="234">
        <v>13609</v>
      </c>
      <c r="H13" s="231">
        <v>15279</v>
      </c>
      <c r="I13" s="234">
        <v>6405</v>
      </c>
      <c r="J13" s="231">
        <v>17456</v>
      </c>
      <c r="K13" s="234">
        <v>15121</v>
      </c>
      <c r="L13" s="231">
        <v>9237</v>
      </c>
      <c r="M13" s="228">
        <v>9695</v>
      </c>
      <c r="N13" s="251">
        <f t="shared" si="0"/>
        <v>143539</v>
      </c>
    </row>
    <row r="14" spans="1:14" x14ac:dyDescent="0.25">
      <c r="A14" s="4">
        <v>11</v>
      </c>
      <c r="B14" s="10" t="s">
        <v>25</v>
      </c>
      <c r="C14" s="233">
        <v>0</v>
      </c>
      <c r="D14" s="22">
        <v>0</v>
      </c>
      <c r="E14" s="233">
        <v>0</v>
      </c>
      <c r="F14" s="231">
        <v>0</v>
      </c>
      <c r="G14" s="234">
        <v>1</v>
      </c>
      <c r="H14" s="231">
        <v>1</v>
      </c>
      <c r="I14" s="233">
        <v>0</v>
      </c>
      <c r="J14" s="22">
        <v>0</v>
      </c>
      <c r="K14" s="233">
        <v>3</v>
      </c>
      <c r="L14" s="22">
        <v>0</v>
      </c>
      <c r="M14" s="227">
        <v>0</v>
      </c>
      <c r="N14" s="224">
        <f t="shared" si="0"/>
        <v>5</v>
      </c>
    </row>
    <row r="15" spans="1:14" x14ac:dyDescent="0.25">
      <c r="A15" s="4">
        <v>12</v>
      </c>
      <c r="B15" s="10" t="s">
        <v>26</v>
      </c>
      <c r="C15" s="233">
        <v>1</v>
      </c>
      <c r="D15" s="22">
        <v>0</v>
      </c>
      <c r="E15" s="233">
        <v>1</v>
      </c>
      <c r="F15" s="22">
        <v>8</v>
      </c>
      <c r="G15" s="233">
        <v>1</v>
      </c>
      <c r="H15" s="22">
        <v>4</v>
      </c>
      <c r="I15" s="233">
        <v>0</v>
      </c>
      <c r="J15" s="22">
        <v>3</v>
      </c>
      <c r="K15" s="233">
        <v>3</v>
      </c>
      <c r="L15" s="22">
        <v>0</v>
      </c>
      <c r="M15" s="227">
        <v>3</v>
      </c>
      <c r="N15" s="224">
        <f t="shared" si="0"/>
        <v>24</v>
      </c>
    </row>
    <row r="16" spans="1:14" x14ac:dyDescent="0.25">
      <c r="A16" s="4">
        <v>13</v>
      </c>
      <c r="B16" s="10" t="s">
        <v>27</v>
      </c>
      <c r="C16" s="234">
        <v>1135</v>
      </c>
      <c r="D16" s="231">
        <v>1264</v>
      </c>
      <c r="E16" s="234">
        <v>1127</v>
      </c>
      <c r="F16" s="231">
        <v>1311</v>
      </c>
      <c r="G16" s="234">
        <v>732</v>
      </c>
      <c r="H16" s="231">
        <v>2445</v>
      </c>
      <c r="I16" s="233">
        <v>40</v>
      </c>
      <c r="J16" s="231">
        <v>218</v>
      </c>
      <c r="K16" s="234">
        <v>589</v>
      </c>
      <c r="L16" s="22">
        <v>62</v>
      </c>
      <c r="M16" s="228">
        <v>200</v>
      </c>
      <c r="N16" s="224">
        <f t="shared" si="0"/>
        <v>9123</v>
      </c>
    </row>
    <row r="17" spans="1:14" x14ac:dyDescent="0.25">
      <c r="A17" s="4">
        <v>14</v>
      </c>
      <c r="B17" s="10" t="s">
        <v>28</v>
      </c>
      <c r="C17" s="233">
        <v>0</v>
      </c>
      <c r="D17" s="22">
        <v>0</v>
      </c>
      <c r="E17" s="233">
        <v>0</v>
      </c>
      <c r="F17" s="22">
        <v>0</v>
      </c>
      <c r="G17" s="233">
        <v>0</v>
      </c>
      <c r="H17" s="22">
        <v>0</v>
      </c>
      <c r="I17" s="233">
        <v>0</v>
      </c>
      <c r="J17" s="22">
        <v>0</v>
      </c>
      <c r="K17" s="233">
        <v>0</v>
      </c>
      <c r="L17" s="22">
        <v>0</v>
      </c>
      <c r="M17" s="227">
        <v>0</v>
      </c>
      <c r="N17" s="10">
        <f t="shared" si="0"/>
        <v>0</v>
      </c>
    </row>
    <row r="18" spans="1:14" x14ac:dyDescent="0.25">
      <c r="A18" s="4">
        <v>15</v>
      </c>
      <c r="B18" s="10" t="s">
        <v>29</v>
      </c>
      <c r="C18" s="233">
        <v>5</v>
      </c>
      <c r="D18" s="22">
        <v>4</v>
      </c>
      <c r="E18" s="233">
        <v>3</v>
      </c>
      <c r="F18" s="22">
        <v>1</v>
      </c>
      <c r="G18" s="233">
        <v>2</v>
      </c>
      <c r="H18" s="22">
        <v>0</v>
      </c>
      <c r="I18" s="233">
        <v>0</v>
      </c>
      <c r="J18" s="22">
        <v>0</v>
      </c>
      <c r="K18" s="233">
        <v>59</v>
      </c>
      <c r="L18" s="22">
        <v>0</v>
      </c>
      <c r="M18" s="227">
        <v>0</v>
      </c>
      <c r="N18" s="10">
        <f t="shared" si="0"/>
        <v>74</v>
      </c>
    </row>
    <row r="19" spans="1:14" x14ac:dyDescent="0.25">
      <c r="A19" s="4">
        <v>16</v>
      </c>
      <c r="B19" s="10" t="s">
        <v>30</v>
      </c>
      <c r="C19" s="234">
        <v>6</v>
      </c>
      <c r="D19" s="231">
        <v>5</v>
      </c>
      <c r="E19" s="234">
        <v>19</v>
      </c>
      <c r="F19" s="231">
        <v>16</v>
      </c>
      <c r="G19" s="233">
        <v>0</v>
      </c>
      <c r="H19" s="22">
        <v>368</v>
      </c>
      <c r="I19" s="233">
        <v>0</v>
      </c>
      <c r="J19" s="22">
        <v>3</v>
      </c>
      <c r="K19" s="233">
        <v>0</v>
      </c>
      <c r="L19" s="22">
        <v>0</v>
      </c>
      <c r="M19" s="227">
        <v>0</v>
      </c>
      <c r="N19" s="224">
        <f t="shared" si="0"/>
        <v>417</v>
      </c>
    </row>
    <row r="20" spans="1:14" x14ac:dyDescent="0.25">
      <c r="A20" s="4">
        <v>17</v>
      </c>
      <c r="B20" s="10" t="s">
        <v>31</v>
      </c>
      <c r="C20" s="233">
        <v>0</v>
      </c>
      <c r="D20" s="22">
        <v>0</v>
      </c>
      <c r="E20" s="233">
        <v>0</v>
      </c>
      <c r="F20" s="22">
        <v>0</v>
      </c>
      <c r="G20" s="233">
        <v>0</v>
      </c>
      <c r="H20" s="22">
        <v>0</v>
      </c>
      <c r="I20" s="233">
        <v>0</v>
      </c>
      <c r="J20" s="22">
        <v>0</v>
      </c>
      <c r="K20" s="234">
        <v>0</v>
      </c>
      <c r="L20" s="22">
        <v>0</v>
      </c>
      <c r="M20" s="227">
        <v>1</v>
      </c>
      <c r="N20" s="224">
        <f t="shared" si="0"/>
        <v>1</v>
      </c>
    </row>
    <row r="21" spans="1:14" ht="15.75" thickBot="1" x14ac:dyDescent="0.3">
      <c r="A21" s="6">
        <v>18</v>
      </c>
      <c r="B21" s="11" t="s">
        <v>32</v>
      </c>
      <c r="C21" s="235">
        <v>3294</v>
      </c>
      <c r="D21" s="232">
        <v>6016</v>
      </c>
      <c r="E21" s="235">
        <v>3827</v>
      </c>
      <c r="F21" s="232">
        <v>9860</v>
      </c>
      <c r="G21" s="235">
        <v>3761</v>
      </c>
      <c r="H21" s="232">
        <v>12125</v>
      </c>
      <c r="I21" s="235">
        <v>2568</v>
      </c>
      <c r="J21" s="232">
        <v>9117</v>
      </c>
      <c r="K21" s="235">
        <v>4880</v>
      </c>
      <c r="L21" s="232">
        <v>4089</v>
      </c>
      <c r="M21" s="229">
        <v>3031</v>
      </c>
      <c r="N21" s="225">
        <f t="shared" si="0"/>
        <v>62568</v>
      </c>
    </row>
    <row r="22" spans="1:14" ht="15.75" thickBot="1" x14ac:dyDescent="0.3">
      <c r="A22" s="7"/>
      <c r="B22" s="19" t="s">
        <v>33</v>
      </c>
      <c r="C22" s="153">
        <v>18032</v>
      </c>
      <c r="D22" s="154">
        <v>32884</v>
      </c>
      <c r="E22" s="155">
        <v>21581</v>
      </c>
      <c r="F22" s="154">
        <v>35501</v>
      </c>
      <c r="G22" s="155">
        <v>20433</v>
      </c>
      <c r="H22" s="154">
        <v>31839</v>
      </c>
      <c r="I22" s="155">
        <v>9330</v>
      </c>
      <c r="J22" s="154">
        <v>28987</v>
      </c>
      <c r="K22" s="155">
        <v>23325</v>
      </c>
      <c r="L22" s="154">
        <v>13884</v>
      </c>
      <c r="M22" s="156">
        <v>14280</v>
      </c>
      <c r="N22" s="157">
        <f>SUM(C22:M22)</f>
        <v>250076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87" t="s">
        <v>34</v>
      </c>
      <c r="B24" s="288"/>
      <c r="C24" s="27">
        <f>C22/N22</f>
        <v>7.2106079751755467E-2</v>
      </c>
      <c r="D24" s="28">
        <f>D22/N22</f>
        <v>0.13149602520833667</v>
      </c>
      <c r="E24" s="29">
        <f>E22/N22</f>
        <v>8.6297765479294297E-2</v>
      </c>
      <c r="F24" s="28">
        <f>F22/N22</f>
        <v>0.14196084390345334</v>
      </c>
      <c r="G24" s="29">
        <f>G22/N22</f>
        <v>8.1707161023048994E-2</v>
      </c>
      <c r="H24" s="28">
        <f>H22/N22</f>
        <v>0.12731729554215518</v>
      </c>
      <c r="I24" s="29">
        <f>I22/N22</f>
        <v>3.7308658167916953E-2</v>
      </c>
      <c r="J24" s="28">
        <f>J22/N22</f>
        <v>0.11591276252019386</v>
      </c>
      <c r="K24" s="29">
        <f>K22/N22</f>
        <v>9.3271645419792382E-2</v>
      </c>
      <c r="L24" s="28">
        <f>L22/N22</f>
        <v>5.5519122186855195E-2</v>
      </c>
      <c r="M24" s="30">
        <f>M22/N22</f>
        <v>5.7102640797197651E-2</v>
      </c>
      <c r="N24" s="110">
        <f>N22/N22</f>
        <v>1</v>
      </c>
    </row>
    <row r="25" spans="1:14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293" t="s">
        <v>1</v>
      </c>
      <c r="B26" s="299" t="s">
        <v>2</v>
      </c>
      <c r="C26" s="303" t="s">
        <v>93</v>
      </c>
      <c r="D26" s="304"/>
      <c r="E26" s="304"/>
      <c r="F26" s="305"/>
      <c r="G26" s="306" t="s">
        <v>4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94"/>
      <c r="B27" s="300"/>
      <c r="C27" s="114" t="s">
        <v>14</v>
      </c>
      <c r="D27" s="116" t="s">
        <v>35</v>
      </c>
      <c r="E27" s="114" t="s">
        <v>8</v>
      </c>
      <c r="F27" s="116" t="s">
        <v>11</v>
      </c>
      <c r="G27" s="307"/>
      <c r="H27" s="1"/>
      <c r="I27" s="1"/>
      <c r="J27" s="113"/>
      <c r="K27" s="312" t="s">
        <v>36</v>
      </c>
      <c r="L27" s="313"/>
      <c r="M27" s="115">
        <f>N22</f>
        <v>250076</v>
      </c>
      <c r="N27" s="118">
        <f>M27/M29</f>
        <v>0.99307047466255793</v>
      </c>
    </row>
    <row r="28" spans="1:14" ht="15.75" thickBot="1" x14ac:dyDescent="0.3">
      <c r="A28" s="26">
        <v>19</v>
      </c>
      <c r="B28" s="112" t="s">
        <v>37</v>
      </c>
      <c r="C28" s="169">
        <v>670</v>
      </c>
      <c r="D28" s="59">
        <v>369</v>
      </c>
      <c r="E28" s="169">
        <v>572</v>
      </c>
      <c r="F28" s="59">
        <v>134</v>
      </c>
      <c r="G28" s="169">
        <f>SUM(C28:F28)</f>
        <v>1745</v>
      </c>
      <c r="H28" s="1"/>
      <c r="I28" s="1"/>
      <c r="J28" s="113"/>
      <c r="K28" s="308" t="s">
        <v>37</v>
      </c>
      <c r="L28" s="309"/>
      <c r="M28" s="169">
        <f>G28</f>
        <v>1745</v>
      </c>
      <c r="N28" s="172">
        <f>M28/M29</f>
        <v>6.9295253374420723E-3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3"/>
      <c r="K29" s="310" t="s">
        <v>4</v>
      </c>
      <c r="L29" s="311"/>
      <c r="M29" s="173">
        <f>M27+M28</f>
        <v>251821</v>
      </c>
      <c r="N29" s="174">
        <f>M29/M29</f>
        <v>1</v>
      </c>
    </row>
    <row r="30" spans="1:14" ht="15.75" thickBot="1" x14ac:dyDescent="0.3">
      <c r="A30" s="287" t="s">
        <v>38</v>
      </c>
      <c r="B30" s="288"/>
      <c r="C30" s="27">
        <f>C28/G28</f>
        <v>0.38395415472779371</v>
      </c>
      <c r="D30" s="117">
        <f>D28/G28</f>
        <v>0.21146131805157592</v>
      </c>
      <c r="E30" s="27">
        <f>E28/G28</f>
        <v>0.32779369627507166</v>
      </c>
      <c r="F30" s="117">
        <f>F28/G28</f>
        <v>7.6790830945558733E-2</v>
      </c>
      <c r="G30" s="27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C1:I1"/>
    <mergeCell ref="A2:A3"/>
    <mergeCell ref="B2:B3"/>
    <mergeCell ref="C2:M2"/>
    <mergeCell ref="K28:L28"/>
    <mergeCell ref="K29:L29"/>
    <mergeCell ref="A30:B30"/>
    <mergeCell ref="A26:A27"/>
    <mergeCell ref="B26:B27"/>
    <mergeCell ref="C26:F26"/>
    <mergeCell ref="G26:G27"/>
    <mergeCell ref="K27:L2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" customWidth="1"/>
    <col min="2" max="2" width="28.42578125" customWidth="1"/>
  </cols>
  <sheetData>
    <row r="1" spans="1:14" ht="31.5" customHeight="1" thickBot="1" x14ac:dyDescent="0.3">
      <c r="A1" s="185"/>
      <c r="B1" s="185"/>
      <c r="C1" s="314" t="s">
        <v>96</v>
      </c>
      <c r="D1" s="315"/>
      <c r="E1" s="315"/>
      <c r="F1" s="315"/>
      <c r="G1" s="315"/>
      <c r="H1" s="315"/>
      <c r="I1" s="315"/>
      <c r="J1" s="316"/>
      <c r="K1" s="316"/>
      <c r="L1" s="31"/>
      <c r="M1" s="31"/>
      <c r="N1" s="252" t="s">
        <v>39</v>
      </c>
    </row>
    <row r="2" spans="1:14" ht="15.75" thickBot="1" x14ac:dyDescent="0.3">
      <c r="A2" s="306" t="s">
        <v>1</v>
      </c>
      <c r="B2" s="318" t="s">
        <v>2</v>
      </c>
      <c r="C2" s="320" t="s">
        <v>3</v>
      </c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2" t="s">
        <v>4</v>
      </c>
    </row>
    <row r="3" spans="1:14" ht="15.75" thickBot="1" x14ac:dyDescent="0.3">
      <c r="A3" s="317"/>
      <c r="B3" s="319"/>
      <c r="C3" s="91" t="s">
        <v>72</v>
      </c>
      <c r="D3" s="32" t="s">
        <v>5</v>
      </c>
      <c r="E3" s="33" t="s">
        <v>6</v>
      </c>
      <c r="F3" s="32" t="s">
        <v>7</v>
      </c>
      <c r="G3" s="33" t="s">
        <v>8</v>
      </c>
      <c r="H3" s="32" t="s">
        <v>9</v>
      </c>
      <c r="I3" s="33" t="s">
        <v>10</v>
      </c>
      <c r="J3" s="32" t="s">
        <v>11</v>
      </c>
      <c r="K3" s="89" t="s">
        <v>12</v>
      </c>
      <c r="L3" s="35" t="s">
        <v>13</v>
      </c>
      <c r="M3" s="34" t="s">
        <v>14</v>
      </c>
      <c r="N3" s="323"/>
    </row>
    <row r="4" spans="1:14" x14ac:dyDescent="0.25">
      <c r="A4" s="36">
        <v>1</v>
      </c>
      <c r="B4" s="37" t="s">
        <v>15</v>
      </c>
      <c r="C4" s="219">
        <v>14837</v>
      </c>
      <c r="D4" s="182">
        <v>17602</v>
      </c>
      <c r="E4" s="219">
        <v>9380</v>
      </c>
      <c r="F4" s="182">
        <v>7406</v>
      </c>
      <c r="G4" s="219">
        <v>8032</v>
      </c>
      <c r="H4" s="182">
        <v>20781</v>
      </c>
      <c r="I4" s="219">
        <v>385</v>
      </c>
      <c r="J4" s="182">
        <v>5783</v>
      </c>
      <c r="K4" s="219">
        <v>7637</v>
      </c>
      <c r="L4" s="194">
        <v>1245</v>
      </c>
      <c r="M4" s="85">
        <v>13659</v>
      </c>
      <c r="N4" s="182">
        <f t="shared" ref="N4:N21" si="0">SUM(C4:M4)</f>
        <v>106747</v>
      </c>
    </row>
    <row r="5" spans="1:14" x14ac:dyDescent="0.25">
      <c r="A5" s="38">
        <v>2</v>
      </c>
      <c r="B5" s="39" t="s">
        <v>16</v>
      </c>
      <c r="C5" s="60">
        <v>0</v>
      </c>
      <c r="D5" s="39">
        <v>0</v>
      </c>
      <c r="E5" s="60">
        <v>0</v>
      </c>
      <c r="F5" s="39">
        <v>34</v>
      </c>
      <c r="G5" s="60">
        <v>35</v>
      </c>
      <c r="H5" s="39">
        <v>0</v>
      </c>
      <c r="I5" s="60">
        <v>0</v>
      </c>
      <c r="J5" s="39">
        <v>14</v>
      </c>
      <c r="K5" s="60">
        <v>0</v>
      </c>
      <c r="L5" s="39">
        <v>0</v>
      </c>
      <c r="M5" s="70">
        <v>0</v>
      </c>
      <c r="N5" s="39">
        <f t="shared" si="0"/>
        <v>83</v>
      </c>
    </row>
    <row r="6" spans="1:14" x14ac:dyDescent="0.25">
      <c r="A6" s="38">
        <v>3</v>
      </c>
      <c r="B6" s="39" t="s">
        <v>17</v>
      </c>
      <c r="C6" s="220">
        <v>7333</v>
      </c>
      <c r="D6" s="73">
        <v>24339</v>
      </c>
      <c r="E6" s="220">
        <v>9904</v>
      </c>
      <c r="F6" s="73">
        <v>11696</v>
      </c>
      <c r="G6" s="220">
        <v>13881</v>
      </c>
      <c r="H6" s="73">
        <v>8939</v>
      </c>
      <c r="I6" s="220">
        <v>174</v>
      </c>
      <c r="J6" s="73">
        <v>5050</v>
      </c>
      <c r="K6" s="220">
        <v>12674</v>
      </c>
      <c r="L6" s="73">
        <v>2628</v>
      </c>
      <c r="M6" s="86">
        <v>3779</v>
      </c>
      <c r="N6" s="73">
        <f t="shared" si="0"/>
        <v>100397</v>
      </c>
    </row>
    <row r="7" spans="1:14" x14ac:dyDescent="0.25">
      <c r="A7" s="38">
        <v>4</v>
      </c>
      <c r="B7" s="39" t="s">
        <v>18</v>
      </c>
      <c r="C7" s="60">
        <v>0</v>
      </c>
      <c r="D7" s="39">
        <v>0</v>
      </c>
      <c r="E7" s="60">
        <v>0</v>
      </c>
      <c r="F7" s="39">
        <v>0</v>
      </c>
      <c r="G7" s="60">
        <v>0</v>
      </c>
      <c r="H7" s="39">
        <v>0</v>
      </c>
      <c r="I7" s="60">
        <v>0</v>
      </c>
      <c r="J7" s="39">
        <v>0</v>
      </c>
      <c r="K7" s="60">
        <v>0</v>
      </c>
      <c r="L7" s="39">
        <v>0</v>
      </c>
      <c r="M7" s="70">
        <v>0</v>
      </c>
      <c r="N7" s="39">
        <f t="shared" si="0"/>
        <v>0</v>
      </c>
    </row>
    <row r="8" spans="1:14" x14ac:dyDescent="0.25">
      <c r="A8" s="38">
        <v>5</v>
      </c>
      <c r="B8" s="39" t="s">
        <v>19</v>
      </c>
      <c r="C8" s="60">
        <v>0</v>
      </c>
      <c r="D8" s="39">
        <v>0</v>
      </c>
      <c r="E8" s="60">
        <v>0</v>
      </c>
      <c r="F8" s="39">
        <v>0</v>
      </c>
      <c r="G8" s="220">
        <v>0</v>
      </c>
      <c r="H8" s="39">
        <v>0</v>
      </c>
      <c r="I8" s="60">
        <v>0</v>
      </c>
      <c r="J8" s="39">
        <v>0</v>
      </c>
      <c r="K8" s="60">
        <v>0</v>
      </c>
      <c r="L8" s="39">
        <v>0</v>
      </c>
      <c r="M8" s="70">
        <v>0</v>
      </c>
      <c r="N8" s="73">
        <f t="shared" si="0"/>
        <v>0</v>
      </c>
    </row>
    <row r="9" spans="1:14" x14ac:dyDescent="0.25">
      <c r="A9" s="38">
        <v>6</v>
      </c>
      <c r="B9" s="39" t="s">
        <v>20</v>
      </c>
      <c r="C9" s="60">
        <v>0</v>
      </c>
      <c r="D9" s="39">
        <v>0</v>
      </c>
      <c r="E9" s="60">
        <v>0</v>
      </c>
      <c r="F9" s="39">
        <v>0</v>
      </c>
      <c r="G9" s="60">
        <v>0</v>
      </c>
      <c r="H9" s="39">
        <v>0</v>
      </c>
      <c r="I9" s="60">
        <v>0</v>
      </c>
      <c r="J9" s="39">
        <v>0</v>
      </c>
      <c r="K9" s="60">
        <v>0</v>
      </c>
      <c r="L9" s="39">
        <v>0</v>
      </c>
      <c r="M9" s="70">
        <v>0</v>
      </c>
      <c r="N9" s="39">
        <f t="shared" si="0"/>
        <v>0</v>
      </c>
    </row>
    <row r="10" spans="1:14" x14ac:dyDescent="0.25">
      <c r="A10" s="38">
        <v>7</v>
      </c>
      <c r="B10" s="39" t="s">
        <v>21</v>
      </c>
      <c r="C10" s="220">
        <v>73</v>
      </c>
      <c r="D10" s="73">
        <v>868</v>
      </c>
      <c r="E10" s="60">
        <v>177</v>
      </c>
      <c r="F10" s="39">
        <v>0</v>
      </c>
      <c r="G10" s="220">
        <v>524</v>
      </c>
      <c r="H10" s="39">
        <v>4</v>
      </c>
      <c r="I10" s="60">
        <v>0</v>
      </c>
      <c r="J10" s="39">
        <v>0</v>
      </c>
      <c r="K10" s="220">
        <v>0</v>
      </c>
      <c r="L10" s="39">
        <v>0</v>
      </c>
      <c r="M10" s="70">
        <v>0</v>
      </c>
      <c r="N10" s="73">
        <f t="shared" si="0"/>
        <v>1646</v>
      </c>
    </row>
    <row r="11" spans="1:14" x14ac:dyDescent="0.25">
      <c r="A11" s="38">
        <v>8</v>
      </c>
      <c r="B11" s="39" t="s">
        <v>22</v>
      </c>
      <c r="C11" s="220">
        <v>2170</v>
      </c>
      <c r="D11" s="73">
        <v>1613</v>
      </c>
      <c r="E11" s="220">
        <v>1577</v>
      </c>
      <c r="F11" s="73">
        <v>7699</v>
      </c>
      <c r="G11" s="220">
        <v>180</v>
      </c>
      <c r="H11" s="73">
        <v>4470</v>
      </c>
      <c r="I11" s="220">
        <v>154</v>
      </c>
      <c r="J11" s="73">
        <v>149</v>
      </c>
      <c r="K11" s="220">
        <v>2868</v>
      </c>
      <c r="L11" s="73">
        <v>226</v>
      </c>
      <c r="M11" s="86">
        <v>2534</v>
      </c>
      <c r="N11" s="73">
        <f t="shared" si="0"/>
        <v>23640</v>
      </c>
    </row>
    <row r="12" spans="1:14" x14ac:dyDescent="0.25">
      <c r="A12" s="38">
        <v>9</v>
      </c>
      <c r="B12" s="39" t="s">
        <v>23</v>
      </c>
      <c r="C12" s="220">
        <v>9934</v>
      </c>
      <c r="D12" s="73">
        <v>10289</v>
      </c>
      <c r="E12" s="220">
        <v>2202</v>
      </c>
      <c r="F12" s="73">
        <v>9667</v>
      </c>
      <c r="G12" s="220">
        <v>5687</v>
      </c>
      <c r="H12" s="73">
        <v>3703</v>
      </c>
      <c r="I12" s="60">
        <v>108</v>
      </c>
      <c r="J12" s="73">
        <v>8395</v>
      </c>
      <c r="K12" s="220">
        <v>1834</v>
      </c>
      <c r="L12" s="73">
        <v>2111</v>
      </c>
      <c r="M12" s="86">
        <v>386</v>
      </c>
      <c r="N12" s="73">
        <f t="shared" si="0"/>
        <v>54316</v>
      </c>
    </row>
    <row r="13" spans="1:14" x14ac:dyDescent="0.25">
      <c r="A13" s="38">
        <v>10</v>
      </c>
      <c r="B13" s="39" t="s">
        <v>24</v>
      </c>
      <c r="C13" s="220">
        <v>37869</v>
      </c>
      <c r="D13" s="73">
        <v>54676</v>
      </c>
      <c r="E13" s="220">
        <v>31317</v>
      </c>
      <c r="F13" s="73">
        <v>28518</v>
      </c>
      <c r="G13" s="220">
        <v>30285</v>
      </c>
      <c r="H13" s="73">
        <v>27608</v>
      </c>
      <c r="I13" s="220">
        <v>17129</v>
      </c>
      <c r="J13" s="73">
        <v>64170</v>
      </c>
      <c r="K13" s="220">
        <v>39684</v>
      </c>
      <c r="L13" s="73">
        <v>47256</v>
      </c>
      <c r="M13" s="86">
        <v>30893</v>
      </c>
      <c r="N13" s="73">
        <f t="shared" si="0"/>
        <v>409405</v>
      </c>
    </row>
    <row r="14" spans="1:14" x14ac:dyDescent="0.25">
      <c r="A14" s="38">
        <v>11</v>
      </c>
      <c r="B14" s="39" t="s">
        <v>25</v>
      </c>
      <c r="C14" s="60">
        <v>0</v>
      </c>
      <c r="D14" s="73">
        <v>7</v>
      </c>
      <c r="E14" s="6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70">
        <v>0</v>
      </c>
      <c r="N14" s="73">
        <f t="shared" si="0"/>
        <v>7</v>
      </c>
    </row>
    <row r="15" spans="1:14" x14ac:dyDescent="0.25">
      <c r="A15" s="38">
        <v>12</v>
      </c>
      <c r="B15" s="39" t="s">
        <v>26</v>
      </c>
      <c r="C15" s="60">
        <v>0</v>
      </c>
      <c r="D15" s="39">
        <v>0</v>
      </c>
      <c r="E15" s="6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70">
        <v>0</v>
      </c>
      <c r="N15" s="39">
        <f t="shared" si="0"/>
        <v>0</v>
      </c>
    </row>
    <row r="16" spans="1:14" x14ac:dyDescent="0.25">
      <c r="A16" s="38">
        <v>13</v>
      </c>
      <c r="B16" s="39" t="s">
        <v>27</v>
      </c>
      <c r="C16" s="220">
        <v>194</v>
      </c>
      <c r="D16" s="73">
        <v>358</v>
      </c>
      <c r="E16" s="220">
        <v>255</v>
      </c>
      <c r="F16" s="73">
        <v>61</v>
      </c>
      <c r="G16" s="220">
        <v>0</v>
      </c>
      <c r="H16" s="73">
        <v>46</v>
      </c>
      <c r="I16" s="60">
        <v>0</v>
      </c>
      <c r="J16" s="73">
        <v>1056</v>
      </c>
      <c r="K16" s="220">
        <v>198</v>
      </c>
      <c r="L16" s="39">
        <v>0</v>
      </c>
      <c r="M16" s="86">
        <v>0</v>
      </c>
      <c r="N16" s="73">
        <f t="shared" si="0"/>
        <v>2168</v>
      </c>
    </row>
    <row r="17" spans="1:14" x14ac:dyDescent="0.25">
      <c r="A17" s="38">
        <v>14</v>
      </c>
      <c r="B17" s="39" t="s">
        <v>28</v>
      </c>
      <c r="C17" s="60">
        <v>0</v>
      </c>
      <c r="D17" s="39">
        <v>0</v>
      </c>
      <c r="E17" s="6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70">
        <v>0</v>
      </c>
      <c r="N17" s="39">
        <f t="shared" si="0"/>
        <v>0</v>
      </c>
    </row>
    <row r="18" spans="1:14" x14ac:dyDescent="0.25">
      <c r="A18" s="38">
        <v>15</v>
      </c>
      <c r="B18" s="39" t="s">
        <v>29</v>
      </c>
      <c r="C18" s="60">
        <v>0</v>
      </c>
      <c r="D18" s="39">
        <v>0</v>
      </c>
      <c r="E18" s="60">
        <v>0</v>
      </c>
      <c r="F18" s="39">
        <v>0</v>
      </c>
      <c r="G18" s="60">
        <v>0</v>
      </c>
      <c r="H18" s="39">
        <v>0</v>
      </c>
      <c r="I18" s="60">
        <v>0</v>
      </c>
      <c r="J18" s="39">
        <v>0</v>
      </c>
      <c r="K18" s="60">
        <v>0</v>
      </c>
      <c r="L18" s="39">
        <v>0</v>
      </c>
      <c r="M18" s="70">
        <v>0</v>
      </c>
      <c r="N18" s="39">
        <f t="shared" si="0"/>
        <v>0</v>
      </c>
    </row>
    <row r="19" spans="1:14" x14ac:dyDescent="0.25">
      <c r="A19" s="38">
        <v>16</v>
      </c>
      <c r="B19" s="39" t="s">
        <v>30</v>
      </c>
      <c r="C19" s="60">
        <v>22</v>
      </c>
      <c r="D19" s="39">
        <v>0</v>
      </c>
      <c r="E19" s="60">
        <v>0</v>
      </c>
      <c r="F19" s="73">
        <v>0</v>
      </c>
      <c r="G19" s="60">
        <v>0</v>
      </c>
      <c r="H19" s="39">
        <v>0</v>
      </c>
      <c r="I19" s="60">
        <v>0</v>
      </c>
      <c r="J19" s="39">
        <v>0</v>
      </c>
      <c r="K19" s="60">
        <v>0</v>
      </c>
      <c r="L19" s="39">
        <v>0</v>
      </c>
      <c r="M19" s="70">
        <v>0</v>
      </c>
      <c r="N19" s="73">
        <f t="shared" si="0"/>
        <v>22</v>
      </c>
    </row>
    <row r="20" spans="1:14" x14ac:dyDescent="0.25">
      <c r="A20" s="38">
        <v>17</v>
      </c>
      <c r="B20" s="39" t="s">
        <v>31</v>
      </c>
      <c r="C20" s="60">
        <v>0</v>
      </c>
      <c r="D20" s="39">
        <v>0</v>
      </c>
      <c r="E20" s="60">
        <v>0</v>
      </c>
      <c r="F20" s="39">
        <v>0</v>
      </c>
      <c r="G20" s="60">
        <v>0</v>
      </c>
      <c r="H20" s="39">
        <v>0</v>
      </c>
      <c r="I20" s="60">
        <v>0</v>
      </c>
      <c r="J20" s="39">
        <v>0</v>
      </c>
      <c r="K20" s="60">
        <v>0</v>
      </c>
      <c r="L20" s="39">
        <v>0</v>
      </c>
      <c r="M20" s="70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32</v>
      </c>
      <c r="C21" s="241">
        <v>2262</v>
      </c>
      <c r="D21" s="183">
        <v>1689</v>
      </c>
      <c r="E21" s="241">
        <v>1124</v>
      </c>
      <c r="F21" s="183">
        <v>3048</v>
      </c>
      <c r="G21" s="241">
        <v>252</v>
      </c>
      <c r="H21" s="183">
        <v>1353</v>
      </c>
      <c r="I21" s="221">
        <v>58</v>
      </c>
      <c r="J21" s="183">
        <v>77</v>
      </c>
      <c r="K21" s="241">
        <v>2112</v>
      </c>
      <c r="L21" s="42">
        <v>133</v>
      </c>
      <c r="M21" s="95">
        <v>420</v>
      </c>
      <c r="N21" s="183">
        <f t="shared" si="0"/>
        <v>12528</v>
      </c>
    </row>
    <row r="22" spans="1:14" ht="15.75" thickBot="1" x14ac:dyDescent="0.3">
      <c r="A22" s="44"/>
      <c r="B22" s="45" t="s">
        <v>40</v>
      </c>
      <c r="C22" s="46">
        <f>SUM(C4:C21)</f>
        <v>74694</v>
      </c>
      <c r="D22" s="47">
        <f>SUM(D4:D21)</f>
        <v>111441</v>
      </c>
      <c r="E22" s="48">
        <f>SUM(E4:E21)</f>
        <v>55936</v>
      </c>
      <c r="F22" s="47">
        <f>SUM(F4:F21)</f>
        <v>68129</v>
      </c>
      <c r="G22" s="48">
        <f t="shared" ref="G22:N22" si="1">SUM(G4:G21)</f>
        <v>58876</v>
      </c>
      <c r="H22" s="47">
        <f t="shared" si="1"/>
        <v>66904</v>
      </c>
      <c r="I22" s="48">
        <f>SUM(I4:I21)</f>
        <v>18008</v>
      </c>
      <c r="J22" s="47">
        <f t="shared" si="1"/>
        <v>84694</v>
      </c>
      <c r="K22" s="152">
        <f t="shared" si="1"/>
        <v>67007</v>
      </c>
      <c r="L22" s="47">
        <f t="shared" si="1"/>
        <v>53599</v>
      </c>
      <c r="M22" s="49">
        <f t="shared" si="1"/>
        <v>51671</v>
      </c>
      <c r="N22" s="47">
        <f t="shared" si="1"/>
        <v>710959</v>
      </c>
    </row>
    <row r="23" spans="1:14" ht="15.75" thickBot="1" x14ac:dyDescent="0.3">
      <c r="A23" s="51"/>
      <c r="B23" s="52"/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5.75" thickBot="1" x14ac:dyDescent="0.3">
      <c r="A24" s="324" t="s">
        <v>34</v>
      </c>
      <c r="B24" s="325"/>
      <c r="C24" s="56">
        <f>C22/N22</f>
        <v>0.10506091068542631</v>
      </c>
      <c r="D24" s="55">
        <f>D22/N22</f>
        <v>0.15674743550612624</v>
      </c>
      <c r="E24" s="56">
        <f>E22/N22</f>
        <v>7.8676829465552864E-2</v>
      </c>
      <c r="F24" s="55">
        <f>F22/N22</f>
        <v>9.5826904223731607E-2</v>
      </c>
      <c r="G24" s="269">
        <f>G22/N22</f>
        <v>8.2812089023417662E-2</v>
      </c>
      <c r="H24" s="55">
        <f>H22/N22</f>
        <v>9.4103879407954602E-2</v>
      </c>
      <c r="I24" s="57">
        <f>I22/N22</f>
        <v>2.5329168067356907E-2</v>
      </c>
      <c r="J24" s="55">
        <f>J22/N22</f>
        <v>0.11912641938564671</v>
      </c>
      <c r="K24" s="56">
        <f>K22/N22</f>
        <v>9.4248754147566879E-2</v>
      </c>
      <c r="L24" s="270">
        <f>L22/N22</f>
        <v>7.5389720082311359E-2</v>
      </c>
      <c r="M24" s="56">
        <f>M22/N22</f>
        <v>7.267789000490886E-2</v>
      </c>
      <c r="N24" s="55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5.75" thickBot="1" x14ac:dyDescent="0.3">
      <c r="A26" s="293" t="s">
        <v>1</v>
      </c>
      <c r="B26" s="299" t="s">
        <v>2</v>
      </c>
      <c r="C26" s="303" t="s">
        <v>93</v>
      </c>
      <c r="D26" s="304"/>
      <c r="E26" s="304"/>
      <c r="F26" s="305"/>
      <c r="G26" s="306" t="s">
        <v>4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94"/>
      <c r="B27" s="300"/>
      <c r="C27" s="114" t="s">
        <v>14</v>
      </c>
      <c r="D27" s="116" t="s">
        <v>35</v>
      </c>
      <c r="E27" s="114" t="s">
        <v>8</v>
      </c>
      <c r="F27" s="116" t="s">
        <v>11</v>
      </c>
      <c r="G27" s="307"/>
      <c r="H27" s="1"/>
      <c r="I27" s="1"/>
      <c r="J27" s="113"/>
      <c r="K27" s="312" t="s">
        <v>36</v>
      </c>
      <c r="L27" s="313"/>
      <c r="M27" s="115">
        <f>N22</f>
        <v>710959</v>
      </c>
      <c r="N27" s="118">
        <f>M27/M29</f>
        <v>0.9450170405304098</v>
      </c>
    </row>
    <row r="28" spans="1:14" ht="15.75" thickBot="1" x14ac:dyDescent="0.3">
      <c r="A28" s="26">
        <v>19</v>
      </c>
      <c r="B28" s="112" t="s">
        <v>37</v>
      </c>
      <c r="C28" s="169">
        <v>28032</v>
      </c>
      <c r="D28" s="59">
        <v>9880</v>
      </c>
      <c r="E28" s="169">
        <f>2831+48</f>
        <v>2879</v>
      </c>
      <c r="F28" s="59">
        <v>574</v>
      </c>
      <c r="G28" s="169">
        <f>SUM(C28:F28)</f>
        <v>41365</v>
      </c>
      <c r="H28" s="1"/>
      <c r="I28" s="1"/>
      <c r="J28" s="113"/>
      <c r="K28" s="308" t="s">
        <v>37</v>
      </c>
      <c r="L28" s="309"/>
      <c r="M28" s="169">
        <f>G28</f>
        <v>41365</v>
      </c>
      <c r="N28" s="172">
        <f>M28/M29</f>
        <v>5.4982959469590233E-2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3"/>
      <c r="K29" s="310" t="s">
        <v>4</v>
      </c>
      <c r="L29" s="311"/>
      <c r="M29" s="173">
        <f>M27+M28</f>
        <v>752324</v>
      </c>
      <c r="N29" s="174">
        <f>M29/M29</f>
        <v>1</v>
      </c>
    </row>
    <row r="30" spans="1:14" ht="15.75" thickBot="1" x14ac:dyDescent="0.3">
      <c r="A30" s="287" t="s">
        <v>38</v>
      </c>
      <c r="B30" s="288"/>
      <c r="C30" s="27">
        <f>C28/G28</f>
        <v>0.67767436238365764</v>
      </c>
      <c r="D30" s="117">
        <f>D28/G28</f>
        <v>0.2388492687054273</v>
      </c>
      <c r="E30" s="27">
        <f>E28/G28</f>
        <v>6.9599903299891214E-2</v>
      </c>
      <c r="F30" s="117">
        <f>F28/G28</f>
        <v>1.3876465611023812E-2</v>
      </c>
      <c r="G30" s="27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A24:B24"/>
    <mergeCell ref="K28:L28"/>
    <mergeCell ref="K29:L29"/>
    <mergeCell ref="A30:B30"/>
    <mergeCell ref="A26:A27"/>
    <mergeCell ref="B26:B27"/>
    <mergeCell ref="C26:F26"/>
    <mergeCell ref="G26:G27"/>
    <mergeCell ref="K27:L27"/>
    <mergeCell ref="C1:K1"/>
    <mergeCell ref="A2:A3"/>
    <mergeCell ref="B2:B3"/>
    <mergeCell ref="C2:M2"/>
    <mergeCell ref="N2:N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42578125" customWidth="1"/>
    <col min="2" max="2" width="28.42578125" customWidth="1"/>
  </cols>
  <sheetData>
    <row r="1" spans="1:14" ht="33" customHeight="1" thickBot="1" x14ac:dyDescent="0.3">
      <c r="A1" s="185"/>
      <c r="B1" s="185"/>
      <c r="C1" s="314" t="s">
        <v>97</v>
      </c>
      <c r="D1" s="315"/>
      <c r="E1" s="315"/>
      <c r="F1" s="315"/>
      <c r="G1" s="315"/>
      <c r="H1" s="315"/>
      <c r="I1" s="315"/>
      <c r="J1" s="316"/>
      <c r="K1" s="316"/>
      <c r="L1" s="31"/>
      <c r="M1" s="31"/>
      <c r="N1" s="31"/>
    </row>
    <row r="2" spans="1:14" ht="15.75" thickBot="1" x14ac:dyDescent="0.3">
      <c r="A2" s="306" t="s">
        <v>1</v>
      </c>
      <c r="B2" s="318" t="s">
        <v>2</v>
      </c>
      <c r="C2" s="326" t="s">
        <v>3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2" t="s">
        <v>4</v>
      </c>
    </row>
    <row r="3" spans="1:14" ht="15.75" thickBot="1" x14ac:dyDescent="0.3">
      <c r="A3" s="317"/>
      <c r="B3" s="319"/>
      <c r="C3" s="91" t="s">
        <v>72</v>
      </c>
      <c r="D3" s="32" t="s">
        <v>5</v>
      </c>
      <c r="E3" s="33" t="s">
        <v>6</v>
      </c>
      <c r="F3" s="32" t="s">
        <v>7</v>
      </c>
      <c r="G3" s="33" t="s">
        <v>8</v>
      </c>
      <c r="H3" s="32" t="s">
        <v>9</v>
      </c>
      <c r="I3" s="33" t="s">
        <v>10</v>
      </c>
      <c r="J3" s="32" t="s">
        <v>11</v>
      </c>
      <c r="K3" s="90" t="s">
        <v>12</v>
      </c>
      <c r="L3" s="32" t="s">
        <v>13</v>
      </c>
      <c r="M3" s="33" t="s">
        <v>14</v>
      </c>
      <c r="N3" s="323"/>
    </row>
    <row r="4" spans="1:14" x14ac:dyDescent="0.25">
      <c r="A4" s="36">
        <v>1</v>
      </c>
      <c r="B4" s="37" t="s">
        <v>15</v>
      </c>
      <c r="C4" s="219">
        <v>326</v>
      </c>
      <c r="D4" s="182">
        <v>586</v>
      </c>
      <c r="E4" s="222">
        <v>197</v>
      </c>
      <c r="F4" s="242">
        <v>225</v>
      </c>
      <c r="G4" s="222">
        <v>106</v>
      </c>
      <c r="H4" s="182">
        <v>286</v>
      </c>
      <c r="I4" s="222">
        <v>23</v>
      </c>
      <c r="J4" s="242">
        <v>107</v>
      </c>
      <c r="K4" s="222">
        <v>138</v>
      </c>
      <c r="L4" s="242">
        <v>55</v>
      </c>
      <c r="M4" s="222">
        <v>167</v>
      </c>
      <c r="N4" s="182">
        <f t="shared" ref="N4:N21" si="0">SUM(C4:M4)</f>
        <v>2216</v>
      </c>
    </row>
    <row r="5" spans="1:14" x14ac:dyDescent="0.25">
      <c r="A5" s="38">
        <v>2</v>
      </c>
      <c r="B5" s="39" t="s">
        <v>16</v>
      </c>
      <c r="C5" s="60">
        <v>0</v>
      </c>
      <c r="D5" s="39">
        <v>0</v>
      </c>
      <c r="E5" s="60">
        <v>0</v>
      </c>
      <c r="F5" s="39">
        <v>2</v>
      </c>
      <c r="G5" s="60">
        <v>2</v>
      </c>
      <c r="H5" s="39">
        <v>0</v>
      </c>
      <c r="I5" s="60">
        <v>0</v>
      </c>
      <c r="J5" s="39">
        <v>2</v>
      </c>
      <c r="K5" s="60">
        <v>0</v>
      </c>
      <c r="L5" s="39">
        <v>0</v>
      </c>
      <c r="M5" s="60">
        <v>0</v>
      </c>
      <c r="N5" s="39">
        <f t="shared" si="0"/>
        <v>6</v>
      </c>
    </row>
    <row r="6" spans="1:14" x14ac:dyDescent="0.25">
      <c r="A6" s="38">
        <v>3</v>
      </c>
      <c r="B6" s="39" t="s">
        <v>17</v>
      </c>
      <c r="C6" s="220">
        <v>187</v>
      </c>
      <c r="D6" s="73">
        <v>430</v>
      </c>
      <c r="E6" s="60">
        <v>185</v>
      </c>
      <c r="F6" s="73">
        <v>230</v>
      </c>
      <c r="G6" s="60">
        <v>256</v>
      </c>
      <c r="H6" s="39">
        <v>232</v>
      </c>
      <c r="I6" s="60">
        <v>13</v>
      </c>
      <c r="J6" s="39">
        <v>105</v>
      </c>
      <c r="K6" s="60">
        <v>159</v>
      </c>
      <c r="L6" s="39">
        <v>41</v>
      </c>
      <c r="M6" s="60">
        <v>66</v>
      </c>
      <c r="N6" s="73">
        <f t="shared" si="0"/>
        <v>1904</v>
      </c>
    </row>
    <row r="7" spans="1:14" x14ac:dyDescent="0.25">
      <c r="A7" s="38">
        <v>4</v>
      </c>
      <c r="B7" s="39" t="s">
        <v>18</v>
      </c>
      <c r="C7" s="60">
        <v>0</v>
      </c>
      <c r="D7" s="39">
        <v>0</v>
      </c>
      <c r="E7" s="60">
        <v>0</v>
      </c>
      <c r="F7" s="39">
        <v>0</v>
      </c>
      <c r="G7" s="60">
        <v>0</v>
      </c>
      <c r="H7" s="39">
        <v>0</v>
      </c>
      <c r="I7" s="60">
        <v>0</v>
      </c>
      <c r="J7" s="39">
        <v>0</v>
      </c>
      <c r="K7" s="60">
        <v>0</v>
      </c>
      <c r="L7" s="39">
        <v>0</v>
      </c>
      <c r="M7" s="60">
        <v>0</v>
      </c>
      <c r="N7" s="39">
        <f t="shared" si="0"/>
        <v>0</v>
      </c>
    </row>
    <row r="8" spans="1:14" x14ac:dyDescent="0.25">
      <c r="A8" s="38">
        <v>5</v>
      </c>
      <c r="B8" s="39" t="s">
        <v>19</v>
      </c>
      <c r="C8" s="60">
        <v>0</v>
      </c>
      <c r="D8" s="39">
        <v>0</v>
      </c>
      <c r="E8" s="60">
        <v>0</v>
      </c>
      <c r="F8" s="39">
        <v>0</v>
      </c>
      <c r="G8" s="60">
        <v>0</v>
      </c>
      <c r="H8" s="39">
        <v>0</v>
      </c>
      <c r="I8" s="60">
        <v>0</v>
      </c>
      <c r="J8" s="39">
        <v>0</v>
      </c>
      <c r="K8" s="60">
        <v>0</v>
      </c>
      <c r="L8" s="39">
        <v>0</v>
      </c>
      <c r="M8" s="60">
        <v>0</v>
      </c>
      <c r="N8" s="39">
        <f t="shared" si="0"/>
        <v>0</v>
      </c>
    </row>
    <row r="9" spans="1:14" x14ac:dyDescent="0.25">
      <c r="A9" s="38">
        <v>6</v>
      </c>
      <c r="B9" s="39" t="s">
        <v>20</v>
      </c>
      <c r="C9" s="60">
        <v>0</v>
      </c>
      <c r="D9" s="39">
        <v>0</v>
      </c>
      <c r="E9" s="60">
        <v>0</v>
      </c>
      <c r="F9" s="39">
        <v>0</v>
      </c>
      <c r="G9" s="60">
        <v>0</v>
      </c>
      <c r="H9" s="39">
        <v>0</v>
      </c>
      <c r="I9" s="60">
        <v>0</v>
      </c>
      <c r="J9" s="39">
        <v>0</v>
      </c>
      <c r="K9" s="60">
        <v>0</v>
      </c>
      <c r="L9" s="39">
        <v>0</v>
      </c>
      <c r="M9" s="60">
        <v>0</v>
      </c>
      <c r="N9" s="39">
        <f t="shared" si="0"/>
        <v>0</v>
      </c>
    </row>
    <row r="10" spans="1:14" x14ac:dyDescent="0.25">
      <c r="A10" s="38">
        <v>7</v>
      </c>
      <c r="B10" s="39" t="s">
        <v>21</v>
      </c>
      <c r="C10" s="60">
        <v>4</v>
      </c>
      <c r="D10" s="39">
        <v>3</v>
      </c>
      <c r="E10" s="60">
        <v>15</v>
      </c>
      <c r="F10" s="39">
        <v>0</v>
      </c>
      <c r="G10" s="60">
        <v>1</v>
      </c>
      <c r="H10" s="39">
        <v>2</v>
      </c>
      <c r="I10" s="60">
        <v>0</v>
      </c>
      <c r="J10" s="39">
        <v>0</v>
      </c>
      <c r="K10" s="60">
        <v>0</v>
      </c>
      <c r="L10" s="39">
        <v>0</v>
      </c>
      <c r="M10" s="60">
        <v>0</v>
      </c>
      <c r="N10" s="39">
        <f t="shared" si="0"/>
        <v>25</v>
      </c>
    </row>
    <row r="11" spans="1:14" x14ac:dyDescent="0.25">
      <c r="A11" s="38">
        <v>8</v>
      </c>
      <c r="B11" s="39" t="s">
        <v>22</v>
      </c>
      <c r="C11" s="60">
        <v>50</v>
      </c>
      <c r="D11" s="39">
        <v>30</v>
      </c>
      <c r="E11" s="60">
        <v>35</v>
      </c>
      <c r="F11" s="39">
        <v>27</v>
      </c>
      <c r="G11" s="60">
        <v>6</v>
      </c>
      <c r="H11" s="39">
        <v>33</v>
      </c>
      <c r="I11" s="60">
        <v>3</v>
      </c>
      <c r="J11" s="39">
        <v>4</v>
      </c>
      <c r="K11" s="60">
        <v>25</v>
      </c>
      <c r="L11" s="39">
        <v>3</v>
      </c>
      <c r="M11" s="60">
        <v>3</v>
      </c>
      <c r="N11" s="39">
        <f t="shared" si="0"/>
        <v>219</v>
      </c>
    </row>
    <row r="12" spans="1:14" x14ac:dyDescent="0.25">
      <c r="A12" s="38">
        <v>9</v>
      </c>
      <c r="B12" s="39" t="s">
        <v>23</v>
      </c>
      <c r="C12" s="220">
        <v>342</v>
      </c>
      <c r="D12" s="73">
        <v>432</v>
      </c>
      <c r="E12" s="60">
        <v>90</v>
      </c>
      <c r="F12" s="39">
        <v>212</v>
      </c>
      <c r="G12" s="60">
        <v>71</v>
      </c>
      <c r="H12" s="39">
        <v>75</v>
      </c>
      <c r="I12" s="60">
        <v>2</v>
      </c>
      <c r="J12" s="39">
        <v>122</v>
      </c>
      <c r="K12" s="60">
        <v>107</v>
      </c>
      <c r="L12" s="39">
        <v>39</v>
      </c>
      <c r="M12" s="60">
        <v>14</v>
      </c>
      <c r="N12" s="73">
        <f t="shared" si="0"/>
        <v>1506</v>
      </c>
    </row>
    <row r="13" spans="1:14" x14ac:dyDescent="0.25">
      <c r="A13" s="38">
        <v>10</v>
      </c>
      <c r="B13" s="39" t="s">
        <v>24</v>
      </c>
      <c r="C13" s="220">
        <v>445</v>
      </c>
      <c r="D13" s="73">
        <v>985</v>
      </c>
      <c r="E13" s="220">
        <v>639</v>
      </c>
      <c r="F13" s="73">
        <v>572</v>
      </c>
      <c r="G13" s="220">
        <v>547</v>
      </c>
      <c r="H13" s="73">
        <v>540</v>
      </c>
      <c r="I13" s="220">
        <v>281</v>
      </c>
      <c r="J13" s="73">
        <v>927</v>
      </c>
      <c r="K13" s="220">
        <v>627</v>
      </c>
      <c r="L13" s="73">
        <v>714</v>
      </c>
      <c r="M13" s="220">
        <v>457</v>
      </c>
      <c r="N13" s="73">
        <f t="shared" si="0"/>
        <v>6734</v>
      </c>
    </row>
    <row r="14" spans="1:14" x14ac:dyDescent="0.25">
      <c r="A14" s="38">
        <v>11</v>
      </c>
      <c r="B14" s="39" t="s">
        <v>25</v>
      </c>
      <c r="C14" s="60">
        <v>0</v>
      </c>
      <c r="D14" s="39">
        <v>0</v>
      </c>
      <c r="E14" s="6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60">
        <v>0</v>
      </c>
      <c r="N14" s="39">
        <f t="shared" si="0"/>
        <v>0</v>
      </c>
    </row>
    <row r="15" spans="1:14" x14ac:dyDescent="0.25">
      <c r="A15" s="38">
        <v>12</v>
      </c>
      <c r="B15" s="39" t="s">
        <v>26</v>
      </c>
      <c r="C15" s="60">
        <v>0</v>
      </c>
      <c r="D15" s="39">
        <v>0</v>
      </c>
      <c r="E15" s="6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60">
        <v>0</v>
      </c>
      <c r="N15" s="39">
        <f t="shared" si="0"/>
        <v>0</v>
      </c>
    </row>
    <row r="16" spans="1:14" x14ac:dyDescent="0.25">
      <c r="A16" s="38">
        <v>13</v>
      </c>
      <c r="B16" s="39" t="s">
        <v>27</v>
      </c>
      <c r="C16" s="60">
        <v>9</v>
      </c>
      <c r="D16" s="39">
        <v>14</v>
      </c>
      <c r="E16" s="60">
        <v>6</v>
      </c>
      <c r="F16" s="39">
        <v>7</v>
      </c>
      <c r="G16" s="60">
        <v>0</v>
      </c>
      <c r="H16" s="39">
        <v>9</v>
      </c>
      <c r="I16" s="60">
        <v>0</v>
      </c>
      <c r="J16" s="39">
        <v>4</v>
      </c>
      <c r="K16" s="60">
        <v>11</v>
      </c>
      <c r="L16" s="39">
        <v>0</v>
      </c>
      <c r="M16" s="60">
        <v>0</v>
      </c>
      <c r="N16" s="39">
        <f t="shared" si="0"/>
        <v>60</v>
      </c>
    </row>
    <row r="17" spans="1:14" x14ac:dyDescent="0.25">
      <c r="A17" s="38">
        <v>14</v>
      </c>
      <c r="B17" s="39" t="s">
        <v>28</v>
      </c>
      <c r="C17" s="60">
        <v>0</v>
      </c>
      <c r="D17" s="39">
        <v>0</v>
      </c>
      <c r="E17" s="6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60">
        <v>0</v>
      </c>
      <c r="N17" s="39">
        <f t="shared" si="0"/>
        <v>0</v>
      </c>
    </row>
    <row r="18" spans="1:14" x14ac:dyDescent="0.25">
      <c r="A18" s="38">
        <v>15</v>
      </c>
      <c r="B18" s="39" t="s">
        <v>29</v>
      </c>
      <c r="C18" s="60">
        <v>0</v>
      </c>
      <c r="D18" s="39">
        <v>0</v>
      </c>
      <c r="E18" s="60">
        <v>0</v>
      </c>
      <c r="F18" s="39">
        <v>0</v>
      </c>
      <c r="G18" s="60">
        <v>0</v>
      </c>
      <c r="H18" s="39">
        <v>0</v>
      </c>
      <c r="I18" s="60">
        <v>0</v>
      </c>
      <c r="J18" s="39">
        <v>0</v>
      </c>
      <c r="K18" s="60">
        <v>0</v>
      </c>
      <c r="L18" s="39">
        <v>0</v>
      </c>
      <c r="M18" s="60">
        <v>0</v>
      </c>
      <c r="N18" s="39">
        <f t="shared" si="0"/>
        <v>0</v>
      </c>
    </row>
    <row r="19" spans="1:14" x14ac:dyDescent="0.25">
      <c r="A19" s="38">
        <v>16</v>
      </c>
      <c r="B19" s="39" t="s">
        <v>30</v>
      </c>
      <c r="C19" s="60">
        <v>9</v>
      </c>
      <c r="D19" s="39">
        <v>0</v>
      </c>
      <c r="E19" s="60">
        <v>0</v>
      </c>
      <c r="F19" s="39">
        <v>0</v>
      </c>
      <c r="G19" s="60">
        <v>0</v>
      </c>
      <c r="H19" s="39">
        <v>0</v>
      </c>
      <c r="I19" s="60">
        <v>0</v>
      </c>
      <c r="J19" s="39">
        <v>0</v>
      </c>
      <c r="K19" s="60">
        <v>0</v>
      </c>
      <c r="L19" s="39">
        <v>0</v>
      </c>
      <c r="M19" s="60">
        <v>0</v>
      </c>
      <c r="N19" s="39">
        <f t="shared" si="0"/>
        <v>9</v>
      </c>
    </row>
    <row r="20" spans="1:14" x14ac:dyDescent="0.25">
      <c r="A20" s="38">
        <v>17</v>
      </c>
      <c r="B20" s="39" t="s">
        <v>31</v>
      </c>
      <c r="C20" s="60">
        <v>0</v>
      </c>
      <c r="D20" s="39">
        <v>0</v>
      </c>
      <c r="E20" s="60">
        <v>0</v>
      </c>
      <c r="F20" s="39">
        <v>0</v>
      </c>
      <c r="G20" s="60">
        <v>0</v>
      </c>
      <c r="H20" s="39">
        <v>0</v>
      </c>
      <c r="I20" s="60">
        <v>0</v>
      </c>
      <c r="J20" s="39">
        <v>0</v>
      </c>
      <c r="K20" s="60">
        <v>0</v>
      </c>
      <c r="L20" s="39">
        <v>0</v>
      </c>
      <c r="M20" s="60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32</v>
      </c>
      <c r="C21" s="221">
        <v>108</v>
      </c>
      <c r="D21" s="42">
        <v>100</v>
      </c>
      <c r="E21" s="221">
        <v>80</v>
      </c>
      <c r="F21" s="42">
        <v>73</v>
      </c>
      <c r="G21" s="221">
        <v>12</v>
      </c>
      <c r="H21" s="42">
        <v>136</v>
      </c>
      <c r="I21" s="221">
        <v>0</v>
      </c>
      <c r="J21" s="42">
        <v>6</v>
      </c>
      <c r="K21" s="221">
        <v>88</v>
      </c>
      <c r="L21" s="183">
        <v>6</v>
      </c>
      <c r="M21" s="221">
        <v>47</v>
      </c>
      <c r="N21" s="183">
        <f t="shared" si="0"/>
        <v>656</v>
      </c>
    </row>
    <row r="22" spans="1:14" ht="15.75" thickBot="1" x14ac:dyDescent="0.3">
      <c r="A22" s="44"/>
      <c r="B22" s="45" t="s">
        <v>4</v>
      </c>
      <c r="C22" s="46">
        <f>SUM(C4:C21)</f>
        <v>1480</v>
      </c>
      <c r="D22" s="61">
        <f>SUM(D4:D21)</f>
        <v>2580</v>
      </c>
      <c r="E22" s="96">
        <f t="shared" ref="E22:N22" si="1">SUM(E4:E21)</f>
        <v>1247</v>
      </c>
      <c r="F22" s="47">
        <f t="shared" si="1"/>
        <v>1348</v>
      </c>
      <c r="G22" s="48">
        <f t="shared" si="1"/>
        <v>1001</v>
      </c>
      <c r="H22" s="47">
        <f t="shared" si="1"/>
        <v>1313</v>
      </c>
      <c r="I22" s="48">
        <f t="shared" si="1"/>
        <v>322</v>
      </c>
      <c r="J22" s="47">
        <f t="shared" si="1"/>
        <v>1277</v>
      </c>
      <c r="K22" s="48">
        <f t="shared" si="1"/>
        <v>1155</v>
      </c>
      <c r="L22" s="47">
        <f t="shared" si="1"/>
        <v>858</v>
      </c>
      <c r="M22" s="48">
        <f t="shared" si="1"/>
        <v>754</v>
      </c>
      <c r="N22" s="47">
        <f t="shared" si="1"/>
        <v>13335</v>
      </c>
    </row>
    <row r="23" spans="1:14" ht="15.75" thickBot="1" x14ac:dyDescent="0.3">
      <c r="A23" s="51"/>
      <c r="B23" s="52"/>
      <c r="C23" s="54"/>
      <c r="D23" s="79"/>
      <c r="E23" s="79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5.75" thickBot="1" x14ac:dyDescent="0.3">
      <c r="A24" s="324" t="s">
        <v>34</v>
      </c>
      <c r="B24" s="325"/>
      <c r="C24" s="56">
        <f>C22/N22</f>
        <v>0.11098612673415822</v>
      </c>
      <c r="D24" s="55">
        <f>D22/N22</f>
        <v>0.19347581552305962</v>
      </c>
      <c r="E24" s="56">
        <f>E22/N22</f>
        <v>9.3513310836145488E-2</v>
      </c>
      <c r="F24" s="55">
        <f>F22/N22</f>
        <v>0.10108736407949007</v>
      </c>
      <c r="G24" s="56">
        <f>G22/N22</f>
        <v>7.5065616797900261E-2</v>
      </c>
      <c r="H24" s="55">
        <f>H22/N22</f>
        <v>9.8462692163479568E-2</v>
      </c>
      <c r="I24" s="56">
        <f>I22/N22</f>
        <v>2.4146981627296588E-2</v>
      </c>
      <c r="J24" s="55">
        <f>J22/N22</f>
        <v>9.5763029621297333E-2</v>
      </c>
      <c r="K24" s="56">
        <f>K22/N22</f>
        <v>8.6614173228346455E-2</v>
      </c>
      <c r="L24" s="55">
        <f>L22/N22</f>
        <v>6.4341957255343085E-2</v>
      </c>
      <c r="M24" s="57">
        <f>M22/N22</f>
        <v>5.6542932133483312E-2</v>
      </c>
      <c r="N24" s="55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5.75" thickBot="1" x14ac:dyDescent="0.3">
      <c r="A26" s="293" t="s">
        <v>1</v>
      </c>
      <c r="B26" s="299" t="s">
        <v>2</v>
      </c>
      <c r="C26" s="303" t="s">
        <v>93</v>
      </c>
      <c r="D26" s="304"/>
      <c r="E26" s="304"/>
      <c r="F26" s="305"/>
      <c r="G26" s="306" t="s">
        <v>4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94"/>
      <c r="B27" s="300"/>
      <c r="C27" s="114" t="s">
        <v>14</v>
      </c>
      <c r="D27" s="116" t="s">
        <v>35</v>
      </c>
      <c r="E27" s="114" t="s">
        <v>8</v>
      </c>
      <c r="F27" s="116" t="s">
        <v>11</v>
      </c>
      <c r="G27" s="307"/>
      <c r="H27" s="1"/>
      <c r="I27" s="1"/>
      <c r="J27" s="113"/>
      <c r="K27" s="312" t="s">
        <v>36</v>
      </c>
      <c r="L27" s="313"/>
      <c r="M27" s="170">
        <f>N22</f>
        <v>13335</v>
      </c>
      <c r="N27" s="171">
        <f>M27/M29</f>
        <v>0.98022640399882388</v>
      </c>
    </row>
    <row r="28" spans="1:14" ht="15.75" thickBot="1" x14ac:dyDescent="0.3">
      <c r="A28" s="26">
        <v>19</v>
      </c>
      <c r="B28" s="112" t="s">
        <v>37</v>
      </c>
      <c r="C28" s="169">
        <v>142</v>
      </c>
      <c r="D28" s="59">
        <v>86</v>
      </c>
      <c r="E28" s="175">
        <f>22+3</f>
        <v>25</v>
      </c>
      <c r="F28" s="176">
        <v>16</v>
      </c>
      <c r="G28" s="169">
        <f>SUM(C28:F28)</f>
        <v>269</v>
      </c>
      <c r="H28" s="1"/>
      <c r="I28" s="1"/>
      <c r="J28" s="113"/>
      <c r="K28" s="308" t="s">
        <v>37</v>
      </c>
      <c r="L28" s="309"/>
      <c r="M28" s="169">
        <f>G28</f>
        <v>269</v>
      </c>
      <c r="N28" s="172">
        <f>M28/M29</f>
        <v>1.9773596001176126E-2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3"/>
      <c r="K29" s="310" t="s">
        <v>4</v>
      </c>
      <c r="L29" s="311"/>
      <c r="M29" s="173">
        <f>M27+M28</f>
        <v>13604</v>
      </c>
      <c r="N29" s="174">
        <f>M29/M29</f>
        <v>1</v>
      </c>
    </row>
    <row r="30" spans="1:14" ht="15.75" thickBot="1" x14ac:dyDescent="0.3">
      <c r="A30" s="287" t="s">
        <v>38</v>
      </c>
      <c r="B30" s="288"/>
      <c r="C30" s="27">
        <f>C28/G28</f>
        <v>0.52788104089219334</v>
      </c>
      <c r="D30" s="117">
        <f>D28/G28</f>
        <v>0.31970260223048325</v>
      </c>
      <c r="E30" s="27">
        <f>E28/G28</f>
        <v>9.2936802973977689E-2</v>
      </c>
      <c r="F30" s="117">
        <f>F28/G28</f>
        <v>5.9479553903345722E-2</v>
      </c>
      <c r="G30" s="27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N2:N3"/>
    <mergeCell ref="A30:B30"/>
    <mergeCell ref="K28:L28"/>
    <mergeCell ref="C1:K1"/>
    <mergeCell ref="A2:A3"/>
    <mergeCell ref="B2:B3"/>
    <mergeCell ref="C2:M2"/>
    <mergeCell ref="A24:B24"/>
    <mergeCell ref="A26:A27"/>
    <mergeCell ref="B26:B27"/>
    <mergeCell ref="C26:F26"/>
    <mergeCell ref="G26:G27"/>
    <mergeCell ref="K27:L27"/>
    <mergeCell ref="K29:L29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5703125" customWidth="1"/>
    <col min="2" max="2" width="27.85546875" customWidth="1"/>
  </cols>
  <sheetData>
    <row r="1" spans="1:14" ht="28.5" customHeight="1" thickBot="1" x14ac:dyDescent="0.3">
      <c r="A1" s="185"/>
      <c r="B1" s="185"/>
      <c r="C1" s="328" t="s">
        <v>98</v>
      </c>
      <c r="D1" s="329"/>
      <c r="E1" s="329"/>
      <c r="F1" s="329"/>
      <c r="G1" s="329"/>
      <c r="H1" s="329"/>
      <c r="I1" s="329"/>
      <c r="J1" s="31"/>
      <c r="K1" s="31"/>
      <c r="L1" s="31"/>
      <c r="M1" s="31"/>
      <c r="N1" s="31"/>
    </row>
    <row r="2" spans="1:14" ht="15.75" thickBot="1" x14ac:dyDescent="0.3">
      <c r="A2" s="306" t="s">
        <v>1</v>
      </c>
      <c r="B2" s="318" t="s">
        <v>2</v>
      </c>
      <c r="C2" s="330" t="s">
        <v>3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22" t="s">
        <v>4</v>
      </c>
    </row>
    <row r="3" spans="1:14" ht="15.75" thickBot="1" x14ac:dyDescent="0.3">
      <c r="A3" s="317"/>
      <c r="B3" s="319"/>
      <c r="C3" s="91" t="s">
        <v>72</v>
      </c>
      <c r="D3" s="35" t="s">
        <v>5</v>
      </c>
      <c r="E3" s="62" t="s">
        <v>6</v>
      </c>
      <c r="F3" s="32" t="s">
        <v>7</v>
      </c>
      <c r="G3" s="63" t="s">
        <v>8</v>
      </c>
      <c r="H3" s="32" t="s">
        <v>9</v>
      </c>
      <c r="I3" s="63" t="s">
        <v>10</v>
      </c>
      <c r="J3" s="32" t="s">
        <v>11</v>
      </c>
      <c r="K3" s="88" t="s">
        <v>12</v>
      </c>
      <c r="L3" s="32" t="s">
        <v>13</v>
      </c>
      <c r="M3" s="63" t="s">
        <v>14</v>
      </c>
      <c r="N3" s="323"/>
    </row>
    <row r="4" spans="1:14" x14ac:dyDescent="0.25">
      <c r="A4" s="36">
        <v>1</v>
      </c>
      <c r="B4" s="37" t="s">
        <v>15</v>
      </c>
      <c r="C4" s="215">
        <v>293</v>
      </c>
      <c r="D4" s="217">
        <v>141</v>
      </c>
      <c r="E4" s="218">
        <v>157</v>
      </c>
      <c r="F4" s="217">
        <v>129</v>
      </c>
      <c r="G4" s="215">
        <v>45</v>
      </c>
      <c r="H4" s="217">
        <v>232</v>
      </c>
      <c r="I4" s="215">
        <v>83</v>
      </c>
      <c r="J4" s="37">
        <v>206</v>
      </c>
      <c r="K4" s="215">
        <v>187</v>
      </c>
      <c r="L4" s="217">
        <v>98</v>
      </c>
      <c r="M4" s="215">
        <v>131</v>
      </c>
      <c r="N4" s="182">
        <f t="shared" ref="N4:N20" si="0">SUM(C4:M4)</f>
        <v>1702</v>
      </c>
    </row>
    <row r="5" spans="1:14" x14ac:dyDescent="0.25">
      <c r="A5" s="38">
        <v>2</v>
      </c>
      <c r="B5" s="39" t="s">
        <v>16</v>
      </c>
      <c r="C5" s="64">
        <v>0</v>
      </c>
      <c r="D5" s="71">
        <v>0</v>
      </c>
      <c r="E5" s="64">
        <v>0</v>
      </c>
      <c r="F5" s="71">
        <v>0</v>
      </c>
      <c r="G5" s="64">
        <v>0</v>
      </c>
      <c r="H5" s="71">
        <v>0</v>
      </c>
      <c r="I5" s="64">
        <v>0</v>
      </c>
      <c r="J5" s="39">
        <v>0</v>
      </c>
      <c r="K5" s="64">
        <v>0</v>
      </c>
      <c r="L5" s="71">
        <v>0</v>
      </c>
      <c r="M5" s="64">
        <v>0</v>
      </c>
      <c r="N5" s="39">
        <f t="shared" si="0"/>
        <v>0</v>
      </c>
    </row>
    <row r="6" spans="1:14" x14ac:dyDescent="0.25">
      <c r="A6" s="38">
        <v>3</v>
      </c>
      <c r="B6" s="39" t="s">
        <v>17</v>
      </c>
      <c r="C6" s="64">
        <v>114</v>
      </c>
      <c r="D6" s="71">
        <v>257</v>
      </c>
      <c r="E6" s="180">
        <v>112</v>
      </c>
      <c r="F6" s="71">
        <v>271</v>
      </c>
      <c r="G6" s="64">
        <v>52</v>
      </c>
      <c r="H6" s="71">
        <v>313</v>
      </c>
      <c r="I6" s="64">
        <v>63</v>
      </c>
      <c r="J6" s="39">
        <v>261</v>
      </c>
      <c r="K6" s="64">
        <v>157</v>
      </c>
      <c r="L6" s="71">
        <v>148</v>
      </c>
      <c r="M6" s="64">
        <v>116</v>
      </c>
      <c r="N6" s="73">
        <f>SUM(C6:M6)</f>
        <v>1864</v>
      </c>
    </row>
    <row r="7" spans="1:14" x14ac:dyDescent="0.25">
      <c r="A7" s="38">
        <v>4</v>
      </c>
      <c r="B7" s="39" t="s">
        <v>18</v>
      </c>
      <c r="C7" s="64">
        <v>0</v>
      </c>
      <c r="D7" s="71">
        <v>0</v>
      </c>
      <c r="E7" s="64">
        <v>0</v>
      </c>
      <c r="F7" s="71">
        <v>0</v>
      </c>
      <c r="G7" s="64">
        <v>0</v>
      </c>
      <c r="H7" s="40">
        <v>0</v>
      </c>
      <c r="I7" s="64">
        <v>0</v>
      </c>
      <c r="J7" s="39">
        <v>0</v>
      </c>
      <c r="K7" s="64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19</v>
      </c>
      <c r="C8" s="64">
        <v>0</v>
      </c>
      <c r="D8" s="71">
        <v>0</v>
      </c>
      <c r="E8" s="64">
        <v>0</v>
      </c>
      <c r="F8" s="71">
        <v>0</v>
      </c>
      <c r="G8" s="64">
        <v>1</v>
      </c>
      <c r="H8" s="40">
        <v>0</v>
      </c>
      <c r="I8" s="64">
        <v>0</v>
      </c>
      <c r="J8" s="39">
        <v>0</v>
      </c>
      <c r="K8" s="64">
        <v>0</v>
      </c>
      <c r="L8" s="71">
        <v>0</v>
      </c>
      <c r="M8" s="64">
        <v>0</v>
      </c>
      <c r="N8" s="39">
        <f t="shared" si="0"/>
        <v>1</v>
      </c>
    </row>
    <row r="9" spans="1:14" x14ac:dyDescent="0.25">
      <c r="A9" s="38">
        <v>6</v>
      </c>
      <c r="B9" s="39" t="s">
        <v>20</v>
      </c>
      <c r="C9" s="64">
        <v>0</v>
      </c>
      <c r="D9" s="71">
        <v>1</v>
      </c>
      <c r="E9" s="64">
        <v>0</v>
      </c>
      <c r="F9" s="71">
        <v>0</v>
      </c>
      <c r="G9" s="64">
        <v>0</v>
      </c>
      <c r="H9" s="71">
        <v>1</v>
      </c>
      <c r="I9" s="64">
        <v>0</v>
      </c>
      <c r="J9" s="39">
        <v>0</v>
      </c>
      <c r="K9" s="64">
        <v>0</v>
      </c>
      <c r="L9" s="71">
        <v>0</v>
      </c>
      <c r="M9" s="64">
        <v>0</v>
      </c>
      <c r="N9" s="39">
        <f t="shared" si="0"/>
        <v>2</v>
      </c>
    </row>
    <row r="10" spans="1:14" x14ac:dyDescent="0.25">
      <c r="A10" s="38">
        <v>7</v>
      </c>
      <c r="B10" s="39" t="s">
        <v>21</v>
      </c>
      <c r="C10" s="64">
        <v>2</v>
      </c>
      <c r="D10" s="71">
        <v>2</v>
      </c>
      <c r="E10" s="180">
        <v>3</v>
      </c>
      <c r="F10" s="71">
        <v>0</v>
      </c>
      <c r="G10" s="64">
        <v>1</v>
      </c>
      <c r="H10" s="71">
        <v>6</v>
      </c>
      <c r="I10" s="64">
        <v>0</v>
      </c>
      <c r="J10" s="39">
        <v>0</v>
      </c>
      <c r="K10" s="64">
        <v>0</v>
      </c>
      <c r="L10" s="71">
        <v>0</v>
      </c>
      <c r="M10" s="64">
        <v>0</v>
      </c>
      <c r="N10" s="39">
        <f t="shared" si="0"/>
        <v>14</v>
      </c>
    </row>
    <row r="11" spans="1:14" x14ac:dyDescent="0.25">
      <c r="A11" s="38">
        <v>8</v>
      </c>
      <c r="B11" s="39" t="s">
        <v>22</v>
      </c>
      <c r="C11" s="64">
        <v>26</v>
      </c>
      <c r="D11" s="71">
        <v>25</v>
      </c>
      <c r="E11" s="180">
        <v>39</v>
      </c>
      <c r="F11" s="71">
        <v>79</v>
      </c>
      <c r="G11" s="64">
        <v>1</v>
      </c>
      <c r="H11" s="71">
        <v>44</v>
      </c>
      <c r="I11" s="64">
        <v>20</v>
      </c>
      <c r="J11" s="39">
        <v>66</v>
      </c>
      <c r="K11" s="64">
        <v>41</v>
      </c>
      <c r="L11" s="71">
        <v>41</v>
      </c>
      <c r="M11" s="64">
        <v>22</v>
      </c>
      <c r="N11" s="39">
        <f t="shared" si="0"/>
        <v>404</v>
      </c>
    </row>
    <row r="12" spans="1:14" x14ac:dyDescent="0.25">
      <c r="A12" s="38">
        <v>9</v>
      </c>
      <c r="B12" s="39" t="s">
        <v>23</v>
      </c>
      <c r="C12" s="64">
        <v>154</v>
      </c>
      <c r="D12" s="67">
        <v>144</v>
      </c>
      <c r="E12" s="64">
        <v>169</v>
      </c>
      <c r="F12" s="71">
        <v>216</v>
      </c>
      <c r="G12" s="64">
        <v>37</v>
      </c>
      <c r="H12" s="71">
        <v>87</v>
      </c>
      <c r="I12" s="64">
        <v>18</v>
      </c>
      <c r="J12" s="39">
        <v>169</v>
      </c>
      <c r="K12" s="64">
        <v>78</v>
      </c>
      <c r="L12" s="71">
        <v>49</v>
      </c>
      <c r="M12" s="64">
        <v>59</v>
      </c>
      <c r="N12" s="73">
        <f t="shared" si="0"/>
        <v>1180</v>
      </c>
    </row>
    <row r="13" spans="1:14" x14ac:dyDescent="0.25">
      <c r="A13" s="38">
        <v>10</v>
      </c>
      <c r="B13" s="39" t="s">
        <v>24</v>
      </c>
      <c r="C13" s="64">
        <v>495</v>
      </c>
      <c r="D13" s="67">
        <v>904</v>
      </c>
      <c r="E13" s="180">
        <v>938</v>
      </c>
      <c r="F13" s="67">
        <v>994</v>
      </c>
      <c r="G13" s="64">
        <v>395</v>
      </c>
      <c r="H13" s="71">
        <v>834</v>
      </c>
      <c r="I13" s="64">
        <v>664</v>
      </c>
      <c r="J13" s="73">
        <v>1836</v>
      </c>
      <c r="K13" s="180">
        <v>964</v>
      </c>
      <c r="L13" s="67">
        <v>1537</v>
      </c>
      <c r="M13" s="180">
        <v>753</v>
      </c>
      <c r="N13" s="73">
        <f t="shared" si="0"/>
        <v>10314</v>
      </c>
    </row>
    <row r="14" spans="1:14" x14ac:dyDescent="0.25">
      <c r="A14" s="38">
        <v>11</v>
      </c>
      <c r="B14" s="39" t="s">
        <v>25</v>
      </c>
      <c r="C14" s="64">
        <v>0</v>
      </c>
      <c r="D14" s="71">
        <v>7</v>
      </c>
      <c r="E14" s="64">
        <v>0</v>
      </c>
      <c r="F14" s="71">
        <v>0</v>
      </c>
      <c r="G14" s="64">
        <v>0</v>
      </c>
      <c r="H14" s="40">
        <v>0</v>
      </c>
      <c r="I14" s="64">
        <v>0</v>
      </c>
      <c r="J14" s="39">
        <v>0</v>
      </c>
      <c r="K14" s="64">
        <v>1</v>
      </c>
      <c r="L14" s="71">
        <v>0</v>
      </c>
      <c r="M14" s="64">
        <v>0</v>
      </c>
      <c r="N14" s="39">
        <f t="shared" si="0"/>
        <v>8</v>
      </c>
    </row>
    <row r="15" spans="1:14" x14ac:dyDescent="0.25">
      <c r="A15" s="38">
        <v>12</v>
      </c>
      <c r="B15" s="39" t="s">
        <v>26</v>
      </c>
      <c r="C15" s="64">
        <v>0</v>
      </c>
      <c r="D15" s="71">
        <v>0</v>
      </c>
      <c r="E15" s="64">
        <v>0</v>
      </c>
      <c r="F15" s="71">
        <v>0</v>
      </c>
      <c r="G15" s="64">
        <v>0</v>
      </c>
      <c r="H15" s="40">
        <v>0</v>
      </c>
      <c r="I15" s="64">
        <v>0</v>
      </c>
      <c r="J15" s="39">
        <v>0</v>
      </c>
      <c r="K15" s="64">
        <v>0</v>
      </c>
      <c r="L15" s="71">
        <v>0</v>
      </c>
      <c r="M15" s="64">
        <v>0</v>
      </c>
      <c r="N15" s="39">
        <f t="shared" si="0"/>
        <v>0</v>
      </c>
    </row>
    <row r="16" spans="1:14" x14ac:dyDescent="0.25">
      <c r="A16" s="38">
        <v>13</v>
      </c>
      <c r="B16" s="39" t="s">
        <v>27</v>
      </c>
      <c r="C16" s="64">
        <v>14</v>
      </c>
      <c r="D16" s="71">
        <v>22</v>
      </c>
      <c r="E16" s="64">
        <v>22</v>
      </c>
      <c r="F16" s="71">
        <v>45</v>
      </c>
      <c r="G16" s="64">
        <v>1</v>
      </c>
      <c r="H16" s="40">
        <v>19</v>
      </c>
      <c r="I16" s="64">
        <v>0</v>
      </c>
      <c r="J16" s="39">
        <v>24</v>
      </c>
      <c r="K16" s="64">
        <v>15</v>
      </c>
      <c r="L16" s="71">
        <v>0</v>
      </c>
      <c r="M16" s="64">
        <v>5</v>
      </c>
      <c r="N16" s="39">
        <f t="shared" si="0"/>
        <v>167</v>
      </c>
    </row>
    <row r="17" spans="1:14" x14ac:dyDescent="0.25">
      <c r="A17" s="38">
        <v>14</v>
      </c>
      <c r="B17" s="39" t="s">
        <v>28</v>
      </c>
      <c r="C17" s="64">
        <v>0</v>
      </c>
      <c r="D17" s="71">
        <v>0</v>
      </c>
      <c r="E17" s="64">
        <v>0</v>
      </c>
      <c r="F17" s="71">
        <v>0</v>
      </c>
      <c r="G17" s="64">
        <v>0</v>
      </c>
      <c r="H17" s="40">
        <v>0</v>
      </c>
      <c r="I17" s="64">
        <v>0</v>
      </c>
      <c r="J17" s="39">
        <v>0</v>
      </c>
      <c r="K17" s="64">
        <v>0</v>
      </c>
      <c r="L17" s="71">
        <v>0</v>
      </c>
      <c r="M17" s="64">
        <v>0</v>
      </c>
      <c r="N17" s="39">
        <f t="shared" si="0"/>
        <v>0</v>
      </c>
    </row>
    <row r="18" spans="1:14" x14ac:dyDescent="0.25">
      <c r="A18" s="38">
        <v>15</v>
      </c>
      <c r="B18" s="39" t="s">
        <v>29</v>
      </c>
      <c r="C18" s="64">
        <v>6</v>
      </c>
      <c r="D18" s="71">
        <v>0</v>
      </c>
      <c r="E18" s="64">
        <v>0</v>
      </c>
      <c r="F18" s="71">
        <v>0</v>
      </c>
      <c r="G18" s="64">
        <v>0</v>
      </c>
      <c r="H18" s="40">
        <v>0</v>
      </c>
      <c r="I18" s="64">
        <v>0</v>
      </c>
      <c r="J18" s="39">
        <v>0</v>
      </c>
      <c r="K18" s="64">
        <v>0</v>
      </c>
      <c r="L18" s="71">
        <v>0</v>
      </c>
      <c r="M18" s="64">
        <v>0</v>
      </c>
      <c r="N18" s="39">
        <f t="shared" si="0"/>
        <v>6</v>
      </c>
    </row>
    <row r="19" spans="1:14" x14ac:dyDescent="0.25">
      <c r="A19" s="38">
        <v>16</v>
      </c>
      <c r="B19" s="39" t="s">
        <v>30</v>
      </c>
      <c r="C19" s="64">
        <v>0</v>
      </c>
      <c r="D19" s="71">
        <v>1</v>
      </c>
      <c r="E19" s="64">
        <v>0</v>
      </c>
      <c r="F19" s="71">
        <v>0</v>
      </c>
      <c r="G19" s="64">
        <v>0</v>
      </c>
      <c r="H19" s="40">
        <v>0</v>
      </c>
      <c r="I19" s="64">
        <v>0</v>
      </c>
      <c r="J19" s="39">
        <v>0</v>
      </c>
      <c r="K19" s="64">
        <v>0</v>
      </c>
      <c r="L19" s="71">
        <v>0</v>
      </c>
      <c r="M19" s="64">
        <v>0</v>
      </c>
      <c r="N19" s="39">
        <f t="shared" si="0"/>
        <v>1</v>
      </c>
    </row>
    <row r="20" spans="1:14" x14ac:dyDescent="0.25">
      <c r="A20" s="38">
        <v>17</v>
      </c>
      <c r="B20" s="39" t="s">
        <v>31</v>
      </c>
      <c r="C20" s="64">
        <v>0</v>
      </c>
      <c r="D20" s="71">
        <v>0</v>
      </c>
      <c r="E20" s="64">
        <v>0</v>
      </c>
      <c r="F20" s="71">
        <v>0</v>
      </c>
      <c r="G20" s="64">
        <v>0</v>
      </c>
      <c r="H20" s="40">
        <v>0</v>
      </c>
      <c r="I20" s="64">
        <v>0</v>
      </c>
      <c r="J20" s="39">
        <v>0</v>
      </c>
      <c r="K20" s="64">
        <v>0</v>
      </c>
      <c r="L20" s="71">
        <v>0</v>
      </c>
      <c r="M20" s="64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32</v>
      </c>
      <c r="C21" s="216">
        <v>84</v>
      </c>
      <c r="D21" s="189">
        <v>42</v>
      </c>
      <c r="E21" s="216">
        <v>18</v>
      </c>
      <c r="F21" s="189">
        <v>76</v>
      </c>
      <c r="G21" s="216">
        <v>3</v>
      </c>
      <c r="H21" s="43">
        <v>58</v>
      </c>
      <c r="I21" s="216">
        <v>10</v>
      </c>
      <c r="J21" s="42">
        <v>60</v>
      </c>
      <c r="K21" s="216">
        <v>58</v>
      </c>
      <c r="L21" s="189">
        <v>16</v>
      </c>
      <c r="M21" s="216">
        <v>36</v>
      </c>
      <c r="N21" s="183">
        <f>SUM(C21:M21)</f>
        <v>461</v>
      </c>
    </row>
    <row r="22" spans="1:14" ht="15.75" thickBot="1" x14ac:dyDescent="0.3">
      <c r="A22" s="44"/>
      <c r="B22" s="45" t="s">
        <v>40</v>
      </c>
      <c r="C22" s="65">
        <f t="shared" ref="C22:N22" si="1">SUM(C4:C21)</f>
        <v>1188</v>
      </c>
      <c r="D22" s="50">
        <f t="shared" si="1"/>
        <v>1546</v>
      </c>
      <c r="E22" s="97">
        <f t="shared" si="1"/>
        <v>1458</v>
      </c>
      <c r="F22" s="50">
        <f t="shared" si="1"/>
        <v>1810</v>
      </c>
      <c r="G22" s="66">
        <f t="shared" si="1"/>
        <v>536</v>
      </c>
      <c r="H22" s="50">
        <f t="shared" si="1"/>
        <v>1594</v>
      </c>
      <c r="I22" s="66">
        <f t="shared" si="1"/>
        <v>858</v>
      </c>
      <c r="J22" s="50">
        <f t="shared" si="1"/>
        <v>2622</v>
      </c>
      <c r="K22" s="97">
        <f>SUM(K4:K21)</f>
        <v>1501</v>
      </c>
      <c r="L22" s="50">
        <f t="shared" si="1"/>
        <v>1889</v>
      </c>
      <c r="M22" s="65">
        <f t="shared" si="1"/>
        <v>1122</v>
      </c>
      <c r="N22" s="47">
        <f t="shared" si="1"/>
        <v>16124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 x14ac:dyDescent="0.3">
      <c r="A24" s="324" t="s">
        <v>34</v>
      </c>
      <c r="B24" s="325"/>
      <c r="C24" s="56">
        <f>C22/N22</f>
        <v>7.3678987844207386E-2</v>
      </c>
      <c r="D24" s="55">
        <f>D22/N22</f>
        <v>9.5881915157529155E-2</v>
      </c>
      <c r="E24" s="56">
        <f>E22/N22</f>
        <v>9.0424212354254532E-2</v>
      </c>
      <c r="F24" s="55">
        <f>F22/N22</f>
        <v>0.11225502356735301</v>
      </c>
      <c r="G24" s="56">
        <f>G22/N22</f>
        <v>3.3242371619945421E-2</v>
      </c>
      <c r="H24" s="55">
        <f>H22/N22</f>
        <v>9.885884395931531E-2</v>
      </c>
      <c r="I24" s="56">
        <f>I22/N22</f>
        <v>5.321260233192756E-2</v>
      </c>
      <c r="J24" s="55">
        <f>J22/N22</f>
        <v>0.16261473579756885</v>
      </c>
      <c r="K24" s="56">
        <f>K22/N22</f>
        <v>9.3091044405854625E-2</v>
      </c>
      <c r="L24" s="55">
        <f>L22/N22</f>
        <v>0.11715455222029274</v>
      </c>
      <c r="M24" s="56">
        <f>M22/N22</f>
        <v>6.9585710741751433E-2</v>
      </c>
      <c r="N24" s="5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3" t="s">
        <v>1</v>
      </c>
      <c r="B26" s="299" t="s">
        <v>2</v>
      </c>
      <c r="C26" s="303" t="s">
        <v>93</v>
      </c>
      <c r="D26" s="304"/>
      <c r="E26" s="304"/>
      <c r="F26" s="305"/>
      <c r="G26" s="306" t="s">
        <v>4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94"/>
      <c r="B27" s="300"/>
      <c r="C27" s="77" t="s">
        <v>14</v>
      </c>
      <c r="D27" s="195" t="s">
        <v>35</v>
      </c>
      <c r="E27" s="77" t="s">
        <v>8</v>
      </c>
      <c r="F27" s="195" t="s">
        <v>11</v>
      </c>
      <c r="G27" s="307"/>
      <c r="H27" s="1"/>
      <c r="I27" s="1"/>
      <c r="J27" s="113"/>
      <c r="K27" s="312" t="s">
        <v>36</v>
      </c>
      <c r="L27" s="313"/>
      <c r="M27" s="115">
        <f>N22</f>
        <v>16124</v>
      </c>
      <c r="N27" s="171">
        <f>M27/M29</f>
        <v>0.98000364675135232</v>
      </c>
    </row>
    <row r="28" spans="1:14" ht="15.75" thickBot="1" x14ac:dyDescent="0.3">
      <c r="A28" s="26">
        <v>19</v>
      </c>
      <c r="B28" s="196" t="s">
        <v>37</v>
      </c>
      <c r="C28" s="169">
        <v>100</v>
      </c>
      <c r="D28" s="59">
        <v>209</v>
      </c>
      <c r="E28" s="175">
        <v>9</v>
      </c>
      <c r="F28" s="176">
        <v>11</v>
      </c>
      <c r="G28" s="169">
        <f>SUM(C28:F28)</f>
        <v>329</v>
      </c>
      <c r="H28" s="1"/>
      <c r="I28" s="1"/>
      <c r="J28" s="113"/>
      <c r="K28" s="308" t="s">
        <v>37</v>
      </c>
      <c r="L28" s="309"/>
      <c r="M28" s="169">
        <f>G28</f>
        <v>329</v>
      </c>
      <c r="N28" s="172">
        <f>M28/M29</f>
        <v>1.9996353248647663E-2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3"/>
      <c r="K29" s="310" t="s">
        <v>4</v>
      </c>
      <c r="L29" s="311"/>
      <c r="M29" s="173">
        <f>M27+M28</f>
        <v>16453</v>
      </c>
      <c r="N29" s="174">
        <f>M29/M29</f>
        <v>1</v>
      </c>
    </row>
    <row r="30" spans="1:14" ht="15.75" thickBot="1" x14ac:dyDescent="0.3">
      <c r="A30" s="287" t="s">
        <v>38</v>
      </c>
      <c r="B30" s="288"/>
      <c r="C30" s="27">
        <f>C28/G28</f>
        <v>0.303951367781155</v>
      </c>
      <c r="D30" s="117">
        <f>D28/G28</f>
        <v>0.63525835866261393</v>
      </c>
      <c r="E30" s="27">
        <f>E28/G28</f>
        <v>2.7355623100303952E-2</v>
      </c>
      <c r="F30" s="117">
        <f>F28/G28</f>
        <v>3.3434650455927049E-2</v>
      </c>
      <c r="G30" s="27">
        <f>G28/G28</f>
        <v>1</v>
      </c>
      <c r="H30" s="1"/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C1:I1"/>
    <mergeCell ref="A2:A3"/>
    <mergeCell ref="B2:B3"/>
    <mergeCell ref="C2:M2"/>
    <mergeCell ref="K28:L28"/>
    <mergeCell ref="A30:B30"/>
    <mergeCell ref="A26:A27"/>
    <mergeCell ref="B26:B27"/>
    <mergeCell ref="K27:L27"/>
    <mergeCell ref="C26:F26"/>
    <mergeCell ref="G26:G27"/>
    <mergeCell ref="K29:L29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.7109375" customWidth="1"/>
    <col min="2" max="2" width="27.85546875" customWidth="1"/>
  </cols>
  <sheetData>
    <row r="1" spans="1:14" ht="27.75" customHeight="1" thickBot="1" x14ac:dyDescent="0.3">
      <c r="A1" s="31"/>
      <c r="B1" s="31"/>
      <c r="C1" s="314" t="s">
        <v>99</v>
      </c>
      <c r="D1" s="315"/>
      <c r="E1" s="315"/>
      <c r="F1" s="315"/>
      <c r="G1" s="315"/>
      <c r="H1" s="315"/>
      <c r="I1" s="315"/>
      <c r="J1" s="316"/>
      <c r="K1" s="316"/>
      <c r="L1" s="31"/>
      <c r="M1" s="31"/>
      <c r="N1" s="252" t="s">
        <v>39</v>
      </c>
    </row>
    <row r="2" spans="1:14" ht="15.75" thickBot="1" x14ac:dyDescent="0.3">
      <c r="A2" s="306" t="s">
        <v>1</v>
      </c>
      <c r="B2" s="318" t="s">
        <v>2</v>
      </c>
      <c r="C2" s="332" t="s">
        <v>3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22" t="s">
        <v>4</v>
      </c>
    </row>
    <row r="3" spans="1:14" ht="15.75" thickBot="1" x14ac:dyDescent="0.3">
      <c r="A3" s="317"/>
      <c r="B3" s="319"/>
      <c r="C3" s="91" t="s">
        <v>72</v>
      </c>
      <c r="D3" s="35" t="s">
        <v>5</v>
      </c>
      <c r="E3" s="34" t="s">
        <v>6</v>
      </c>
      <c r="F3" s="35" t="s">
        <v>7</v>
      </c>
      <c r="G3" s="34" t="s">
        <v>8</v>
      </c>
      <c r="H3" s="35" t="s">
        <v>9</v>
      </c>
      <c r="I3" s="34" t="s">
        <v>10</v>
      </c>
      <c r="J3" s="35" t="s">
        <v>11</v>
      </c>
      <c r="K3" s="89" t="s">
        <v>41</v>
      </c>
      <c r="L3" s="35" t="s">
        <v>13</v>
      </c>
      <c r="M3" s="62" t="s">
        <v>14</v>
      </c>
      <c r="N3" s="323"/>
    </row>
    <row r="4" spans="1:14" x14ac:dyDescent="0.25">
      <c r="A4" s="36">
        <v>1</v>
      </c>
      <c r="B4" s="37" t="s">
        <v>15</v>
      </c>
      <c r="C4" s="178">
        <v>9938</v>
      </c>
      <c r="D4" s="93">
        <v>9380</v>
      </c>
      <c r="E4" s="178">
        <v>8038</v>
      </c>
      <c r="F4" s="93">
        <v>5960</v>
      </c>
      <c r="G4" s="178">
        <v>7020</v>
      </c>
      <c r="H4" s="93">
        <v>11975</v>
      </c>
      <c r="I4" s="178">
        <v>1756</v>
      </c>
      <c r="J4" s="93">
        <v>10370</v>
      </c>
      <c r="K4" s="178">
        <v>3212</v>
      </c>
      <c r="L4" s="93">
        <v>3268</v>
      </c>
      <c r="M4" s="218">
        <v>10166</v>
      </c>
      <c r="N4" s="182">
        <f t="shared" ref="N4:N21" si="0">SUM(C4:M4)</f>
        <v>81083</v>
      </c>
    </row>
    <row r="5" spans="1:14" x14ac:dyDescent="0.25">
      <c r="A5" s="38">
        <v>2</v>
      </c>
      <c r="B5" s="39" t="s">
        <v>16</v>
      </c>
      <c r="C5" s="70">
        <v>0</v>
      </c>
      <c r="D5" s="71">
        <v>0</v>
      </c>
      <c r="E5" s="70">
        <v>0</v>
      </c>
      <c r="F5" s="71">
        <v>0</v>
      </c>
      <c r="G5" s="70">
        <v>0</v>
      </c>
      <c r="H5" s="71">
        <v>0</v>
      </c>
      <c r="I5" s="70">
        <v>0</v>
      </c>
      <c r="J5" s="71">
        <v>0</v>
      </c>
      <c r="K5" s="70">
        <v>0</v>
      </c>
      <c r="L5" s="71">
        <v>0</v>
      </c>
      <c r="M5" s="64">
        <v>0</v>
      </c>
      <c r="N5" s="39">
        <f t="shared" si="0"/>
        <v>0</v>
      </c>
    </row>
    <row r="6" spans="1:14" x14ac:dyDescent="0.25">
      <c r="A6" s="38">
        <v>3</v>
      </c>
      <c r="B6" s="39" t="s">
        <v>17</v>
      </c>
      <c r="C6" s="86">
        <v>12684</v>
      </c>
      <c r="D6" s="67">
        <v>27855</v>
      </c>
      <c r="E6" s="86">
        <v>7680</v>
      </c>
      <c r="F6" s="67">
        <v>22844</v>
      </c>
      <c r="G6" s="86">
        <v>6909</v>
      </c>
      <c r="H6" s="67">
        <v>16961</v>
      </c>
      <c r="I6" s="86">
        <v>1333</v>
      </c>
      <c r="J6" s="67">
        <v>14272</v>
      </c>
      <c r="K6" s="86">
        <v>14761</v>
      </c>
      <c r="L6" s="67">
        <v>4819</v>
      </c>
      <c r="M6" s="180">
        <v>6397</v>
      </c>
      <c r="N6" s="73">
        <f t="shared" si="0"/>
        <v>136515</v>
      </c>
    </row>
    <row r="7" spans="1:14" x14ac:dyDescent="0.25">
      <c r="A7" s="38">
        <v>4</v>
      </c>
      <c r="B7" s="39" t="s">
        <v>18</v>
      </c>
      <c r="C7" s="70">
        <v>0</v>
      </c>
      <c r="D7" s="71">
        <v>0</v>
      </c>
      <c r="E7" s="70">
        <v>0</v>
      </c>
      <c r="F7" s="71">
        <v>0</v>
      </c>
      <c r="G7" s="70">
        <v>0</v>
      </c>
      <c r="H7" s="71">
        <v>0</v>
      </c>
      <c r="I7" s="70">
        <v>0</v>
      </c>
      <c r="J7" s="71">
        <v>0</v>
      </c>
      <c r="K7" s="70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19</v>
      </c>
      <c r="C8" s="70">
        <v>0</v>
      </c>
      <c r="D8" s="71">
        <v>0</v>
      </c>
      <c r="E8" s="70">
        <v>0</v>
      </c>
      <c r="F8" s="71">
        <v>0</v>
      </c>
      <c r="G8" s="86">
        <v>488218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64">
        <v>0</v>
      </c>
      <c r="N8" s="73">
        <f t="shared" si="0"/>
        <v>488218</v>
      </c>
    </row>
    <row r="9" spans="1:14" x14ac:dyDescent="0.25">
      <c r="A9" s="38">
        <v>6</v>
      </c>
      <c r="B9" s="39" t="s">
        <v>20</v>
      </c>
      <c r="C9" s="70">
        <v>0</v>
      </c>
      <c r="D9" s="67">
        <v>4700</v>
      </c>
      <c r="E9" s="70">
        <v>0</v>
      </c>
      <c r="F9" s="71">
        <v>0</v>
      </c>
      <c r="G9" s="70">
        <v>0</v>
      </c>
      <c r="H9" s="67">
        <v>1102</v>
      </c>
      <c r="I9" s="70">
        <v>0</v>
      </c>
      <c r="J9" s="71">
        <v>0</v>
      </c>
      <c r="K9" s="70">
        <v>0</v>
      </c>
      <c r="L9" s="71">
        <v>0</v>
      </c>
      <c r="M9" s="64">
        <v>0</v>
      </c>
      <c r="N9" s="73">
        <f t="shared" si="0"/>
        <v>5802</v>
      </c>
    </row>
    <row r="10" spans="1:14" x14ac:dyDescent="0.25">
      <c r="A10" s="38">
        <v>7</v>
      </c>
      <c r="B10" s="39" t="s">
        <v>21</v>
      </c>
      <c r="C10" s="70">
        <v>203</v>
      </c>
      <c r="D10" s="71">
        <v>285</v>
      </c>
      <c r="E10" s="70">
        <v>176</v>
      </c>
      <c r="F10" s="71">
        <v>0</v>
      </c>
      <c r="G10" s="86">
        <v>1519</v>
      </c>
      <c r="H10" s="71">
        <v>115</v>
      </c>
      <c r="I10" s="70">
        <v>0</v>
      </c>
      <c r="J10" s="71">
        <v>0</v>
      </c>
      <c r="K10" s="70">
        <v>0</v>
      </c>
      <c r="L10" s="71">
        <v>0</v>
      </c>
      <c r="M10" s="64">
        <v>0</v>
      </c>
      <c r="N10" s="73">
        <f t="shared" si="0"/>
        <v>2298</v>
      </c>
    </row>
    <row r="11" spans="1:14" x14ac:dyDescent="0.25">
      <c r="A11" s="38">
        <v>8</v>
      </c>
      <c r="B11" s="39" t="s">
        <v>22</v>
      </c>
      <c r="C11" s="86">
        <v>13432</v>
      </c>
      <c r="D11" s="67">
        <v>7310</v>
      </c>
      <c r="E11" s="86">
        <v>5221</v>
      </c>
      <c r="F11" s="67">
        <v>9846</v>
      </c>
      <c r="G11" s="86">
        <v>1600</v>
      </c>
      <c r="H11" s="67">
        <v>4432</v>
      </c>
      <c r="I11" s="70">
        <v>151</v>
      </c>
      <c r="J11" s="67">
        <v>23929</v>
      </c>
      <c r="K11" s="86">
        <v>5961</v>
      </c>
      <c r="L11" s="67">
        <v>820</v>
      </c>
      <c r="M11" s="180">
        <v>2173</v>
      </c>
      <c r="N11" s="73">
        <f t="shared" si="0"/>
        <v>74875</v>
      </c>
    </row>
    <row r="12" spans="1:14" x14ac:dyDescent="0.25">
      <c r="A12" s="38">
        <v>9</v>
      </c>
      <c r="B12" s="39" t="s">
        <v>23</v>
      </c>
      <c r="C12" s="86">
        <v>30068</v>
      </c>
      <c r="D12" s="67">
        <v>8855</v>
      </c>
      <c r="E12" s="86">
        <v>8337</v>
      </c>
      <c r="F12" s="67">
        <v>25321</v>
      </c>
      <c r="G12" s="86">
        <v>21941</v>
      </c>
      <c r="H12" s="67">
        <v>8959</v>
      </c>
      <c r="I12" s="70">
        <v>41</v>
      </c>
      <c r="J12" s="67">
        <v>17322</v>
      </c>
      <c r="K12" s="86">
        <v>6759</v>
      </c>
      <c r="L12" s="67">
        <v>4257</v>
      </c>
      <c r="M12" s="180">
        <v>1382</v>
      </c>
      <c r="N12" s="73">
        <f t="shared" si="0"/>
        <v>133242</v>
      </c>
    </row>
    <row r="13" spans="1:14" x14ac:dyDescent="0.25">
      <c r="A13" s="38">
        <v>10</v>
      </c>
      <c r="B13" s="39" t="s">
        <v>24</v>
      </c>
      <c r="C13" s="86">
        <v>77079</v>
      </c>
      <c r="D13" s="67">
        <v>264596</v>
      </c>
      <c r="E13" s="86">
        <v>88847</v>
      </c>
      <c r="F13" s="67">
        <v>170463</v>
      </c>
      <c r="G13" s="86">
        <v>131059</v>
      </c>
      <c r="H13" s="67">
        <v>123492</v>
      </c>
      <c r="I13" s="86">
        <v>60862</v>
      </c>
      <c r="J13" s="67">
        <v>170036</v>
      </c>
      <c r="K13" s="86">
        <v>154201</v>
      </c>
      <c r="L13" s="67">
        <v>122969</v>
      </c>
      <c r="M13" s="180">
        <v>81048</v>
      </c>
      <c r="N13" s="73">
        <f t="shared" si="0"/>
        <v>1444652</v>
      </c>
    </row>
    <row r="14" spans="1:14" x14ac:dyDescent="0.25">
      <c r="A14" s="38">
        <v>11</v>
      </c>
      <c r="B14" s="39" t="s">
        <v>25</v>
      </c>
      <c r="C14" s="70">
        <v>0</v>
      </c>
      <c r="D14" s="67">
        <v>13543</v>
      </c>
      <c r="E14" s="86">
        <v>0</v>
      </c>
      <c r="F14" s="71">
        <v>0</v>
      </c>
      <c r="G14" s="70">
        <v>0</v>
      </c>
      <c r="H14" s="71">
        <v>0</v>
      </c>
      <c r="I14" s="70">
        <v>0</v>
      </c>
      <c r="J14" s="67">
        <v>0</v>
      </c>
      <c r="K14" s="70">
        <v>740</v>
      </c>
      <c r="L14" s="71">
        <v>0</v>
      </c>
      <c r="M14" s="64">
        <v>0</v>
      </c>
      <c r="N14" s="73">
        <f t="shared" si="0"/>
        <v>14283</v>
      </c>
    </row>
    <row r="15" spans="1:14" x14ac:dyDescent="0.25">
      <c r="A15" s="38">
        <v>12</v>
      </c>
      <c r="B15" s="39" t="s">
        <v>26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0</v>
      </c>
      <c r="I15" s="70">
        <v>0</v>
      </c>
      <c r="J15" s="71">
        <v>0</v>
      </c>
      <c r="K15" s="70">
        <v>0</v>
      </c>
      <c r="L15" s="71">
        <v>0</v>
      </c>
      <c r="M15" s="64">
        <v>0</v>
      </c>
      <c r="N15" s="39">
        <f t="shared" si="0"/>
        <v>0</v>
      </c>
    </row>
    <row r="16" spans="1:14" x14ac:dyDescent="0.25">
      <c r="A16" s="38">
        <v>13</v>
      </c>
      <c r="B16" s="39" t="s">
        <v>27</v>
      </c>
      <c r="C16" s="70">
        <v>417</v>
      </c>
      <c r="D16" s="67">
        <v>3033</v>
      </c>
      <c r="E16" s="86">
        <v>1690</v>
      </c>
      <c r="F16" s="67">
        <v>171862</v>
      </c>
      <c r="G16" s="86">
        <v>30</v>
      </c>
      <c r="H16" s="67">
        <v>3609</v>
      </c>
      <c r="I16" s="70">
        <v>0</v>
      </c>
      <c r="J16" s="67">
        <v>7156</v>
      </c>
      <c r="K16" s="86">
        <v>3626</v>
      </c>
      <c r="L16" s="71">
        <v>0</v>
      </c>
      <c r="M16" s="64">
        <v>102</v>
      </c>
      <c r="N16" s="73">
        <f t="shared" si="0"/>
        <v>191525</v>
      </c>
    </row>
    <row r="17" spans="1:14" x14ac:dyDescent="0.25">
      <c r="A17" s="38">
        <v>14</v>
      </c>
      <c r="B17" s="39" t="s">
        <v>28</v>
      </c>
      <c r="C17" s="70">
        <v>0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64">
        <v>0</v>
      </c>
      <c r="N17" s="39">
        <f t="shared" si="0"/>
        <v>0</v>
      </c>
    </row>
    <row r="18" spans="1:14" x14ac:dyDescent="0.25">
      <c r="A18" s="38">
        <v>15</v>
      </c>
      <c r="B18" s="39" t="s">
        <v>29</v>
      </c>
      <c r="C18" s="86">
        <v>2371</v>
      </c>
      <c r="D18" s="71">
        <v>0</v>
      </c>
      <c r="E18" s="70">
        <v>0</v>
      </c>
      <c r="F18" s="71">
        <v>0</v>
      </c>
      <c r="G18" s="70">
        <v>0</v>
      </c>
      <c r="H18" s="71">
        <v>0</v>
      </c>
      <c r="I18" s="70">
        <v>0</v>
      </c>
      <c r="J18" s="71">
        <v>0</v>
      </c>
      <c r="K18" s="70">
        <v>0</v>
      </c>
      <c r="L18" s="71">
        <v>0</v>
      </c>
      <c r="M18" s="64">
        <v>0</v>
      </c>
      <c r="N18" s="73">
        <f t="shared" si="0"/>
        <v>2371</v>
      </c>
    </row>
    <row r="19" spans="1:14" x14ac:dyDescent="0.25">
      <c r="A19" s="38">
        <v>16</v>
      </c>
      <c r="B19" s="39" t="s">
        <v>30</v>
      </c>
      <c r="C19" s="86">
        <v>0</v>
      </c>
      <c r="D19" s="67">
        <v>42</v>
      </c>
      <c r="E19" s="70">
        <v>0</v>
      </c>
      <c r="F19" s="71">
        <v>0</v>
      </c>
      <c r="G19" s="70">
        <v>0</v>
      </c>
      <c r="H19" s="71">
        <v>0</v>
      </c>
      <c r="I19" s="70">
        <v>0</v>
      </c>
      <c r="J19" s="71">
        <v>0</v>
      </c>
      <c r="K19" s="70">
        <v>0</v>
      </c>
      <c r="L19" s="71">
        <v>0</v>
      </c>
      <c r="M19" s="64">
        <v>0</v>
      </c>
      <c r="N19" s="73">
        <f t="shared" si="0"/>
        <v>42</v>
      </c>
    </row>
    <row r="20" spans="1:14" x14ac:dyDescent="0.25">
      <c r="A20" s="38">
        <v>17</v>
      </c>
      <c r="B20" s="39" t="s">
        <v>31</v>
      </c>
      <c r="C20" s="70">
        <v>0</v>
      </c>
      <c r="D20" s="71">
        <v>0</v>
      </c>
      <c r="E20" s="70">
        <v>0</v>
      </c>
      <c r="F20" s="71">
        <v>0</v>
      </c>
      <c r="G20" s="70">
        <v>0</v>
      </c>
      <c r="H20" s="71">
        <v>0</v>
      </c>
      <c r="I20" s="70">
        <v>0</v>
      </c>
      <c r="J20" s="71">
        <v>0</v>
      </c>
      <c r="K20" s="70">
        <v>0</v>
      </c>
      <c r="L20" s="71">
        <v>0</v>
      </c>
      <c r="M20" s="64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32</v>
      </c>
      <c r="C21" s="95">
        <v>1859</v>
      </c>
      <c r="D21" s="179">
        <v>811</v>
      </c>
      <c r="E21" s="87">
        <v>161</v>
      </c>
      <c r="F21" s="179">
        <v>3905</v>
      </c>
      <c r="G21" s="95">
        <v>1347</v>
      </c>
      <c r="H21" s="179">
        <v>1111</v>
      </c>
      <c r="I21" s="87">
        <v>113</v>
      </c>
      <c r="J21" s="179">
        <v>2096</v>
      </c>
      <c r="K21" s="95">
        <v>616</v>
      </c>
      <c r="L21" s="179">
        <v>317</v>
      </c>
      <c r="M21" s="181">
        <v>284</v>
      </c>
      <c r="N21" s="183">
        <f t="shared" si="0"/>
        <v>12620</v>
      </c>
    </row>
    <row r="22" spans="1:14" ht="15.75" thickBot="1" x14ac:dyDescent="0.3">
      <c r="A22" s="44"/>
      <c r="B22" s="45" t="s">
        <v>33</v>
      </c>
      <c r="C22" s="49">
        <f t="shared" ref="C22:M22" si="1">SUM(C4:C21)</f>
        <v>148051</v>
      </c>
      <c r="D22" s="50">
        <f>SUM(D4:D21)</f>
        <v>340410</v>
      </c>
      <c r="E22" s="49">
        <f t="shared" si="1"/>
        <v>120150</v>
      </c>
      <c r="F22" s="50">
        <f t="shared" si="1"/>
        <v>410201</v>
      </c>
      <c r="G22" s="49">
        <f t="shared" si="1"/>
        <v>659643</v>
      </c>
      <c r="H22" s="50">
        <f t="shared" si="1"/>
        <v>171756</v>
      </c>
      <c r="I22" s="49">
        <f>SUM(I4:I21)</f>
        <v>64256</v>
      </c>
      <c r="J22" s="50">
        <f t="shared" si="1"/>
        <v>245181</v>
      </c>
      <c r="K22" s="101">
        <f t="shared" si="1"/>
        <v>189876</v>
      </c>
      <c r="L22" s="50">
        <f t="shared" si="1"/>
        <v>136450</v>
      </c>
      <c r="M22" s="65">
        <f t="shared" si="1"/>
        <v>101552</v>
      </c>
      <c r="N22" s="47">
        <v>2587525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84"/>
      <c r="J23" s="1"/>
      <c r="K23" s="1"/>
      <c r="L23" s="1"/>
      <c r="M23" s="1"/>
      <c r="N23" s="1"/>
    </row>
    <row r="24" spans="1:14" ht="15.75" thickBot="1" x14ac:dyDescent="0.3">
      <c r="A24" s="324" t="s">
        <v>34</v>
      </c>
      <c r="B24" s="325"/>
      <c r="C24" s="56">
        <f>C22/N22</f>
        <v>5.7217224954348264E-2</v>
      </c>
      <c r="D24" s="55">
        <f>D22/N22</f>
        <v>0.13155814919662612</v>
      </c>
      <c r="E24" s="56">
        <f>E22/N22</f>
        <v>4.6434333967787754E-2</v>
      </c>
      <c r="F24" s="55">
        <f>F22/N22</f>
        <v>0.15853025574632129</v>
      </c>
      <c r="G24" s="56">
        <f>G22/N22</f>
        <v>0.25493202964222567</v>
      </c>
      <c r="H24" s="55">
        <f>H22/N22</f>
        <v>6.6378489096723697E-2</v>
      </c>
      <c r="I24" s="56">
        <f>I22/N22</f>
        <v>2.4832996782639782E-2</v>
      </c>
      <c r="J24" s="55">
        <f>J22/N22</f>
        <v>9.4755026521482891E-2</v>
      </c>
      <c r="K24" s="56">
        <f>K22/N22</f>
        <v>7.3381319987246493E-2</v>
      </c>
      <c r="L24" s="55">
        <f>L22/N22</f>
        <v>5.2733790011690707E-2</v>
      </c>
      <c r="M24" s="56">
        <f>M22/N22</f>
        <v>3.9246770562603263E-2</v>
      </c>
      <c r="N24" s="5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3" t="s">
        <v>1</v>
      </c>
      <c r="B26" s="299" t="s">
        <v>2</v>
      </c>
      <c r="C26" s="303" t="s">
        <v>93</v>
      </c>
      <c r="D26" s="304"/>
      <c r="E26" s="304"/>
      <c r="F26" s="305"/>
      <c r="G26" s="306" t="s">
        <v>4</v>
      </c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94"/>
      <c r="B27" s="300"/>
      <c r="C27" s="77" t="s">
        <v>14</v>
      </c>
      <c r="D27" s="195" t="s">
        <v>35</v>
      </c>
      <c r="E27" s="77" t="s">
        <v>8</v>
      </c>
      <c r="F27" s="195" t="s">
        <v>11</v>
      </c>
      <c r="G27" s="307"/>
      <c r="H27" s="1"/>
      <c r="I27" s="1"/>
      <c r="J27" s="113"/>
      <c r="K27" s="283" t="s">
        <v>36</v>
      </c>
      <c r="L27" s="284"/>
      <c r="M27" s="170">
        <f>N22</f>
        <v>2587525</v>
      </c>
      <c r="N27" s="171">
        <f>M27/M29</f>
        <v>0.98906591033320213</v>
      </c>
    </row>
    <row r="28" spans="1:14" ht="15.75" thickBot="1" x14ac:dyDescent="0.3">
      <c r="A28" s="26">
        <v>19</v>
      </c>
      <c r="B28" s="196" t="s">
        <v>37</v>
      </c>
      <c r="C28" s="169">
        <v>3649</v>
      </c>
      <c r="D28" s="59">
        <v>20694</v>
      </c>
      <c r="E28" s="169">
        <v>3982</v>
      </c>
      <c r="F28" s="176">
        <v>280</v>
      </c>
      <c r="G28" s="169">
        <f>SUM(C28:F28)</f>
        <v>28605</v>
      </c>
      <c r="H28" s="1"/>
      <c r="I28" s="1"/>
      <c r="J28" s="113"/>
      <c r="K28" s="283" t="s">
        <v>37</v>
      </c>
      <c r="L28" s="284"/>
      <c r="M28" s="253">
        <f>G28</f>
        <v>28605</v>
      </c>
      <c r="N28" s="172">
        <f>M28/M29</f>
        <v>1.0934089666797904E-2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3"/>
      <c r="K29" s="283" t="s">
        <v>4</v>
      </c>
      <c r="L29" s="284"/>
      <c r="M29" s="254">
        <f>M27+M28</f>
        <v>2616130</v>
      </c>
      <c r="N29" s="174">
        <f>M29/M29</f>
        <v>1</v>
      </c>
    </row>
    <row r="30" spans="1:14" ht="15.75" thickBot="1" x14ac:dyDescent="0.3">
      <c r="A30" s="287" t="s">
        <v>38</v>
      </c>
      <c r="B30" s="288"/>
      <c r="C30" s="27">
        <f>C28/G28</f>
        <v>0.12756511099458137</v>
      </c>
      <c r="D30" s="117">
        <f>D28/G28</f>
        <v>0.72343995804929206</v>
      </c>
      <c r="E30" s="27">
        <f>E28/G28</f>
        <v>0.1392064324418808</v>
      </c>
      <c r="F30" s="117">
        <f>F28/G28</f>
        <v>9.7884985142457619E-3</v>
      </c>
      <c r="G30" s="27">
        <f>G28/G28</f>
        <v>1</v>
      </c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N2:N3"/>
    <mergeCell ref="A24:B24"/>
    <mergeCell ref="C1:K1"/>
    <mergeCell ref="A2:A3"/>
    <mergeCell ref="B2:B3"/>
    <mergeCell ref="C2:M2"/>
    <mergeCell ref="K28:L28"/>
    <mergeCell ref="A30:B30"/>
    <mergeCell ref="A26:A27"/>
    <mergeCell ref="B26:B27"/>
    <mergeCell ref="K27:L27"/>
    <mergeCell ref="C26:F26"/>
    <mergeCell ref="G26:G27"/>
    <mergeCell ref="K29:L29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85546875" customWidth="1"/>
    <col min="2" max="2" width="27.85546875" customWidth="1"/>
  </cols>
  <sheetData>
    <row r="1" spans="1:14" ht="24.75" customHeight="1" thickBot="1" x14ac:dyDescent="0.3">
      <c r="A1" s="31"/>
      <c r="B1" s="31"/>
      <c r="C1" s="314" t="s">
        <v>100</v>
      </c>
      <c r="D1" s="315"/>
      <c r="E1" s="315"/>
      <c r="F1" s="315"/>
      <c r="G1" s="315"/>
      <c r="H1" s="315"/>
      <c r="I1" s="315"/>
      <c r="J1" s="316"/>
      <c r="K1" s="316"/>
      <c r="L1" s="31"/>
      <c r="M1" s="31"/>
      <c r="N1" s="68"/>
    </row>
    <row r="2" spans="1:14" ht="15.75" thickBot="1" x14ac:dyDescent="0.3">
      <c r="A2" s="306" t="s">
        <v>1</v>
      </c>
      <c r="B2" s="318" t="s">
        <v>2</v>
      </c>
      <c r="C2" s="333" t="s">
        <v>3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18" t="s">
        <v>4</v>
      </c>
    </row>
    <row r="3" spans="1:14" x14ac:dyDescent="0.25">
      <c r="A3" s="334"/>
      <c r="B3" s="336"/>
      <c r="C3" s="344" t="s">
        <v>72</v>
      </c>
      <c r="D3" s="338" t="s">
        <v>5</v>
      </c>
      <c r="E3" s="340" t="s">
        <v>6</v>
      </c>
      <c r="F3" s="338" t="s">
        <v>7</v>
      </c>
      <c r="G3" s="340" t="s">
        <v>8</v>
      </c>
      <c r="H3" s="338" t="s">
        <v>9</v>
      </c>
      <c r="I3" s="340" t="s">
        <v>10</v>
      </c>
      <c r="J3" s="318" t="s">
        <v>11</v>
      </c>
      <c r="K3" s="341" t="s">
        <v>41</v>
      </c>
      <c r="L3" s="318" t="s">
        <v>13</v>
      </c>
      <c r="M3" s="346" t="s">
        <v>14</v>
      </c>
      <c r="N3" s="343"/>
    </row>
    <row r="4" spans="1:14" ht="15.75" thickBot="1" x14ac:dyDescent="0.3">
      <c r="A4" s="335"/>
      <c r="B4" s="337"/>
      <c r="C4" s="345"/>
      <c r="D4" s="339"/>
      <c r="E4" s="335"/>
      <c r="F4" s="339"/>
      <c r="G4" s="335"/>
      <c r="H4" s="339"/>
      <c r="I4" s="335"/>
      <c r="J4" s="335"/>
      <c r="K4" s="342"/>
      <c r="L4" s="335"/>
      <c r="M4" s="347"/>
      <c r="N4" s="337"/>
    </row>
    <row r="5" spans="1:14" x14ac:dyDescent="0.25">
      <c r="A5" s="36">
        <v>1</v>
      </c>
      <c r="B5" s="37" t="s">
        <v>42</v>
      </c>
      <c r="C5" s="178">
        <v>6008</v>
      </c>
      <c r="D5" s="93">
        <v>12249</v>
      </c>
      <c r="E5" s="178">
        <v>8292</v>
      </c>
      <c r="F5" s="93">
        <v>8385</v>
      </c>
      <c r="G5" s="178">
        <v>9172</v>
      </c>
      <c r="H5" s="187">
        <v>9347</v>
      </c>
      <c r="I5" s="178">
        <v>4383</v>
      </c>
      <c r="J5" s="93">
        <v>11458</v>
      </c>
      <c r="K5" s="178">
        <v>9994</v>
      </c>
      <c r="L5" s="93">
        <v>5996</v>
      </c>
      <c r="M5" s="178">
        <v>6491</v>
      </c>
      <c r="N5" s="182">
        <f t="shared" ref="N5:N17" si="0">SUM(C5:M5)</f>
        <v>91775</v>
      </c>
    </row>
    <row r="6" spans="1:14" x14ac:dyDescent="0.25">
      <c r="A6" s="38">
        <v>2</v>
      </c>
      <c r="B6" s="39" t="s">
        <v>43</v>
      </c>
      <c r="C6" s="86">
        <v>680</v>
      </c>
      <c r="D6" s="67">
        <v>1443</v>
      </c>
      <c r="E6" s="86">
        <v>871</v>
      </c>
      <c r="F6" s="67">
        <v>1279</v>
      </c>
      <c r="G6" s="86">
        <v>863</v>
      </c>
      <c r="H6" s="67">
        <v>976</v>
      </c>
      <c r="I6" s="86">
        <v>405</v>
      </c>
      <c r="J6" s="67">
        <v>1090</v>
      </c>
      <c r="K6" s="86">
        <v>989</v>
      </c>
      <c r="L6" s="67">
        <v>569</v>
      </c>
      <c r="M6" s="86">
        <v>629</v>
      </c>
      <c r="N6" s="73">
        <f t="shared" si="0"/>
        <v>9794</v>
      </c>
    </row>
    <row r="7" spans="1:14" x14ac:dyDescent="0.25">
      <c r="A7" s="38">
        <v>3</v>
      </c>
      <c r="B7" s="39" t="s">
        <v>44</v>
      </c>
      <c r="C7" s="70">
        <v>46</v>
      </c>
      <c r="D7" s="71">
        <v>94</v>
      </c>
      <c r="E7" s="70">
        <v>55</v>
      </c>
      <c r="F7" s="71">
        <v>70</v>
      </c>
      <c r="G7" s="70">
        <v>63</v>
      </c>
      <c r="H7" s="71">
        <v>231</v>
      </c>
      <c r="I7" s="70">
        <v>27</v>
      </c>
      <c r="J7" s="71">
        <v>81</v>
      </c>
      <c r="K7" s="70">
        <v>198</v>
      </c>
      <c r="L7" s="71">
        <v>66</v>
      </c>
      <c r="M7" s="70">
        <v>38</v>
      </c>
      <c r="N7" s="73">
        <f t="shared" si="0"/>
        <v>969</v>
      </c>
    </row>
    <row r="8" spans="1:14" x14ac:dyDescent="0.25">
      <c r="A8" s="38">
        <v>4</v>
      </c>
      <c r="B8" s="39" t="s">
        <v>45</v>
      </c>
      <c r="C8" s="70">
        <v>58</v>
      </c>
      <c r="D8" s="71">
        <v>92</v>
      </c>
      <c r="E8" s="70">
        <v>92</v>
      </c>
      <c r="F8" s="67">
        <v>105</v>
      </c>
      <c r="G8" s="86">
        <v>175</v>
      </c>
      <c r="H8" s="71">
        <v>82</v>
      </c>
      <c r="I8" s="70">
        <v>50</v>
      </c>
      <c r="J8" s="71">
        <v>76</v>
      </c>
      <c r="K8" s="86">
        <v>160</v>
      </c>
      <c r="L8" s="71">
        <v>76</v>
      </c>
      <c r="M8" s="70">
        <v>65</v>
      </c>
      <c r="N8" s="73">
        <f t="shared" si="0"/>
        <v>1031</v>
      </c>
    </row>
    <row r="9" spans="1:14" x14ac:dyDescent="0.25">
      <c r="A9" s="38">
        <v>5</v>
      </c>
      <c r="B9" s="39" t="s">
        <v>46</v>
      </c>
      <c r="C9" s="70">
        <v>6</v>
      </c>
      <c r="D9" s="71">
        <v>9</v>
      </c>
      <c r="E9" s="70">
        <v>67</v>
      </c>
      <c r="F9" s="71">
        <v>14</v>
      </c>
      <c r="G9" s="70">
        <v>11</v>
      </c>
      <c r="H9" s="71">
        <v>7</v>
      </c>
      <c r="I9" s="70">
        <v>1</v>
      </c>
      <c r="J9" s="71">
        <v>13</v>
      </c>
      <c r="K9" s="87">
        <v>29</v>
      </c>
      <c r="L9" s="71">
        <v>9</v>
      </c>
      <c r="M9" s="70">
        <v>8</v>
      </c>
      <c r="N9" s="39">
        <f t="shared" si="0"/>
        <v>174</v>
      </c>
    </row>
    <row r="10" spans="1:14" x14ac:dyDescent="0.25">
      <c r="A10" s="38">
        <v>6</v>
      </c>
      <c r="B10" s="39" t="s">
        <v>47</v>
      </c>
      <c r="C10" s="86">
        <v>117</v>
      </c>
      <c r="D10" s="67">
        <v>192</v>
      </c>
      <c r="E10" s="86">
        <v>139</v>
      </c>
      <c r="F10" s="67">
        <v>173</v>
      </c>
      <c r="G10" s="86">
        <v>177</v>
      </c>
      <c r="H10" s="67">
        <v>149</v>
      </c>
      <c r="I10" s="70">
        <v>58</v>
      </c>
      <c r="J10" s="67">
        <v>168</v>
      </c>
      <c r="K10" s="86">
        <v>150</v>
      </c>
      <c r="L10" s="71">
        <v>77</v>
      </c>
      <c r="M10" s="86">
        <v>164</v>
      </c>
      <c r="N10" s="73">
        <f t="shared" si="0"/>
        <v>1564</v>
      </c>
    </row>
    <row r="11" spans="1:14" x14ac:dyDescent="0.25">
      <c r="A11" s="38">
        <v>7</v>
      </c>
      <c r="B11" s="39" t="s">
        <v>48</v>
      </c>
      <c r="C11" s="70">
        <v>184</v>
      </c>
      <c r="D11" s="67">
        <v>474</v>
      </c>
      <c r="E11" s="70">
        <v>158</v>
      </c>
      <c r="F11" s="71">
        <v>247</v>
      </c>
      <c r="G11" s="70">
        <v>168</v>
      </c>
      <c r="H11" s="71">
        <v>209</v>
      </c>
      <c r="I11" s="70">
        <v>64</v>
      </c>
      <c r="J11" s="67">
        <v>216</v>
      </c>
      <c r="K11" s="85">
        <v>304</v>
      </c>
      <c r="L11" s="71">
        <v>118</v>
      </c>
      <c r="M11" s="70">
        <v>145</v>
      </c>
      <c r="N11" s="73">
        <f t="shared" si="0"/>
        <v>2287</v>
      </c>
    </row>
    <row r="12" spans="1:14" x14ac:dyDescent="0.25">
      <c r="A12" s="38">
        <v>8</v>
      </c>
      <c r="B12" s="39" t="s">
        <v>49</v>
      </c>
      <c r="C12" s="70">
        <v>10</v>
      </c>
      <c r="D12" s="71">
        <v>31</v>
      </c>
      <c r="E12" s="70">
        <v>78</v>
      </c>
      <c r="F12" s="71">
        <v>31</v>
      </c>
      <c r="G12" s="70">
        <v>14</v>
      </c>
      <c r="H12" s="71">
        <v>20</v>
      </c>
      <c r="I12" s="70">
        <v>13</v>
      </c>
      <c r="J12" s="71">
        <v>21</v>
      </c>
      <c r="K12" s="70">
        <v>38</v>
      </c>
      <c r="L12" s="71">
        <v>24</v>
      </c>
      <c r="M12" s="70">
        <v>21</v>
      </c>
      <c r="N12" s="73">
        <f t="shared" si="0"/>
        <v>301</v>
      </c>
    </row>
    <row r="13" spans="1:14" ht="22.5" x14ac:dyDescent="0.25">
      <c r="A13" s="38">
        <v>9</v>
      </c>
      <c r="B13" s="69" t="s">
        <v>50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22.5" x14ac:dyDescent="0.25">
      <c r="A14" s="38">
        <v>10</v>
      </c>
      <c r="B14" s="69" t="s">
        <v>51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52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300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300</v>
      </c>
    </row>
    <row r="16" spans="1:14" ht="56.25" x14ac:dyDescent="0.25">
      <c r="A16" s="38">
        <v>12</v>
      </c>
      <c r="B16" s="69" t="s">
        <v>53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>SUM(C16:M16)</f>
        <v>0</v>
      </c>
    </row>
    <row r="17" spans="1:14" ht="34.5" thickBot="1" x14ac:dyDescent="0.3">
      <c r="A17" s="38">
        <v>13</v>
      </c>
      <c r="B17" s="69" t="s">
        <v>54</v>
      </c>
      <c r="C17" s="70">
        <v>15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15</v>
      </c>
    </row>
    <row r="18" spans="1:14" ht="15.75" thickBot="1" x14ac:dyDescent="0.3">
      <c r="A18" s="44"/>
      <c r="B18" s="45" t="s">
        <v>40</v>
      </c>
      <c r="C18" s="49">
        <f t="shared" ref="C18:M18" si="1">SUM(C5:C17)</f>
        <v>7124</v>
      </c>
      <c r="D18" s="50">
        <f t="shared" si="1"/>
        <v>14584</v>
      </c>
      <c r="E18" s="49">
        <f t="shared" si="1"/>
        <v>9752</v>
      </c>
      <c r="F18" s="50">
        <f t="shared" si="1"/>
        <v>10304</v>
      </c>
      <c r="G18" s="49">
        <f>SUM(G5:G17)</f>
        <v>10643</v>
      </c>
      <c r="H18" s="50">
        <f t="shared" si="1"/>
        <v>11321</v>
      </c>
      <c r="I18" s="49">
        <f t="shared" si="1"/>
        <v>5001</v>
      </c>
      <c r="J18" s="50">
        <f t="shared" si="1"/>
        <v>13123</v>
      </c>
      <c r="K18" s="49">
        <f t="shared" si="1"/>
        <v>11862</v>
      </c>
      <c r="L18" s="50">
        <f t="shared" si="1"/>
        <v>6935</v>
      </c>
      <c r="M18" s="49">
        <f t="shared" si="1"/>
        <v>7561</v>
      </c>
      <c r="N18" s="47">
        <f>SUM(N5:N17)</f>
        <v>108210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324" t="s">
        <v>56</v>
      </c>
      <c r="B20" s="325"/>
      <c r="C20" s="56">
        <f>C18/N18</f>
        <v>6.5834950559098049E-2</v>
      </c>
      <c r="D20" s="55">
        <f>D18/N18</f>
        <v>0.13477497458645227</v>
      </c>
      <c r="E20" s="56">
        <f>E18/N18</f>
        <v>9.0121060900101649E-2</v>
      </c>
      <c r="F20" s="55">
        <f>F18/N18</f>
        <v>9.5222253026522499E-2</v>
      </c>
      <c r="G20" s="56">
        <f>G18/N18</f>
        <v>9.8355050365030963E-2</v>
      </c>
      <c r="H20" s="55">
        <f>H18/N18</f>
        <v>0.10462064504204786</v>
      </c>
      <c r="I20" s="56">
        <f>I18/N18</f>
        <v>4.6215691710562792E-2</v>
      </c>
      <c r="J20" s="55">
        <f>J18/N18</f>
        <v>0.12127344977358839</v>
      </c>
      <c r="K20" s="56">
        <f>K18/N18</f>
        <v>0.10962018297754367</v>
      </c>
      <c r="L20" s="55">
        <f>L18/N18</f>
        <v>6.408834673320396E-2</v>
      </c>
      <c r="M20" s="56">
        <f>M18/N18</f>
        <v>6.9873394325847882E-2</v>
      </c>
      <c r="N20" s="55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4.42578125" customWidth="1"/>
    <col min="2" max="2" width="28.28515625" customWidth="1"/>
  </cols>
  <sheetData>
    <row r="1" spans="1:14" ht="26.25" customHeight="1" thickBot="1" x14ac:dyDescent="0.3">
      <c r="A1" s="31"/>
      <c r="B1" s="31"/>
      <c r="C1" s="314" t="s">
        <v>101</v>
      </c>
      <c r="D1" s="315"/>
      <c r="E1" s="315"/>
      <c r="F1" s="315"/>
      <c r="G1" s="315"/>
      <c r="H1" s="315"/>
      <c r="I1" s="315"/>
      <c r="J1" s="316"/>
      <c r="K1" s="316"/>
      <c r="L1" s="31"/>
      <c r="M1" s="31"/>
      <c r="N1" s="252" t="s">
        <v>55</v>
      </c>
    </row>
    <row r="2" spans="1:14" ht="15.75" thickBot="1" x14ac:dyDescent="0.3">
      <c r="A2" s="306" t="s">
        <v>1</v>
      </c>
      <c r="B2" s="318" t="s">
        <v>2</v>
      </c>
      <c r="C2" s="333" t="s">
        <v>3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18" t="s">
        <v>4</v>
      </c>
    </row>
    <row r="3" spans="1:14" x14ac:dyDescent="0.25">
      <c r="A3" s="334"/>
      <c r="B3" s="336"/>
      <c r="C3" s="355" t="s">
        <v>72</v>
      </c>
      <c r="D3" s="318" t="s">
        <v>5</v>
      </c>
      <c r="E3" s="340" t="s">
        <v>6</v>
      </c>
      <c r="F3" s="318" t="s">
        <v>7</v>
      </c>
      <c r="G3" s="340" t="s">
        <v>8</v>
      </c>
      <c r="H3" s="318" t="s">
        <v>9</v>
      </c>
      <c r="I3" s="340" t="s">
        <v>10</v>
      </c>
      <c r="J3" s="318" t="s">
        <v>11</v>
      </c>
      <c r="K3" s="352" t="s">
        <v>41</v>
      </c>
      <c r="L3" s="318" t="s">
        <v>13</v>
      </c>
      <c r="M3" s="340" t="s">
        <v>14</v>
      </c>
      <c r="N3" s="343"/>
    </row>
    <row r="4" spans="1:14" x14ac:dyDescent="0.25">
      <c r="A4" s="348"/>
      <c r="B4" s="349"/>
      <c r="C4" s="356"/>
      <c r="D4" s="349"/>
      <c r="E4" s="351"/>
      <c r="F4" s="349"/>
      <c r="G4" s="351"/>
      <c r="H4" s="349"/>
      <c r="I4" s="351"/>
      <c r="J4" s="349"/>
      <c r="K4" s="353"/>
      <c r="L4" s="349"/>
      <c r="M4" s="351"/>
      <c r="N4" s="349"/>
    </row>
    <row r="5" spans="1:14" ht="15.75" thickBot="1" x14ac:dyDescent="0.3">
      <c r="A5" s="335"/>
      <c r="B5" s="337"/>
      <c r="C5" s="357"/>
      <c r="D5" s="335"/>
      <c r="E5" s="335"/>
      <c r="F5" s="335"/>
      <c r="G5" s="335"/>
      <c r="H5" s="335"/>
      <c r="I5" s="335"/>
      <c r="J5" s="335"/>
      <c r="K5" s="354"/>
      <c r="L5" s="335"/>
      <c r="M5" s="335"/>
      <c r="N5" s="337"/>
    </row>
    <row r="6" spans="1:14" x14ac:dyDescent="0.25">
      <c r="A6" s="36">
        <v>1</v>
      </c>
      <c r="B6" s="37" t="s">
        <v>42</v>
      </c>
      <c r="C6" s="85">
        <v>29597</v>
      </c>
      <c r="D6" s="93">
        <v>64726</v>
      </c>
      <c r="E6" s="178">
        <v>43094</v>
      </c>
      <c r="F6" s="194">
        <v>45148</v>
      </c>
      <c r="G6" s="219">
        <v>48838</v>
      </c>
      <c r="H6" s="194">
        <v>49523</v>
      </c>
      <c r="I6" s="219">
        <v>22870</v>
      </c>
      <c r="J6" s="194">
        <v>59926</v>
      </c>
      <c r="K6" s="219">
        <v>48007</v>
      </c>
      <c r="L6" s="194">
        <v>31659</v>
      </c>
      <c r="M6" s="219">
        <v>33012</v>
      </c>
      <c r="N6" s="182">
        <f t="shared" ref="N6:N16" si="0">SUM(C6:M6)</f>
        <v>476400</v>
      </c>
    </row>
    <row r="7" spans="1:14" x14ac:dyDescent="0.25">
      <c r="A7" s="38">
        <v>2</v>
      </c>
      <c r="B7" s="39" t="s">
        <v>43</v>
      </c>
      <c r="C7" s="86">
        <v>7646</v>
      </c>
      <c r="D7" s="67">
        <v>17424</v>
      </c>
      <c r="E7" s="86">
        <v>9352</v>
      </c>
      <c r="F7" s="73">
        <v>13108</v>
      </c>
      <c r="G7" s="220">
        <v>8849</v>
      </c>
      <c r="H7" s="73">
        <v>9594</v>
      </c>
      <c r="I7" s="220">
        <v>4241</v>
      </c>
      <c r="J7" s="73">
        <v>11283</v>
      </c>
      <c r="K7" s="220">
        <v>10649</v>
      </c>
      <c r="L7" s="73">
        <v>6465</v>
      </c>
      <c r="M7" s="220">
        <v>6403</v>
      </c>
      <c r="N7" s="73">
        <f t="shared" si="0"/>
        <v>105014</v>
      </c>
    </row>
    <row r="8" spans="1:14" x14ac:dyDescent="0.25">
      <c r="A8" s="38">
        <v>3</v>
      </c>
      <c r="B8" s="39" t="s">
        <v>44</v>
      </c>
      <c r="C8" s="86">
        <v>905</v>
      </c>
      <c r="D8" s="67">
        <v>2056</v>
      </c>
      <c r="E8" s="86">
        <v>1016</v>
      </c>
      <c r="F8" s="73">
        <v>1346</v>
      </c>
      <c r="G8" s="220">
        <v>1298</v>
      </c>
      <c r="H8" s="73">
        <v>2156</v>
      </c>
      <c r="I8" s="220">
        <v>484</v>
      </c>
      <c r="J8" s="73">
        <v>1583</v>
      </c>
      <c r="K8" s="220">
        <v>3364</v>
      </c>
      <c r="L8" s="73">
        <v>1365</v>
      </c>
      <c r="M8" s="220">
        <v>608</v>
      </c>
      <c r="N8" s="73">
        <f t="shared" si="0"/>
        <v>16181</v>
      </c>
    </row>
    <row r="9" spans="1:14" x14ac:dyDescent="0.25">
      <c r="A9" s="38">
        <v>4</v>
      </c>
      <c r="B9" s="39" t="s">
        <v>45</v>
      </c>
      <c r="C9" s="70">
        <v>43</v>
      </c>
      <c r="D9" s="71">
        <v>63</v>
      </c>
      <c r="E9" s="70">
        <v>66</v>
      </c>
      <c r="F9" s="39">
        <v>86</v>
      </c>
      <c r="G9" s="220">
        <v>134</v>
      </c>
      <c r="H9" s="39">
        <v>70</v>
      </c>
      <c r="I9" s="60">
        <v>34</v>
      </c>
      <c r="J9" s="39">
        <v>51</v>
      </c>
      <c r="K9" s="220">
        <v>123</v>
      </c>
      <c r="L9" s="39">
        <v>59</v>
      </c>
      <c r="M9" s="60">
        <v>45</v>
      </c>
      <c r="N9" s="73">
        <f t="shared" si="0"/>
        <v>774</v>
      </c>
    </row>
    <row r="10" spans="1:14" x14ac:dyDescent="0.25">
      <c r="A10" s="38">
        <v>5</v>
      </c>
      <c r="B10" s="39" t="s">
        <v>46</v>
      </c>
      <c r="C10" s="70">
        <v>14</v>
      </c>
      <c r="D10" s="71">
        <v>21</v>
      </c>
      <c r="E10" s="70">
        <v>152</v>
      </c>
      <c r="F10" s="39">
        <v>44</v>
      </c>
      <c r="G10" s="60">
        <v>29</v>
      </c>
      <c r="H10" s="39">
        <v>20</v>
      </c>
      <c r="I10" s="60">
        <v>2</v>
      </c>
      <c r="J10" s="39">
        <v>38</v>
      </c>
      <c r="K10" s="221">
        <v>67</v>
      </c>
      <c r="L10" s="39">
        <v>22</v>
      </c>
      <c r="M10" s="60">
        <v>27</v>
      </c>
      <c r="N10" s="73">
        <f t="shared" si="0"/>
        <v>436</v>
      </c>
    </row>
    <row r="11" spans="1:14" x14ac:dyDescent="0.25">
      <c r="A11" s="38">
        <v>6</v>
      </c>
      <c r="B11" s="39" t="s">
        <v>47</v>
      </c>
      <c r="C11" s="86">
        <v>167</v>
      </c>
      <c r="D11" s="67">
        <v>387</v>
      </c>
      <c r="E11" s="86">
        <v>217</v>
      </c>
      <c r="F11" s="73">
        <v>345</v>
      </c>
      <c r="G11" s="220">
        <v>298</v>
      </c>
      <c r="H11" s="73">
        <v>278</v>
      </c>
      <c r="I11" s="220">
        <v>82</v>
      </c>
      <c r="J11" s="73">
        <v>268</v>
      </c>
      <c r="K11" s="220">
        <v>211</v>
      </c>
      <c r="L11" s="73">
        <v>142</v>
      </c>
      <c r="M11" s="220">
        <v>326</v>
      </c>
      <c r="N11" s="73">
        <f t="shared" si="0"/>
        <v>2721</v>
      </c>
    </row>
    <row r="12" spans="1:14" x14ac:dyDescent="0.25">
      <c r="A12" s="38">
        <v>7</v>
      </c>
      <c r="B12" s="39" t="s">
        <v>48</v>
      </c>
      <c r="C12" s="70">
        <v>59</v>
      </c>
      <c r="D12" s="71">
        <v>148</v>
      </c>
      <c r="E12" s="70">
        <v>53</v>
      </c>
      <c r="F12" s="39">
        <v>78</v>
      </c>
      <c r="G12" s="60">
        <v>51</v>
      </c>
      <c r="H12" s="39">
        <v>64</v>
      </c>
      <c r="I12" s="60">
        <v>20</v>
      </c>
      <c r="J12" s="39">
        <v>63</v>
      </c>
      <c r="K12" s="222">
        <v>96</v>
      </c>
      <c r="L12" s="39">
        <v>39</v>
      </c>
      <c r="M12" s="60">
        <v>43</v>
      </c>
      <c r="N12" s="73">
        <f t="shared" si="0"/>
        <v>714</v>
      </c>
    </row>
    <row r="13" spans="1:14" x14ac:dyDescent="0.25">
      <c r="A13" s="38">
        <v>8</v>
      </c>
      <c r="B13" s="39" t="s">
        <v>49</v>
      </c>
      <c r="C13" s="70">
        <v>39</v>
      </c>
      <c r="D13" s="71">
        <v>113</v>
      </c>
      <c r="E13" s="70">
        <v>246</v>
      </c>
      <c r="F13" s="39">
        <v>98</v>
      </c>
      <c r="G13" s="60">
        <v>56</v>
      </c>
      <c r="H13" s="39">
        <v>72</v>
      </c>
      <c r="I13" s="60">
        <v>53</v>
      </c>
      <c r="J13" s="39">
        <v>69</v>
      </c>
      <c r="K13" s="220">
        <v>162</v>
      </c>
      <c r="L13" s="39">
        <v>66</v>
      </c>
      <c r="M13" s="60">
        <v>73</v>
      </c>
      <c r="N13" s="73">
        <f t="shared" si="0"/>
        <v>1047</v>
      </c>
    </row>
    <row r="14" spans="1:14" ht="22.5" x14ac:dyDescent="0.25">
      <c r="A14" s="38">
        <v>9</v>
      </c>
      <c r="B14" s="69" t="s">
        <v>50</v>
      </c>
      <c r="C14" s="70">
        <v>0</v>
      </c>
      <c r="D14" s="71">
        <v>0</v>
      </c>
      <c r="E14" s="7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60">
        <v>0</v>
      </c>
      <c r="N14" s="39">
        <f t="shared" si="0"/>
        <v>0</v>
      </c>
    </row>
    <row r="15" spans="1:14" ht="22.5" x14ac:dyDescent="0.25">
      <c r="A15" s="38">
        <v>10</v>
      </c>
      <c r="B15" s="69" t="s">
        <v>51</v>
      </c>
      <c r="C15" s="70">
        <v>0</v>
      </c>
      <c r="D15" s="71">
        <v>0</v>
      </c>
      <c r="E15" s="7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60">
        <v>0</v>
      </c>
      <c r="N15" s="39">
        <f t="shared" si="0"/>
        <v>0</v>
      </c>
    </row>
    <row r="16" spans="1:14" x14ac:dyDescent="0.25">
      <c r="A16" s="38">
        <v>11</v>
      </c>
      <c r="B16" s="39" t="s">
        <v>52</v>
      </c>
      <c r="C16" s="70">
        <v>0</v>
      </c>
      <c r="D16" s="71">
        <v>0</v>
      </c>
      <c r="E16" s="70">
        <v>0</v>
      </c>
      <c r="F16" s="39">
        <v>0</v>
      </c>
      <c r="G16" s="60">
        <v>0</v>
      </c>
      <c r="H16" s="39">
        <v>64</v>
      </c>
      <c r="I16" s="60">
        <v>0</v>
      </c>
      <c r="J16" s="39">
        <v>0</v>
      </c>
      <c r="K16" s="60">
        <v>0</v>
      </c>
      <c r="L16" s="39">
        <v>0</v>
      </c>
      <c r="M16" s="60">
        <v>0</v>
      </c>
      <c r="N16" s="39">
        <f t="shared" si="0"/>
        <v>64</v>
      </c>
    </row>
    <row r="17" spans="1:14" ht="45" x14ac:dyDescent="0.25">
      <c r="A17" s="38">
        <v>12</v>
      </c>
      <c r="B17" s="69" t="s">
        <v>53</v>
      </c>
      <c r="C17" s="70">
        <v>0</v>
      </c>
      <c r="D17" s="71">
        <v>0</v>
      </c>
      <c r="E17" s="7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60">
        <v>0</v>
      </c>
      <c r="N17" s="39">
        <f>SUM(C17:M17)</f>
        <v>0</v>
      </c>
    </row>
    <row r="18" spans="1:14" ht="34.5" thickBot="1" x14ac:dyDescent="0.3">
      <c r="A18" s="38">
        <v>13</v>
      </c>
      <c r="B18" s="69" t="s">
        <v>54</v>
      </c>
      <c r="C18" s="70">
        <v>129</v>
      </c>
      <c r="D18" s="71">
        <v>0</v>
      </c>
      <c r="E18" s="70">
        <v>0</v>
      </c>
      <c r="F18" s="39">
        <v>0</v>
      </c>
      <c r="G18" s="60">
        <v>0</v>
      </c>
      <c r="H18" s="72">
        <v>0</v>
      </c>
      <c r="I18" s="60">
        <v>0</v>
      </c>
      <c r="J18" s="39">
        <v>0</v>
      </c>
      <c r="K18" s="60">
        <v>0</v>
      </c>
      <c r="L18" s="39">
        <v>0</v>
      </c>
      <c r="M18" s="60">
        <v>0</v>
      </c>
      <c r="N18" s="73">
        <f>SUM(C18:M18)</f>
        <v>129</v>
      </c>
    </row>
    <row r="19" spans="1:14" ht="15.75" thickBot="1" x14ac:dyDescent="0.3">
      <c r="A19" s="44"/>
      <c r="B19" s="45" t="s">
        <v>40</v>
      </c>
      <c r="C19" s="49">
        <f t="shared" ref="C19:N19" si="1">SUM(C6:C18)</f>
        <v>38599</v>
      </c>
      <c r="D19" s="50">
        <f>SUM(D6:D18)</f>
        <v>84938</v>
      </c>
      <c r="E19" s="49">
        <f t="shared" si="1"/>
        <v>54196</v>
      </c>
      <c r="F19" s="47">
        <f>SUM(F6:F18)</f>
        <v>60253</v>
      </c>
      <c r="G19" s="49">
        <f t="shared" si="1"/>
        <v>59553</v>
      </c>
      <c r="H19" s="47">
        <f t="shared" si="1"/>
        <v>61841</v>
      </c>
      <c r="I19" s="48">
        <f t="shared" si="1"/>
        <v>27786</v>
      </c>
      <c r="J19" s="47">
        <f t="shared" si="1"/>
        <v>73281</v>
      </c>
      <c r="K19" s="48">
        <f t="shared" si="1"/>
        <v>62679</v>
      </c>
      <c r="L19" s="47">
        <f t="shared" si="1"/>
        <v>39817</v>
      </c>
      <c r="M19" s="48">
        <f t="shared" si="1"/>
        <v>40537</v>
      </c>
      <c r="N19" s="47">
        <f t="shared" si="1"/>
        <v>603480</v>
      </c>
    </row>
    <row r="20" spans="1:14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Bot="1" x14ac:dyDescent="0.3">
      <c r="A21" s="324" t="s">
        <v>56</v>
      </c>
      <c r="B21" s="350"/>
      <c r="C21" s="74">
        <f>C19/N19</f>
        <v>6.3960694637767615E-2</v>
      </c>
      <c r="D21" s="75">
        <f>D19/N19</f>
        <v>0.14074700072910454</v>
      </c>
      <c r="E21" s="56">
        <f>E19/N19</f>
        <v>8.9805793066878775E-2</v>
      </c>
      <c r="F21" s="75">
        <f>F19/N19</f>
        <v>9.9842579704381249E-2</v>
      </c>
      <c r="G21" s="56">
        <f>G19/N19</f>
        <v>9.868264068403261E-2</v>
      </c>
      <c r="H21" s="75">
        <f>H19/N19</f>
        <v>0.10247398422482933</v>
      </c>
      <c r="I21" s="56">
        <f>I19/N19</f>
        <v>4.6042950884867768E-2</v>
      </c>
      <c r="J21" s="75">
        <f>J19/N19</f>
        <v>0.12143070192881289</v>
      </c>
      <c r="K21" s="56">
        <f>K19/N19</f>
        <v>0.10386259693776098</v>
      </c>
      <c r="L21" s="75">
        <f>L19/N19</f>
        <v>6.5978988533174257E-2</v>
      </c>
      <c r="M21" s="76">
        <f>M19/N19</f>
        <v>6.7172068668390011E-2</v>
      </c>
      <c r="N21" s="255">
        <f>N19/N19</f>
        <v>1</v>
      </c>
    </row>
  </sheetData>
  <mergeCells count="17">
    <mergeCell ref="N2:N5"/>
    <mergeCell ref="C3:C5"/>
    <mergeCell ref="D3:D5"/>
    <mergeCell ref="E3:E5"/>
    <mergeCell ref="F3:F5"/>
    <mergeCell ref="G3:G5"/>
    <mergeCell ref="L3:L5"/>
    <mergeCell ref="M3:M5"/>
    <mergeCell ref="C1:K1"/>
    <mergeCell ref="A2:A5"/>
    <mergeCell ref="B2:B5"/>
    <mergeCell ref="C2:M2"/>
    <mergeCell ref="A21:B21"/>
    <mergeCell ref="H3:H5"/>
    <mergeCell ref="I3:I5"/>
    <mergeCell ref="J3:J5"/>
    <mergeCell ref="K3:K5"/>
  </mergeCells>
  <pageMargins left="0.25" right="0.25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.5703125" customWidth="1"/>
    <col min="2" max="2" width="21.7109375" customWidth="1"/>
  </cols>
  <sheetData>
    <row r="1" spans="1:14" ht="24.75" customHeight="1" thickBot="1" x14ac:dyDescent="0.3">
      <c r="A1" s="31"/>
      <c r="B1" s="31"/>
      <c r="C1" s="314" t="s">
        <v>102</v>
      </c>
      <c r="D1" s="315"/>
      <c r="E1" s="315"/>
      <c r="F1" s="315"/>
      <c r="G1" s="315"/>
      <c r="H1" s="315"/>
      <c r="I1" s="315"/>
      <c r="J1" s="316"/>
      <c r="K1" s="316"/>
      <c r="L1" s="31"/>
      <c r="M1" s="31"/>
      <c r="N1" s="68"/>
    </row>
    <row r="2" spans="1:14" ht="15.75" thickBot="1" x14ac:dyDescent="0.3">
      <c r="A2" s="306" t="s">
        <v>1</v>
      </c>
      <c r="B2" s="318" t="s">
        <v>2</v>
      </c>
      <c r="C2" s="333" t="s">
        <v>3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18" t="s">
        <v>4</v>
      </c>
    </row>
    <row r="3" spans="1:14" x14ac:dyDescent="0.25">
      <c r="A3" s="334"/>
      <c r="B3" s="336"/>
      <c r="C3" s="355" t="s">
        <v>72</v>
      </c>
      <c r="D3" s="318" t="s">
        <v>5</v>
      </c>
      <c r="E3" s="340" t="s">
        <v>6</v>
      </c>
      <c r="F3" s="358" t="s">
        <v>7</v>
      </c>
      <c r="G3" s="340" t="s">
        <v>8</v>
      </c>
      <c r="H3" s="338" t="s">
        <v>9</v>
      </c>
      <c r="I3" s="340" t="s">
        <v>10</v>
      </c>
      <c r="J3" s="338" t="s">
        <v>11</v>
      </c>
      <c r="K3" s="355" t="s">
        <v>12</v>
      </c>
      <c r="L3" s="318" t="s">
        <v>13</v>
      </c>
      <c r="M3" s="340" t="s">
        <v>14</v>
      </c>
      <c r="N3" s="343"/>
    </row>
    <row r="4" spans="1:14" ht="15.75" thickBot="1" x14ac:dyDescent="0.3">
      <c r="A4" s="335"/>
      <c r="B4" s="337"/>
      <c r="C4" s="357"/>
      <c r="D4" s="335"/>
      <c r="E4" s="335"/>
      <c r="F4" s="359"/>
      <c r="G4" s="335"/>
      <c r="H4" s="339"/>
      <c r="I4" s="335"/>
      <c r="J4" s="339"/>
      <c r="K4" s="357"/>
      <c r="L4" s="335"/>
      <c r="M4" s="335"/>
      <c r="N4" s="337"/>
    </row>
    <row r="5" spans="1:14" x14ac:dyDescent="0.25">
      <c r="A5" s="36">
        <v>1</v>
      </c>
      <c r="B5" s="37" t="s">
        <v>42</v>
      </c>
      <c r="C5" s="86">
        <v>1580</v>
      </c>
      <c r="D5" s="182">
        <v>3940</v>
      </c>
      <c r="E5" s="85">
        <v>2055</v>
      </c>
      <c r="F5" s="93">
        <v>2828</v>
      </c>
      <c r="G5" s="85">
        <v>2630</v>
      </c>
      <c r="H5" s="93">
        <v>2953</v>
      </c>
      <c r="I5" s="85">
        <v>1297</v>
      </c>
      <c r="J5" s="93">
        <v>3842</v>
      </c>
      <c r="K5" s="86">
        <v>2569</v>
      </c>
      <c r="L5" s="93">
        <v>1974</v>
      </c>
      <c r="M5" s="85">
        <v>1671</v>
      </c>
      <c r="N5" s="182">
        <f t="shared" ref="N5:N12" si="0">SUM(C5:M5)</f>
        <v>27339</v>
      </c>
    </row>
    <row r="6" spans="1:14" x14ac:dyDescent="0.25">
      <c r="A6" s="38">
        <v>2</v>
      </c>
      <c r="B6" s="39" t="s">
        <v>43</v>
      </c>
      <c r="C6" s="86">
        <v>143</v>
      </c>
      <c r="D6" s="73">
        <v>486</v>
      </c>
      <c r="E6" s="86">
        <v>153</v>
      </c>
      <c r="F6" s="67">
        <v>223</v>
      </c>
      <c r="G6" s="86">
        <v>132</v>
      </c>
      <c r="H6" s="67">
        <v>149</v>
      </c>
      <c r="I6" s="86">
        <v>35</v>
      </c>
      <c r="J6" s="67">
        <v>169</v>
      </c>
      <c r="K6" s="70">
        <v>243</v>
      </c>
      <c r="L6" s="67">
        <v>101</v>
      </c>
      <c r="M6" s="86">
        <v>119</v>
      </c>
      <c r="N6" s="73">
        <f t="shared" si="0"/>
        <v>1953</v>
      </c>
    </row>
    <row r="7" spans="1:14" x14ac:dyDescent="0.25">
      <c r="A7" s="38">
        <v>3</v>
      </c>
      <c r="B7" s="39" t="s">
        <v>44</v>
      </c>
      <c r="C7" s="70">
        <v>6</v>
      </c>
      <c r="D7" s="73">
        <v>35</v>
      </c>
      <c r="E7" s="86">
        <v>17</v>
      </c>
      <c r="F7" s="67">
        <v>25</v>
      </c>
      <c r="G7" s="86">
        <v>18</v>
      </c>
      <c r="H7" s="71">
        <v>190</v>
      </c>
      <c r="I7" s="70">
        <v>7</v>
      </c>
      <c r="J7" s="67">
        <v>29</v>
      </c>
      <c r="K7" s="70">
        <v>29</v>
      </c>
      <c r="L7" s="67">
        <v>17</v>
      </c>
      <c r="M7" s="70">
        <v>5</v>
      </c>
      <c r="N7" s="73">
        <f t="shared" si="0"/>
        <v>378</v>
      </c>
    </row>
    <row r="8" spans="1:14" x14ac:dyDescent="0.25">
      <c r="A8" s="38">
        <v>4</v>
      </c>
      <c r="B8" s="39" t="s">
        <v>45</v>
      </c>
      <c r="C8" s="70">
        <v>0</v>
      </c>
      <c r="D8" s="39">
        <v>0</v>
      </c>
      <c r="E8" s="70">
        <v>0</v>
      </c>
      <c r="F8" s="71">
        <v>10</v>
      </c>
      <c r="G8" s="70">
        <v>0</v>
      </c>
      <c r="H8" s="71">
        <v>0</v>
      </c>
      <c r="I8" s="70">
        <v>0</v>
      </c>
      <c r="J8" s="71">
        <v>0</v>
      </c>
      <c r="K8" s="87">
        <v>1</v>
      </c>
      <c r="L8" s="67">
        <v>0</v>
      </c>
      <c r="M8" s="70">
        <v>0</v>
      </c>
      <c r="N8" s="73">
        <f t="shared" si="0"/>
        <v>11</v>
      </c>
    </row>
    <row r="9" spans="1:14" x14ac:dyDescent="0.25">
      <c r="A9" s="38">
        <v>5</v>
      </c>
      <c r="B9" s="39" t="s">
        <v>46</v>
      </c>
      <c r="C9" s="70">
        <v>0</v>
      </c>
      <c r="D9" s="39">
        <v>1</v>
      </c>
      <c r="E9" s="70">
        <v>3</v>
      </c>
      <c r="F9" s="71">
        <v>5</v>
      </c>
      <c r="G9" s="70">
        <v>1</v>
      </c>
      <c r="H9" s="71">
        <v>1</v>
      </c>
      <c r="I9" s="70">
        <v>0</v>
      </c>
      <c r="J9" s="71">
        <v>1</v>
      </c>
      <c r="K9" s="70">
        <v>2</v>
      </c>
      <c r="L9" s="71">
        <v>3</v>
      </c>
      <c r="M9" s="70">
        <v>0</v>
      </c>
      <c r="N9" s="39">
        <f t="shared" si="0"/>
        <v>17</v>
      </c>
    </row>
    <row r="10" spans="1:14" x14ac:dyDescent="0.25">
      <c r="A10" s="38">
        <v>6</v>
      </c>
      <c r="B10" s="39" t="s">
        <v>47</v>
      </c>
      <c r="C10" s="70">
        <v>2</v>
      </c>
      <c r="D10" s="39">
        <v>14</v>
      </c>
      <c r="E10" s="70">
        <v>9</v>
      </c>
      <c r="F10" s="71">
        <v>18</v>
      </c>
      <c r="G10" s="70">
        <v>10</v>
      </c>
      <c r="H10" s="71">
        <v>14</v>
      </c>
      <c r="I10" s="70">
        <v>1</v>
      </c>
      <c r="J10" s="71">
        <v>10</v>
      </c>
      <c r="K10" s="85">
        <v>7</v>
      </c>
      <c r="L10" s="71">
        <v>5</v>
      </c>
      <c r="M10" s="70">
        <v>18</v>
      </c>
      <c r="N10" s="73">
        <f t="shared" si="0"/>
        <v>108</v>
      </c>
    </row>
    <row r="11" spans="1:14" x14ac:dyDescent="0.25">
      <c r="A11" s="38">
        <v>7</v>
      </c>
      <c r="B11" s="39" t="s">
        <v>48</v>
      </c>
      <c r="C11" s="86">
        <v>141</v>
      </c>
      <c r="D11" s="73">
        <v>437</v>
      </c>
      <c r="E11" s="86">
        <v>108</v>
      </c>
      <c r="F11" s="67">
        <v>206</v>
      </c>
      <c r="G11" s="86">
        <v>110</v>
      </c>
      <c r="H11" s="67">
        <v>159</v>
      </c>
      <c r="I11" s="70">
        <v>25</v>
      </c>
      <c r="J11" s="67">
        <v>152</v>
      </c>
      <c r="K11" s="85">
        <v>245</v>
      </c>
      <c r="L11" s="71">
        <v>94</v>
      </c>
      <c r="M11" s="86">
        <v>108</v>
      </c>
      <c r="N11" s="73">
        <f t="shared" si="0"/>
        <v>1785</v>
      </c>
    </row>
    <row r="12" spans="1:14" ht="15.75" thickBot="1" x14ac:dyDescent="0.3">
      <c r="A12" s="41">
        <v>8</v>
      </c>
      <c r="B12" s="42" t="s">
        <v>49</v>
      </c>
      <c r="C12" s="87">
        <v>0</v>
      </c>
      <c r="D12" s="39">
        <v>1</v>
      </c>
      <c r="E12" s="87">
        <v>0</v>
      </c>
      <c r="F12" s="189">
        <v>0</v>
      </c>
      <c r="G12" s="87">
        <v>0</v>
      </c>
      <c r="H12" s="189">
        <v>1</v>
      </c>
      <c r="I12" s="87">
        <v>0</v>
      </c>
      <c r="J12" s="189">
        <v>0</v>
      </c>
      <c r="K12" s="87">
        <v>1</v>
      </c>
      <c r="L12" s="189">
        <v>0</v>
      </c>
      <c r="M12" s="87">
        <v>0</v>
      </c>
      <c r="N12" s="42">
        <f t="shared" si="0"/>
        <v>3</v>
      </c>
    </row>
    <row r="13" spans="1:14" ht="15.75" thickBot="1" x14ac:dyDescent="0.3">
      <c r="A13" s="77"/>
      <c r="B13" s="45" t="s">
        <v>4</v>
      </c>
      <c r="C13" s="49">
        <f t="shared" ref="C13:N13" si="1">SUM(C5:C12)</f>
        <v>1872</v>
      </c>
      <c r="D13" s="47">
        <f t="shared" si="1"/>
        <v>4914</v>
      </c>
      <c r="E13" s="49">
        <f t="shared" si="1"/>
        <v>2345</v>
      </c>
      <c r="F13" s="50">
        <f t="shared" si="1"/>
        <v>3315</v>
      </c>
      <c r="G13" s="49">
        <f t="shared" si="1"/>
        <v>2901</v>
      </c>
      <c r="H13" s="50">
        <f t="shared" si="1"/>
        <v>3467</v>
      </c>
      <c r="I13" s="49">
        <f t="shared" si="1"/>
        <v>1365</v>
      </c>
      <c r="J13" s="50">
        <f t="shared" si="1"/>
        <v>4203</v>
      </c>
      <c r="K13" s="49">
        <f t="shared" si="1"/>
        <v>3097</v>
      </c>
      <c r="L13" s="50">
        <f t="shared" si="1"/>
        <v>2194</v>
      </c>
      <c r="M13" s="49">
        <f t="shared" si="1"/>
        <v>1921</v>
      </c>
      <c r="N13" s="47">
        <f t="shared" si="1"/>
        <v>31594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24" t="s">
        <v>56</v>
      </c>
      <c r="B15" s="350"/>
      <c r="C15" s="56">
        <f>C13/N13</f>
        <v>5.9251756662657466E-2</v>
      </c>
      <c r="D15" s="75">
        <f>D13/N13</f>
        <v>0.15553586123947585</v>
      </c>
      <c r="E15" s="56">
        <f>E13/N13</f>
        <v>7.4222953725390894E-2</v>
      </c>
      <c r="F15" s="75">
        <f>F13/N13</f>
        <v>0.10492498575678927</v>
      </c>
      <c r="G15" s="56">
        <f>G13/N13</f>
        <v>9.1821231879470791E-2</v>
      </c>
      <c r="H15" s="75">
        <f>H13/N13</f>
        <v>0.10973602582768881</v>
      </c>
      <c r="I15" s="56">
        <f>I13/N13</f>
        <v>4.3204405899854401E-2</v>
      </c>
      <c r="J15" s="75">
        <f>J13/N13</f>
        <v>0.133031588276255</v>
      </c>
      <c r="K15" s="56">
        <f>K13/N13</f>
        <v>9.8024941444578087E-2</v>
      </c>
      <c r="L15" s="75">
        <f>L13/N13</f>
        <v>6.9443565233905172E-2</v>
      </c>
      <c r="M15" s="76">
        <f>M13/N13</f>
        <v>6.080268405393429E-2</v>
      </c>
      <c r="N15" s="255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31"/>
      <c r="B18" s="31"/>
      <c r="C18" s="314" t="s">
        <v>103</v>
      </c>
      <c r="D18" s="315"/>
      <c r="E18" s="315"/>
      <c r="F18" s="315"/>
      <c r="G18" s="315"/>
      <c r="H18" s="315"/>
      <c r="I18" s="315"/>
      <c r="J18" s="316"/>
      <c r="K18" s="316"/>
      <c r="L18" s="31"/>
      <c r="M18" s="31"/>
      <c r="N18" s="252" t="s">
        <v>39</v>
      </c>
    </row>
    <row r="19" spans="1:14" ht="15.75" thickBot="1" x14ac:dyDescent="0.3">
      <c r="A19" s="306" t="s">
        <v>1</v>
      </c>
      <c r="B19" s="318" t="s">
        <v>2</v>
      </c>
      <c r="C19" s="333" t="s">
        <v>3</v>
      </c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18" t="s">
        <v>4</v>
      </c>
    </row>
    <row r="20" spans="1:14" x14ac:dyDescent="0.25">
      <c r="A20" s="334"/>
      <c r="B20" s="336"/>
      <c r="C20" s="355" t="s">
        <v>72</v>
      </c>
      <c r="D20" s="318" t="s">
        <v>5</v>
      </c>
      <c r="E20" s="340" t="s">
        <v>6</v>
      </c>
      <c r="F20" s="358" t="s">
        <v>7</v>
      </c>
      <c r="G20" s="340" t="s">
        <v>8</v>
      </c>
      <c r="H20" s="338" t="s">
        <v>9</v>
      </c>
      <c r="I20" s="340" t="s">
        <v>10</v>
      </c>
      <c r="J20" s="338" t="s">
        <v>11</v>
      </c>
      <c r="K20" s="355" t="s">
        <v>12</v>
      </c>
      <c r="L20" s="318" t="s">
        <v>13</v>
      </c>
      <c r="M20" s="340" t="s">
        <v>14</v>
      </c>
      <c r="N20" s="343"/>
    </row>
    <row r="21" spans="1:14" ht="15.75" thickBot="1" x14ac:dyDescent="0.3">
      <c r="A21" s="335"/>
      <c r="B21" s="337"/>
      <c r="C21" s="357"/>
      <c r="D21" s="335"/>
      <c r="E21" s="335"/>
      <c r="F21" s="359"/>
      <c r="G21" s="335"/>
      <c r="H21" s="339"/>
      <c r="I21" s="335"/>
      <c r="J21" s="339"/>
      <c r="K21" s="357"/>
      <c r="L21" s="335"/>
      <c r="M21" s="335"/>
      <c r="N21" s="337"/>
    </row>
    <row r="22" spans="1:14" x14ac:dyDescent="0.25">
      <c r="A22" s="36">
        <v>1</v>
      </c>
      <c r="B22" s="37" t="s">
        <v>42</v>
      </c>
      <c r="C22" s="86">
        <v>7173</v>
      </c>
      <c r="D22" s="182">
        <v>16987</v>
      </c>
      <c r="E22" s="85">
        <v>9497</v>
      </c>
      <c r="F22" s="93">
        <v>12319</v>
      </c>
      <c r="G22" s="85">
        <v>11325</v>
      </c>
      <c r="H22" s="93">
        <v>12845</v>
      </c>
      <c r="I22" s="85">
        <v>5290</v>
      </c>
      <c r="J22" s="93">
        <v>15542</v>
      </c>
      <c r="K22" s="86">
        <v>10813</v>
      </c>
      <c r="L22" s="93">
        <v>7848</v>
      </c>
      <c r="M22" s="85">
        <v>7161</v>
      </c>
      <c r="N22" s="182">
        <f t="shared" ref="N22:N29" si="2">SUM(C22:M22)</f>
        <v>116800</v>
      </c>
    </row>
    <row r="23" spans="1:14" x14ac:dyDescent="0.25">
      <c r="A23" s="38">
        <v>2</v>
      </c>
      <c r="B23" s="39" t="s">
        <v>43</v>
      </c>
      <c r="C23" s="86">
        <v>2389</v>
      </c>
      <c r="D23" s="73">
        <v>7485</v>
      </c>
      <c r="E23" s="86">
        <v>2627</v>
      </c>
      <c r="F23" s="67">
        <v>3543</v>
      </c>
      <c r="G23" s="86">
        <v>2025</v>
      </c>
      <c r="H23" s="67">
        <v>2413</v>
      </c>
      <c r="I23" s="86">
        <v>514</v>
      </c>
      <c r="J23" s="67">
        <v>2561</v>
      </c>
      <c r="K23" s="86">
        <v>3868</v>
      </c>
      <c r="L23" s="67">
        <v>1489</v>
      </c>
      <c r="M23" s="86">
        <v>1876</v>
      </c>
      <c r="N23" s="73">
        <f t="shared" si="2"/>
        <v>30790</v>
      </c>
    </row>
    <row r="24" spans="1:14" x14ac:dyDescent="0.25">
      <c r="A24" s="38">
        <v>3</v>
      </c>
      <c r="B24" s="39" t="s">
        <v>44</v>
      </c>
      <c r="C24" s="70">
        <v>104</v>
      </c>
      <c r="D24" s="73">
        <v>484</v>
      </c>
      <c r="E24" s="86">
        <v>284</v>
      </c>
      <c r="F24" s="67">
        <v>414</v>
      </c>
      <c r="G24" s="86">
        <v>310</v>
      </c>
      <c r="H24" s="67">
        <v>1877</v>
      </c>
      <c r="I24" s="70">
        <v>121</v>
      </c>
      <c r="J24" s="67">
        <v>448</v>
      </c>
      <c r="K24" s="86">
        <v>482</v>
      </c>
      <c r="L24" s="67">
        <v>276</v>
      </c>
      <c r="M24" s="70">
        <v>69</v>
      </c>
      <c r="N24" s="73">
        <f t="shared" si="2"/>
        <v>4869</v>
      </c>
    </row>
    <row r="25" spans="1:14" x14ac:dyDescent="0.25">
      <c r="A25" s="38">
        <v>4</v>
      </c>
      <c r="B25" s="39" t="s">
        <v>45</v>
      </c>
      <c r="C25" s="70">
        <v>0</v>
      </c>
      <c r="D25" s="39">
        <v>0</v>
      </c>
      <c r="E25" s="70">
        <v>0</v>
      </c>
      <c r="F25" s="71">
        <v>86</v>
      </c>
      <c r="G25" s="70">
        <v>0</v>
      </c>
      <c r="H25" s="71">
        <v>0</v>
      </c>
      <c r="I25" s="70">
        <v>0</v>
      </c>
      <c r="J25" s="71">
        <v>0</v>
      </c>
      <c r="K25" s="87">
        <v>-5</v>
      </c>
      <c r="L25" s="67">
        <v>0</v>
      </c>
      <c r="M25" s="70">
        <v>0</v>
      </c>
      <c r="N25" s="73">
        <f t="shared" si="2"/>
        <v>81</v>
      </c>
    </row>
    <row r="26" spans="1:14" x14ac:dyDescent="0.25">
      <c r="A26" s="38">
        <v>5</v>
      </c>
      <c r="B26" s="39" t="s">
        <v>46</v>
      </c>
      <c r="C26" s="70">
        <v>0</v>
      </c>
      <c r="D26" s="39">
        <v>6</v>
      </c>
      <c r="E26" s="70">
        <v>17</v>
      </c>
      <c r="F26" s="71">
        <v>17</v>
      </c>
      <c r="G26" s="70">
        <v>6</v>
      </c>
      <c r="H26" s="71">
        <v>6</v>
      </c>
      <c r="I26" s="70">
        <v>0</v>
      </c>
      <c r="J26" s="71">
        <v>6</v>
      </c>
      <c r="K26" s="70">
        <v>11</v>
      </c>
      <c r="L26" s="71">
        <v>17</v>
      </c>
      <c r="M26" s="70">
        <v>0</v>
      </c>
      <c r="N26" s="39">
        <f t="shared" si="2"/>
        <v>86</v>
      </c>
    </row>
    <row r="27" spans="1:14" x14ac:dyDescent="0.25">
      <c r="A27" s="38">
        <v>6</v>
      </c>
      <c r="B27" s="39" t="s">
        <v>47</v>
      </c>
      <c r="C27" s="70">
        <v>4</v>
      </c>
      <c r="D27" s="39">
        <v>24</v>
      </c>
      <c r="E27" s="70">
        <v>17</v>
      </c>
      <c r="F27" s="71">
        <v>32</v>
      </c>
      <c r="G27" s="70">
        <v>19</v>
      </c>
      <c r="H27" s="71">
        <v>24</v>
      </c>
      <c r="I27" s="70">
        <v>2</v>
      </c>
      <c r="J27" s="71">
        <v>15</v>
      </c>
      <c r="K27" s="85">
        <v>13</v>
      </c>
      <c r="L27" s="71">
        <v>9</v>
      </c>
      <c r="M27" s="70">
        <v>33</v>
      </c>
      <c r="N27" s="73">
        <f t="shared" si="2"/>
        <v>192</v>
      </c>
    </row>
    <row r="28" spans="1:14" x14ac:dyDescent="0.25">
      <c r="A28" s="38">
        <v>7</v>
      </c>
      <c r="B28" s="39" t="s">
        <v>48</v>
      </c>
      <c r="C28" s="86">
        <v>782</v>
      </c>
      <c r="D28" s="73">
        <v>2288</v>
      </c>
      <c r="E28" s="86">
        <v>598</v>
      </c>
      <c r="F28" s="67">
        <v>1072</v>
      </c>
      <c r="G28" s="86">
        <v>530</v>
      </c>
      <c r="H28" s="67">
        <v>825</v>
      </c>
      <c r="I28" s="70">
        <v>117</v>
      </c>
      <c r="J28" s="67">
        <v>773</v>
      </c>
      <c r="K28" s="85">
        <v>1280</v>
      </c>
      <c r="L28" s="67">
        <v>468</v>
      </c>
      <c r="M28" s="86">
        <v>544</v>
      </c>
      <c r="N28" s="73">
        <f t="shared" si="2"/>
        <v>9277</v>
      </c>
    </row>
    <row r="29" spans="1:14" ht="15.75" thickBot="1" x14ac:dyDescent="0.3">
      <c r="A29" s="41">
        <v>8</v>
      </c>
      <c r="B29" s="42" t="s">
        <v>49</v>
      </c>
      <c r="C29" s="87">
        <v>0</v>
      </c>
      <c r="D29" s="39">
        <v>6</v>
      </c>
      <c r="E29" s="87">
        <v>0</v>
      </c>
      <c r="F29" s="189">
        <v>0</v>
      </c>
      <c r="G29" s="87">
        <v>0</v>
      </c>
      <c r="H29" s="189">
        <v>6</v>
      </c>
      <c r="I29" s="87">
        <v>0</v>
      </c>
      <c r="J29" s="189">
        <v>0</v>
      </c>
      <c r="K29" s="87">
        <v>17</v>
      </c>
      <c r="L29" s="189">
        <v>0</v>
      </c>
      <c r="M29" s="87">
        <v>0</v>
      </c>
      <c r="N29" s="42">
        <f t="shared" si="2"/>
        <v>29</v>
      </c>
    </row>
    <row r="30" spans="1:14" ht="15.75" thickBot="1" x14ac:dyDescent="0.3">
      <c r="A30" s="77"/>
      <c r="B30" s="45" t="s">
        <v>4</v>
      </c>
      <c r="C30" s="271">
        <f t="shared" ref="C30:N30" si="3">SUM(C22:C29)</f>
        <v>10452</v>
      </c>
      <c r="D30" s="47">
        <f t="shared" si="3"/>
        <v>27280</v>
      </c>
      <c r="E30" s="49">
        <f t="shared" si="3"/>
        <v>13040</v>
      </c>
      <c r="F30" s="50">
        <f>SUM(F22:F29)</f>
        <v>17483</v>
      </c>
      <c r="G30" s="49">
        <f t="shared" si="3"/>
        <v>14215</v>
      </c>
      <c r="H30" s="50">
        <f t="shared" si="3"/>
        <v>17996</v>
      </c>
      <c r="I30" s="49">
        <f t="shared" si="3"/>
        <v>6044</v>
      </c>
      <c r="J30" s="50">
        <f t="shared" si="3"/>
        <v>19345</v>
      </c>
      <c r="K30" s="49">
        <f t="shared" si="3"/>
        <v>16479</v>
      </c>
      <c r="L30" s="50">
        <f t="shared" si="3"/>
        <v>10107</v>
      </c>
      <c r="M30" s="49">
        <f t="shared" si="3"/>
        <v>9683</v>
      </c>
      <c r="N30" s="47">
        <f t="shared" si="3"/>
        <v>162124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24" t="s">
        <v>56</v>
      </c>
      <c r="B32" s="350"/>
      <c r="C32" s="56">
        <f>C30/N30</f>
        <v>6.4469171745084014E-2</v>
      </c>
      <c r="D32" s="75">
        <f>D30/N30</f>
        <v>0.16826626532777381</v>
      </c>
      <c r="E32" s="56">
        <f>E30/N30</f>
        <v>8.0432261725592757E-2</v>
      </c>
      <c r="F32" s="75">
        <f>F30/N30</f>
        <v>0.10783721102366089</v>
      </c>
      <c r="G32" s="56">
        <f>G30/N30</f>
        <v>8.7679800646418796E-2</v>
      </c>
      <c r="H32" s="75">
        <f>H30/N30</f>
        <v>0.1110014556759024</v>
      </c>
      <c r="I32" s="56">
        <f>I30/N30</f>
        <v>3.7280106585083024E-2</v>
      </c>
      <c r="J32" s="75">
        <f>J30/N30</f>
        <v>0.11932224716883373</v>
      </c>
      <c r="K32" s="56">
        <f>K30/N30</f>
        <v>0.1016444203202487</v>
      </c>
      <c r="L32" s="75">
        <f>L30/N30</f>
        <v>6.2341170955564879E-2</v>
      </c>
      <c r="M32" s="56">
        <f>M30/N30</f>
        <v>5.9725888825837015E-2</v>
      </c>
      <c r="N32" s="255">
        <f>N30/N30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32:B32"/>
    <mergeCell ref="C18:K18"/>
    <mergeCell ref="A19:A21"/>
    <mergeCell ref="B19:B21"/>
    <mergeCell ref="C19:M19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Премија</vt:lpstr>
      <vt:lpstr>Број на склучени договори</vt:lpstr>
      <vt:lpstr>Ликвидирани штети</vt:lpstr>
      <vt:lpstr>Број на ликвидирани штети</vt:lpstr>
      <vt:lpstr>Број на резервирани штети</vt:lpstr>
      <vt:lpstr>Резервации</vt:lpstr>
      <vt:lpstr>ЗАО договори</vt:lpstr>
      <vt:lpstr>ЗАО Премија</vt:lpstr>
      <vt:lpstr>ЗК Број Премија</vt:lpstr>
      <vt:lpstr>ГР Број и Премија </vt:lpstr>
      <vt:lpstr>ЗАО број Лик штети</vt:lpstr>
      <vt:lpstr>ЗАО Ликвидирани штети</vt:lpstr>
      <vt:lpstr>ЗК број и штети</vt:lpstr>
      <vt:lpstr>ГР Број Штети</vt:lpstr>
      <vt:lpstr>Техничка премија</vt:lpstr>
      <vt:lpstr>Рез за настанати при штети</vt:lpstr>
      <vt:lpstr>Продажба по канали</vt:lpstr>
      <vt:lpstr>Бруто тех</vt:lpstr>
      <vt:lpstr>Вкупно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BetiMitrovska</cp:lastModifiedBy>
  <cp:lastPrinted>2016-05-26T08:15:54Z</cp:lastPrinted>
  <dcterms:created xsi:type="dcterms:W3CDTF">2013-08-27T07:05:34Z</dcterms:created>
  <dcterms:modified xsi:type="dcterms:W3CDTF">2016-05-30T07:56:10Z</dcterms:modified>
</cp:coreProperties>
</file>