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15" windowWidth="20115" windowHeight="295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L22" i="10" l="1"/>
  <c r="G16" i="47" l="1"/>
  <c r="G20" i="47" l="1"/>
  <c r="C28" i="5" l="1"/>
  <c r="G22" i="47"/>
  <c r="G21" i="47"/>
  <c r="E28" i="5"/>
  <c r="E28" i="4"/>
  <c r="G19" i="47" l="1"/>
  <c r="G14" i="47" l="1"/>
  <c r="G15" i="47"/>
  <c r="G17" i="47" l="1"/>
  <c r="M22" i="10"/>
  <c r="G10" i="47"/>
  <c r="F30" i="30"/>
  <c r="G12" i="47"/>
  <c r="C7" i="47" l="1"/>
  <c r="G7" i="47"/>
  <c r="C30" i="30"/>
  <c r="G13" i="47" l="1"/>
  <c r="G11" i="47" l="1"/>
  <c r="G9" i="47" l="1"/>
  <c r="G8" i="47" l="1"/>
  <c r="D11" i="57" l="1"/>
  <c r="K22" i="47" l="1"/>
  <c r="K21" i="47"/>
  <c r="K20" i="47"/>
  <c r="K19" i="47"/>
  <c r="J18" i="47"/>
  <c r="I18" i="47"/>
  <c r="H18" i="47"/>
  <c r="F18" i="47"/>
  <c r="E18" i="47"/>
  <c r="D18" i="47"/>
  <c r="C18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3" i="47" s="1"/>
  <c r="I6" i="47"/>
  <c r="I23" i="47" s="1"/>
  <c r="H6" i="47"/>
  <c r="H23" i="47" s="1"/>
  <c r="F6" i="47"/>
  <c r="F23" i="47" s="1"/>
  <c r="E6" i="47"/>
  <c r="E23" i="47" s="1"/>
  <c r="D6" i="47"/>
  <c r="D23" i="47" s="1"/>
  <c r="C6" i="47"/>
  <c r="C23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G13" i="17"/>
  <c r="M13" i="17" s="1"/>
  <c r="G12" i="17"/>
  <c r="M12" i="17" s="1"/>
  <c r="N7" i="17"/>
  <c r="L13" i="17" s="1"/>
  <c r="N13" i="17" s="1"/>
  <c r="N6" i="17"/>
  <c r="L12" i="17" s="1"/>
  <c r="N12" i="17" s="1"/>
  <c r="G28" i="10"/>
  <c r="G30" i="10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M30" i="30"/>
  <c r="L30" i="30"/>
  <c r="K30" i="30"/>
  <c r="J30" i="30"/>
  <c r="I30" i="30"/>
  <c r="H30" i="30"/>
  <c r="G30" i="30"/>
  <c r="E30" i="30"/>
  <c r="D30" i="30"/>
  <c r="N29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G28" i="6"/>
  <c r="G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28" i="5"/>
  <c r="G30" i="5" s="1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G28" i="4"/>
  <c r="G30" i="4" s="1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G28" i="3"/>
  <c r="G30" i="3" s="1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G28" i="2"/>
  <c r="G30" i="2" s="1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G28" i="1"/>
  <c r="G30" i="1" s="1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6" l="1"/>
  <c r="N24" i="6" s="1"/>
  <c r="G18" i="47"/>
  <c r="K18" i="47"/>
  <c r="G6" i="47"/>
  <c r="G23" i="47" s="1"/>
  <c r="K6" i="47"/>
  <c r="K23" i="47" s="1"/>
  <c r="N22" i="10"/>
  <c r="D24" i="10" s="1"/>
  <c r="N30" i="30"/>
  <c r="H32" i="30" s="1"/>
  <c r="N13" i="30"/>
  <c r="N16" i="30" s="1"/>
  <c r="N18" i="31"/>
  <c r="N20" i="31" s="1"/>
  <c r="N18" i="32"/>
  <c r="N20" i="32" s="1"/>
  <c r="N29" i="53"/>
  <c r="N31" i="53" s="1"/>
  <c r="N13" i="53"/>
  <c r="N15" i="53" s="1"/>
  <c r="N30" i="12"/>
  <c r="N32" i="12" s="1"/>
  <c r="N13" i="12"/>
  <c r="N15" i="12" s="1"/>
  <c r="N19" i="9"/>
  <c r="N21" i="9" s="1"/>
  <c r="N18" i="8"/>
  <c r="N20" i="8" s="1"/>
  <c r="N22" i="5"/>
  <c r="M27" i="5" s="1"/>
  <c r="E30" i="4"/>
  <c r="N22" i="4"/>
  <c r="D24" i="4" s="1"/>
  <c r="E30" i="3"/>
  <c r="N22" i="3"/>
  <c r="D24" i="3" s="1"/>
  <c r="C24" i="2"/>
  <c r="G24" i="2"/>
  <c r="K24" i="2"/>
  <c r="E24" i="2"/>
  <c r="I24" i="2"/>
  <c r="M24" i="2"/>
  <c r="C30" i="1"/>
  <c r="M28" i="1"/>
  <c r="E30" i="1"/>
  <c r="N22" i="1"/>
  <c r="D24" i="1" s="1"/>
  <c r="D30" i="10"/>
  <c r="F30" i="10"/>
  <c r="M28" i="10"/>
  <c r="C30" i="10"/>
  <c r="E30" i="10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7" i="6"/>
  <c r="K24" i="6"/>
  <c r="H24" i="6"/>
  <c r="D30" i="6"/>
  <c r="F30" i="6"/>
  <c r="M28" i="6"/>
  <c r="C30" i="6"/>
  <c r="E30" i="6"/>
  <c r="D30" i="5"/>
  <c r="F30" i="5"/>
  <c r="M28" i="5"/>
  <c r="C30" i="5"/>
  <c r="E30" i="5"/>
  <c r="D30" i="4"/>
  <c r="F30" i="4"/>
  <c r="M28" i="4"/>
  <c r="C30" i="4"/>
  <c r="D30" i="3"/>
  <c r="F30" i="3"/>
  <c r="M28" i="3"/>
  <c r="C30" i="3"/>
  <c r="M27" i="2"/>
  <c r="D30" i="2"/>
  <c r="F30" i="2"/>
  <c r="D24" i="2"/>
  <c r="F24" i="2"/>
  <c r="H24" i="2"/>
  <c r="J24" i="2"/>
  <c r="L24" i="2"/>
  <c r="M28" i="2"/>
  <c r="C30" i="2"/>
  <c r="E30" i="2"/>
  <c r="D30" i="1"/>
  <c r="F30" i="1"/>
  <c r="L24" i="6" l="1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4" i="3"/>
  <c r="I24" i="3"/>
  <c r="D31" i="53"/>
  <c r="C15" i="53"/>
  <c r="K24" i="3"/>
  <c r="G24" i="3"/>
  <c r="E24" i="3"/>
  <c r="C24" i="3"/>
  <c r="N24" i="3"/>
  <c r="M27" i="3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K24" i="1"/>
  <c r="G24" i="1"/>
  <c r="C24" i="1"/>
  <c r="N24" i="1"/>
  <c r="J24" i="1"/>
  <c r="H24" i="1"/>
  <c r="F24" i="1"/>
  <c r="M29" i="10"/>
  <c r="N29" i="10" s="1"/>
  <c r="M29" i="6"/>
  <c r="N29" i="6" s="1"/>
  <c r="M29" i="5"/>
  <c r="N29" i="5" s="1"/>
  <c r="M29" i="4"/>
  <c r="N29" i="4" s="1"/>
  <c r="M29" i="3"/>
  <c r="N29" i="3" s="1"/>
  <c r="M29" i="2"/>
  <c r="N29" i="2" s="1"/>
  <c r="M29" i="1"/>
  <c r="N27" i="1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<sst xmlns="http://schemas.openxmlformats.org/spreadsheetml/2006/main" count="808" uniqueCount="117">
  <si>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</si>
  <si>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</si>
  <si>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</si>
  <si>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</si>
  <si>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</si>
  <si>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</si>
  <si>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</si>
  <si>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</si>
  <si>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</si>
  <si>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Инсиг</t>
  </si>
  <si>
    <t>Уника</t>
  </si>
  <si>
    <t>Ос.Полиса</t>
  </si>
  <si>
    <t>Албсиг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</si>
  <si>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</si>
  <si>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</si>
  <si>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</si>
  <si>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</si>
  <si>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</si>
  <si>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</si>
  <si>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</si>
  <si>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</si>
  <si>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</si>
  <si>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</si>
  <si>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</si>
  <si>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</si>
  <si>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</si>
  <si>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</si>
  <si>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</si>
  <si>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</si>
  <si>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</si>
  <si>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</si>
  <si>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</si>
  <si>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</si>
  <si>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</si>
  <si>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</si>
  <si>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</si>
  <si>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</si>
  <si>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</si>
  <si>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</si>
  <si>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</si>
  <si>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</si>
  <si>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</si>
  <si>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</si>
  <si>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</si>
  <si>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</si>
  <si>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</si>
  <si>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</si>
  <si>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</si>
  <si>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</si>
  <si>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</si>
  <si>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</si>
  <si>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</si>
  <si>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</si>
  <si>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</si>
  <si>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</si>
  <si>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</si>
  <si>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</si>
  <si>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</si>
  <si>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</si>
  <si>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</si>
  <si>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</si>
  <si>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</si>
  <si>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</si>
  <si>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</si>
  <si>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</si>
  <si>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</si>
  <si>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</si>
  <si>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</si>
  <si>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</si>
  <si>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</si>
  <si>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</si>
  <si>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</si>
  <si>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</si>
  <si>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</si>
  <si>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</si>
  <si>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</si>
  <si>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</si>
  <si>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</si>
  <si>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</si>
  <si>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</si>
  <si>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</si>
  <si>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</si>
  <si>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</si>
  <si>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</si>
  <si>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</si>
  <si>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</si>
  <si>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</si>
  <si>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</si>
  <si>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</si>
  <si>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</si>
  <si>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</si>
  <si>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</si>
  <si>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</si>
  <si>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>Бруто полисирана премија за период од 01.01.2016 до 30.06.2016</t>
  </si>
  <si>
    <t>Број на договори за период од 01.01.2016 до 30.06.2016</t>
  </si>
  <si>
    <t>Бруто исплатени (ликвидирани) штети за период од 01.01.2016 до 30.06.2016</t>
  </si>
  <si>
    <t>Број исплатени (ликвидирани) штети за период од 01.01.2016 до 30.06.2016</t>
  </si>
  <si>
    <t>Број на резервирани штети за период од 01.01.2016 до 30.06.2016</t>
  </si>
  <si>
    <t>Бруто резерви за настанати и пријавени штети за период од 01.01.2016 до 30.06.2016</t>
  </si>
  <si>
    <t>Договори за ЗАО за период од 01.01.2016 до 30.06.2016</t>
  </si>
  <si>
    <t>Премија за ЗАО за период од 01.01.2016 до 30.06.2016</t>
  </si>
  <si>
    <t>Број на Зелена карта за период од 01.01.2016 до 30.06.2016</t>
  </si>
  <si>
    <t>Премија за Зелена карта за период од 01.01.2016 до 30.06.2016</t>
  </si>
  <si>
    <t>Број на Гранично осигурување за период од 01.01.2016 до 30.06.2016</t>
  </si>
  <si>
    <t>Премија за Гранично осигурување за период од 01.01.2016 до 30.06.2016</t>
  </si>
  <si>
    <t>Број на штети од ЗАО за период од 01.01.2016 до 30.06.2016</t>
  </si>
  <si>
    <t>Ликвидирани штети на ЗАО за период од 01.01.2016  до 30.06.2016</t>
  </si>
  <si>
    <t>Број на штети на Зелена карта за период од 01.01.2016 до 30.06.2016</t>
  </si>
  <si>
    <t>Ликвидирани штети за ЗК за период од 01.01.2016 до 30.06.2016</t>
  </si>
  <si>
    <t>Штети на Гранично осигурување за период од 01.01.2016 до 30.06.2016</t>
  </si>
  <si>
    <t>Техничка премија за период од 01.01.2016  до 30.06.2016</t>
  </si>
  <si>
    <t xml:space="preserve">          Резерви за настанати и пријавени, непријавени штети за период од 01.01.2016 до 30.06.2016</t>
  </si>
  <si>
    <t>Продажба по канали за период од 01.01.2016 до 30.06.2016 година</t>
  </si>
  <si>
    <t>Бруто технички резерви за периодот од  01.01.2016  до 30.06.2016</t>
  </si>
  <si>
    <t>Неосигурени возила, непознати возила и услужни штети за период од 01.01 до 30.06.2016 година ( Вкупно )</t>
  </si>
  <si>
    <t xml:space="preserve"> Во 000 мкд</t>
  </si>
  <si>
    <t>Во 000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</si>
</sst>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/>
    <xf numFmtId="0" fontId="5" fillId="2" borderId="0" xfId="0" applyFont="1" applyFill="1" applyBorder="1" applyAlignment="1">
      <alignment horizontal="center"/>
    </xf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5" fillId="2" borderId="1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9" fontId="5" fillId="2" borderId="14" xfId="6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5" fillId="0" borderId="19" xfId="0" applyNumberFormat="1" applyFont="1" applyBorder="1"/>
    <xf numFmtId="3" fontId="12" fillId="0" borderId="11" xfId="0" applyNumberFormat="1" applyFont="1" applyBorder="1" applyAlignment="1">
      <alignment vertical="center"/>
    </xf>
    <xf numFmtId="3" fontId="34" fillId="3" borderId="1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5" fillId="2" borderId="1" xfId="0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41"/>
      <c r="B1" s="242"/>
      <c r="C1" s="289" t="s">
        <v>93</v>
      </c>
      <c r="D1" s="290"/>
      <c r="E1" s="290"/>
      <c r="F1" s="290"/>
      <c r="G1" s="290"/>
      <c r="H1" s="290"/>
      <c r="I1" s="290"/>
      <c r="J1" s="2"/>
      <c r="K1" s="2"/>
      <c r="L1" s="2"/>
      <c r="M1" s="2"/>
      <c r="N1" s="241" t="s">
        <v>38</v>
      </c>
    </row>
    <row r="2" spans="1:14" ht="15.75" thickBot="1" x14ac:dyDescent="0.3">
      <c r="A2" s="293" t="s">
        <v>0</v>
      </c>
      <c r="B2" s="295" t="s">
        <v>1</v>
      </c>
      <c r="C2" s="297" t="s">
        <v>2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1" t="s">
        <v>3</v>
      </c>
    </row>
    <row r="3" spans="1:14" ht="15.75" thickBot="1" x14ac:dyDescent="0.3">
      <c r="A3" s="294"/>
      <c r="B3" s="296"/>
      <c r="C3" s="91" t="s">
        <v>71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</v>
      </c>
      <c r="J3" s="24" t="s">
        <v>10</v>
      </c>
      <c r="K3" s="91" t="s">
        <v>11</v>
      </c>
      <c r="L3" s="24" t="s">
        <v>12</v>
      </c>
      <c r="M3" s="25" t="s">
        <v>13</v>
      </c>
      <c r="N3" s="292"/>
    </row>
    <row r="4" spans="1:14" x14ac:dyDescent="0.25">
      <c r="A4" s="5">
        <v>1</v>
      </c>
      <c r="B4" s="9" t="s">
        <v>14</v>
      </c>
      <c r="C4" s="212">
        <v>64960</v>
      </c>
      <c r="D4" s="180">
        <v>67764</v>
      </c>
      <c r="E4" s="234">
        <v>20253</v>
      </c>
      <c r="F4" s="228">
        <v>34284</v>
      </c>
      <c r="G4" s="234">
        <v>23602</v>
      </c>
      <c r="H4" s="228">
        <v>65036</v>
      </c>
      <c r="I4" s="234">
        <v>4952</v>
      </c>
      <c r="J4" s="228">
        <v>16797</v>
      </c>
      <c r="K4" s="212">
        <v>32673</v>
      </c>
      <c r="L4" s="228">
        <v>7961</v>
      </c>
      <c r="M4" s="224">
        <v>15744</v>
      </c>
      <c r="N4" s="221">
        <f t="shared" ref="N4:N21" si="0">SUM(C4:M4)</f>
        <v>354026</v>
      </c>
    </row>
    <row r="5" spans="1:14" x14ac:dyDescent="0.25">
      <c r="A5" s="4">
        <v>2</v>
      </c>
      <c r="B5" s="10" t="s">
        <v>15</v>
      </c>
      <c r="C5" s="231">
        <v>0</v>
      </c>
      <c r="D5" s="73">
        <v>23176</v>
      </c>
      <c r="E5" s="21">
        <v>0</v>
      </c>
      <c r="F5" s="229">
        <v>759</v>
      </c>
      <c r="G5" s="232">
        <v>3826</v>
      </c>
      <c r="H5" s="229">
        <v>7403</v>
      </c>
      <c r="I5" s="231">
        <v>0</v>
      </c>
      <c r="J5" s="22">
        <v>797</v>
      </c>
      <c r="K5" s="231">
        <v>194</v>
      </c>
      <c r="L5" s="22">
        <v>0</v>
      </c>
      <c r="M5" s="225">
        <v>0</v>
      </c>
      <c r="N5" s="222">
        <f t="shared" si="0"/>
        <v>36155</v>
      </c>
    </row>
    <row r="6" spans="1:14" x14ac:dyDescent="0.25">
      <c r="A6" s="4">
        <v>3</v>
      </c>
      <c r="B6" s="10" t="s">
        <v>16</v>
      </c>
      <c r="C6" s="232">
        <v>44990</v>
      </c>
      <c r="D6" s="73">
        <v>102597</v>
      </c>
      <c r="E6" s="232">
        <v>21912</v>
      </c>
      <c r="F6" s="229">
        <v>55990</v>
      </c>
      <c r="G6" s="232">
        <v>41172</v>
      </c>
      <c r="H6" s="229">
        <v>44585</v>
      </c>
      <c r="I6" s="232">
        <v>1925</v>
      </c>
      <c r="J6" s="229">
        <v>20366</v>
      </c>
      <c r="K6" s="232">
        <v>32154</v>
      </c>
      <c r="L6" s="229">
        <v>5680</v>
      </c>
      <c r="M6" s="226">
        <v>17703</v>
      </c>
      <c r="N6" s="222">
        <f t="shared" si="0"/>
        <v>389074</v>
      </c>
    </row>
    <row r="7" spans="1:14" x14ac:dyDescent="0.25">
      <c r="A7" s="4">
        <v>4</v>
      </c>
      <c r="B7" s="10" t="s">
        <v>17</v>
      </c>
      <c r="C7" s="231">
        <v>0</v>
      </c>
      <c r="D7" s="39">
        <v>0</v>
      </c>
      <c r="E7" s="231">
        <v>0</v>
      </c>
      <c r="F7" s="22">
        <v>0</v>
      </c>
      <c r="G7" s="231">
        <v>0</v>
      </c>
      <c r="H7" s="22">
        <v>0</v>
      </c>
      <c r="I7" s="231">
        <v>0</v>
      </c>
      <c r="J7" s="22">
        <v>0</v>
      </c>
      <c r="K7" s="231">
        <v>0</v>
      </c>
      <c r="L7" s="22">
        <v>0</v>
      </c>
      <c r="M7" s="225">
        <v>0</v>
      </c>
      <c r="N7" s="10">
        <f t="shared" si="0"/>
        <v>0</v>
      </c>
    </row>
    <row r="8" spans="1:14" x14ac:dyDescent="0.25">
      <c r="A8" s="4">
        <v>5</v>
      </c>
      <c r="B8" s="10" t="s">
        <v>18</v>
      </c>
      <c r="C8" s="231">
        <v>0</v>
      </c>
      <c r="D8" s="39">
        <v>0</v>
      </c>
      <c r="E8" s="21">
        <v>0</v>
      </c>
      <c r="F8" s="22">
        <v>0</v>
      </c>
      <c r="G8" s="232">
        <v>29680</v>
      </c>
      <c r="H8" s="229">
        <v>5699</v>
      </c>
      <c r="I8" s="231">
        <v>0</v>
      </c>
      <c r="J8" s="22">
        <v>0</v>
      </c>
      <c r="K8" s="231">
        <v>0</v>
      </c>
      <c r="L8" s="22">
        <v>0</v>
      </c>
      <c r="M8" s="225">
        <v>0</v>
      </c>
      <c r="N8" s="222">
        <f t="shared" si="0"/>
        <v>35379</v>
      </c>
    </row>
    <row r="9" spans="1:14" x14ac:dyDescent="0.25">
      <c r="A9" s="4">
        <v>6</v>
      </c>
      <c r="B9" s="10" t="s">
        <v>19</v>
      </c>
      <c r="C9" s="231">
        <v>0</v>
      </c>
      <c r="D9" s="39">
        <v>96</v>
      </c>
      <c r="E9" s="231">
        <v>0</v>
      </c>
      <c r="F9" s="22">
        <v>42</v>
      </c>
      <c r="G9" s="231">
        <v>27</v>
      </c>
      <c r="H9" s="22">
        <v>67</v>
      </c>
      <c r="I9" s="231">
        <v>0</v>
      </c>
      <c r="J9" s="22">
        <v>20</v>
      </c>
      <c r="K9" s="231">
        <v>4</v>
      </c>
      <c r="L9" s="22">
        <v>0</v>
      </c>
      <c r="M9" s="225">
        <v>0</v>
      </c>
      <c r="N9" s="10">
        <f t="shared" si="0"/>
        <v>256</v>
      </c>
    </row>
    <row r="10" spans="1:14" x14ac:dyDescent="0.25">
      <c r="A10" s="4">
        <v>7</v>
      </c>
      <c r="B10" s="10" t="s">
        <v>20</v>
      </c>
      <c r="C10" s="232">
        <v>13684</v>
      </c>
      <c r="D10" s="73">
        <v>13827</v>
      </c>
      <c r="E10" s="232">
        <v>4019</v>
      </c>
      <c r="F10" s="229">
        <v>1972</v>
      </c>
      <c r="G10" s="232">
        <v>3227</v>
      </c>
      <c r="H10" s="229">
        <v>1419</v>
      </c>
      <c r="I10" s="231">
        <v>0</v>
      </c>
      <c r="J10" s="229">
        <v>4705</v>
      </c>
      <c r="K10" s="232">
        <v>298</v>
      </c>
      <c r="L10" s="22">
        <v>0</v>
      </c>
      <c r="M10" s="226">
        <v>571</v>
      </c>
      <c r="N10" s="222">
        <f t="shared" si="0"/>
        <v>43722</v>
      </c>
    </row>
    <row r="11" spans="1:14" x14ac:dyDescent="0.25">
      <c r="A11" s="4">
        <v>8</v>
      </c>
      <c r="B11" s="10" t="s">
        <v>21</v>
      </c>
      <c r="C11" s="232">
        <v>73805</v>
      </c>
      <c r="D11" s="73">
        <v>35803</v>
      </c>
      <c r="E11" s="232">
        <v>9645</v>
      </c>
      <c r="F11" s="229">
        <v>36292</v>
      </c>
      <c r="G11" s="232">
        <v>9600</v>
      </c>
      <c r="H11" s="229">
        <v>56122</v>
      </c>
      <c r="I11" s="232">
        <v>2697</v>
      </c>
      <c r="J11" s="229">
        <v>13489</v>
      </c>
      <c r="K11" s="232">
        <v>17810</v>
      </c>
      <c r="L11" s="229">
        <v>3526</v>
      </c>
      <c r="M11" s="226">
        <v>8680</v>
      </c>
      <c r="N11" s="222">
        <f t="shared" si="0"/>
        <v>267469</v>
      </c>
    </row>
    <row r="12" spans="1:14" x14ac:dyDescent="0.25">
      <c r="A12" s="4">
        <v>9</v>
      </c>
      <c r="B12" s="10" t="s">
        <v>22</v>
      </c>
      <c r="C12" s="232">
        <v>212112</v>
      </c>
      <c r="D12" s="73">
        <v>154696</v>
      </c>
      <c r="E12" s="232">
        <v>16265</v>
      </c>
      <c r="F12" s="229">
        <v>50264</v>
      </c>
      <c r="G12" s="232">
        <v>161285</v>
      </c>
      <c r="H12" s="229">
        <v>46884</v>
      </c>
      <c r="I12" s="232">
        <v>715</v>
      </c>
      <c r="J12" s="229">
        <v>95385</v>
      </c>
      <c r="K12" s="232">
        <v>24074</v>
      </c>
      <c r="L12" s="229">
        <v>9025</v>
      </c>
      <c r="M12" s="226">
        <v>8910</v>
      </c>
      <c r="N12" s="222">
        <f t="shared" si="0"/>
        <v>779615</v>
      </c>
    </row>
    <row r="13" spans="1:14" x14ac:dyDescent="0.25">
      <c r="A13" s="4">
        <v>10</v>
      </c>
      <c r="B13" s="10" t="s">
        <v>23</v>
      </c>
      <c r="C13" s="232">
        <v>120826</v>
      </c>
      <c r="D13" s="73">
        <v>263674</v>
      </c>
      <c r="E13" s="232">
        <v>165663</v>
      </c>
      <c r="F13" s="229">
        <v>184694</v>
      </c>
      <c r="G13" s="232">
        <v>176777</v>
      </c>
      <c r="H13" s="229">
        <v>175026</v>
      </c>
      <c r="I13" s="232">
        <v>77583</v>
      </c>
      <c r="J13" s="229">
        <v>209292</v>
      </c>
      <c r="K13" s="232">
        <v>190901</v>
      </c>
      <c r="L13" s="229">
        <v>123940</v>
      </c>
      <c r="M13" s="226">
        <v>118584</v>
      </c>
      <c r="N13" s="222">
        <f t="shared" si="0"/>
        <v>1806960</v>
      </c>
    </row>
    <row r="14" spans="1:14" x14ac:dyDescent="0.25">
      <c r="A14" s="4">
        <v>11</v>
      </c>
      <c r="B14" s="10" t="s">
        <v>24</v>
      </c>
      <c r="C14" s="231">
        <v>0</v>
      </c>
      <c r="D14" s="73">
        <v>0</v>
      </c>
      <c r="E14" s="231">
        <v>0</v>
      </c>
      <c r="F14" s="229">
        <v>0</v>
      </c>
      <c r="G14" s="232">
        <v>2010</v>
      </c>
      <c r="H14" s="229">
        <v>1764</v>
      </c>
      <c r="I14" s="231">
        <v>0</v>
      </c>
      <c r="J14" s="22">
        <v>0</v>
      </c>
      <c r="K14" s="231">
        <v>141</v>
      </c>
      <c r="L14" s="22">
        <v>0</v>
      </c>
      <c r="M14" s="225">
        <v>0</v>
      </c>
      <c r="N14" s="222">
        <f t="shared" si="0"/>
        <v>3915</v>
      </c>
    </row>
    <row r="15" spans="1:14" x14ac:dyDescent="0.25">
      <c r="A15" s="4">
        <v>12</v>
      </c>
      <c r="B15" s="10" t="s">
        <v>25</v>
      </c>
      <c r="C15" s="231">
        <v>68</v>
      </c>
      <c r="D15" s="39">
        <v>119</v>
      </c>
      <c r="E15" s="231">
        <v>25</v>
      </c>
      <c r="F15" s="22">
        <v>382</v>
      </c>
      <c r="G15" s="231">
        <v>62</v>
      </c>
      <c r="H15" s="22">
        <v>91</v>
      </c>
      <c r="I15" s="231">
        <v>0</v>
      </c>
      <c r="J15" s="22">
        <v>33</v>
      </c>
      <c r="K15" s="231">
        <v>122</v>
      </c>
      <c r="L15" s="22">
        <v>0</v>
      </c>
      <c r="M15" s="225">
        <v>39</v>
      </c>
      <c r="N15" s="222">
        <f t="shared" si="0"/>
        <v>941</v>
      </c>
    </row>
    <row r="16" spans="1:14" x14ac:dyDescent="0.25">
      <c r="A16" s="4">
        <v>13</v>
      </c>
      <c r="B16" s="10" t="s">
        <v>26</v>
      </c>
      <c r="C16" s="232">
        <v>23355</v>
      </c>
      <c r="D16" s="73">
        <v>24735</v>
      </c>
      <c r="E16" s="232">
        <v>6546</v>
      </c>
      <c r="F16" s="229">
        <v>5558</v>
      </c>
      <c r="G16" s="232">
        <v>5177</v>
      </c>
      <c r="H16" s="229">
        <v>28815</v>
      </c>
      <c r="I16" s="231">
        <v>201</v>
      </c>
      <c r="J16" s="229">
        <v>13349</v>
      </c>
      <c r="K16" s="232">
        <v>6228</v>
      </c>
      <c r="L16" s="229">
        <v>1077</v>
      </c>
      <c r="M16" s="226">
        <v>1782</v>
      </c>
      <c r="N16" s="222">
        <f t="shared" si="0"/>
        <v>116823</v>
      </c>
    </row>
    <row r="17" spans="1:14" x14ac:dyDescent="0.25">
      <c r="A17" s="4">
        <v>14</v>
      </c>
      <c r="B17" s="10" t="s">
        <v>27</v>
      </c>
      <c r="C17" s="231">
        <v>0</v>
      </c>
      <c r="D17" s="39">
        <v>0</v>
      </c>
      <c r="E17" s="231">
        <v>0</v>
      </c>
      <c r="F17" s="22">
        <v>0</v>
      </c>
      <c r="G17" s="231">
        <v>0</v>
      </c>
      <c r="H17" s="22">
        <v>0</v>
      </c>
      <c r="I17" s="231">
        <v>0</v>
      </c>
      <c r="J17" s="22">
        <v>0</v>
      </c>
      <c r="K17" s="231">
        <v>0</v>
      </c>
      <c r="L17" s="22">
        <v>0</v>
      </c>
      <c r="M17" s="225">
        <v>0</v>
      </c>
      <c r="N17" s="10">
        <f t="shared" si="0"/>
        <v>0</v>
      </c>
    </row>
    <row r="18" spans="1:14" x14ac:dyDescent="0.25">
      <c r="A18" s="4">
        <v>15</v>
      </c>
      <c r="B18" s="10" t="s">
        <v>28</v>
      </c>
      <c r="C18" s="231">
        <v>49</v>
      </c>
      <c r="D18" s="39">
        <v>26</v>
      </c>
      <c r="E18" s="231">
        <v>104</v>
      </c>
      <c r="F18" s="22">
        <v>16</v>
      </c>
      <c r="G18" s="231">
        <v>11</v>
      </c>
      <c r="H18" s="22">
        <v>0</v>
      </c>
      <c r="I18" s="231">
        <v>0</v>
      </c>
      <c r="J18" s="22">
        <v>0</v>
      </c>
      <c r="K18" s="231">
        <v>196</v>
      </c>
      <c r="L18" s="22">
        <v>0</v>
      </c>
      <c r="M18" s="225">
        <v>0</v>
      </c>
      <c r="N18" s="222">
        <f>SUM(C18:M18)</f>
        <v>402</v>
      </c>
    </row>
    <row r="19" spans="1:14" x14ac:dyDescent="0.25">
      <c r="A19" s="4">
        <v>16</v>
      </c>
      <c r="B19" s="10" t="s">
        <v>29</v>
      </c>
      <c r="C19" s="232">
        <v>604</v>
      </c>
      <c r="D19" s="73">
        <v>9674</v>
      </c>
      <c r="E19" s="232">
        <v>498</v>
      </c>
      <c r="F19" s="229">
        <v>2219</v>
      </c>
      <c r="G19" s="231">
        <v>0</v>
      </c>
      <c r="H19" s="22">
        <v>187</v>
      </c>
      <c r="I19" s="231">
        <v>0</v>
      </c>
      <c r="J19" s="22">
        <v>791</v>
      </c>
      <c r="K19" s="232">
        <v>0</v>
      </c>
      <c r="L19" s="22">
        <v>0</v>
      </c>
      <c r="M19" s="226">
        <v>0</v>
      </c>
      <c r="N19" s="222">
        <f>SUM(C19:M19)</f>
        <v>13973</v>
      </c>
    </row>
    <row r="20" spans="1:14" x14ac:dyDescent="0.25">
      <c r="A20" s="4">
        <v>17</v>
      </c>
      <c r="B20" s="10" t="s">
        <v>30</v>
      </c>
      <c r="C20" s="231">
        <v>0</v>
      </c>
      <c r="D20" s="39">
        <v>0</v>
      </c>
      <c r="E20" s="231">
        <v>0</v>
      </c>
      <c r="F20" s="22">
        <v>0</v>
      </c>
      <c r="G20" s="231">
        <v>0</v>
      </c>
      <c r="H20" s="22">
        <v>0</v>
      </c>
      <c r="I20" s="231">
        <v>0</v>
      </c>
      <c r="J20" s="22">
        <v>0</v>
      </c>
      <c r="K20" s="231">
        <v>0</v>
      </c>
      <c r="L20" s="22">
        <v>0</v>
      </c>
      <c r="M20" s="225">
        <v>0</v>
      </c>
      <c r="N20" s="10">
        <f>SUM(C20:M20)</f>
        <v>0</v>
      </c>
    </row>
    <row r="21" spans="1:14" ht="15.75" thickBot="1" x14ac:dyDescent="0.3">
      <c r="A21" s="6">
        <v>18</v>
      </c>
      <c r="B21" s="11" t="s">
        <v>31</v>
      </c>
      <c r="C21" s="233">
        <v>6997</v>
      </c>
      <c r="D21" s="181">
        <v>12529</v>
      </c>
      <c r="E21" s="233">
        <v>6329</v>
      </c>
      <c r="F21" s="230">
        <v>13265</v>
      </c>
      <c r="G21" s="233">
        <v>6149</v>
      </c>
      <c r="H21" s="230">
        <v>11834</v>
      </c>
      <c r="I21" s="233">
        <v>2015</v>
      </c>
      <c r="J21" s="230">
        <v>7927</v>
      </c>
      <c r="K21" s="233">
        <v>6867</v>
      </c>
      <c r="L21" s="230">
        <v>2814</v>
      </c>
      <c r="M21" s="227">
        <v>4355</v>
      </c>
      <c r="N21" s="223">
        <f t="shared" si="0"/>
        <v>81081</v>
      </c>
    </row>
    <row r="22" spans="1:14" ht="15.75" thickBot="1" x14ac:dyDescent="0.3">
      <c r="A22" s="7"/>
      <c r="B22" s="19" t="s">
        <v>32</v>
      </c>
      <c r="C22" s="243">
        <f t="shared" ref="C22:N22" si="1">SUM(C4:C21)</f>
        <v>561450</v>
      </c>
      <c r="D22" s="244">
        <f>SUM(D4:D21)</f>
        <v>708716</v>
      </c>
      <c r="E22" s="243">
        <f>SUM(E4:E21)</f>
        <v>251259</v>
      </c>
      <c r="F22" s="245">
        <f>SUM(F4:F21)</f>
        <v>385737</v>
      </c>
      <c r="G22" s="246">
        <f t="shared" si="1"/>
        <v>462605</v>
      </c>
      <c r="H22" s="245">
        <f t="shared" si="1"/>
        <v>444932</v>
      </c>
      <c r="I22" s="246">
        <f t="shared" si="1"/>
        <v>90088</v>
      </c>
      <c r="J22" s="245">
        <f t="shared" si="1"/>
        <v>382951</v>
      </c>
      <c r="K22" s="246">
        <f t="shared" si="1"/>
        <v>311662</v>
      </c>
      <c r="L22" s="245">
        <f t="shared" si="1"/>
        <v>154023</v>
      </c>
      <c r="M22" s="247">
        <f t="shared" si="1"/>
        <v>176368</v>
      </c>
      <c r="N22" s="248">
        <f t="shared" si="1"/>
        <v>3929791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7" t="s">
        <v>33</v>
      </c>
      <c r="B24" s="288"/>
      <c r="C24" s="27">
        <f>C22/N22</f>
        <v>0.14287019335124948</v>
      </c>
      <c r="D24" s="28">
        <f>D22/N22</f>
        <v>0.18034445088810067</v>
      </c>
      <c r="E24" s="29">
        <f>E22/N22</f>
        <v>6.3936987997580533E-2</v>
      </c>
      <c r="F24" s="28">
        <f>F22/N22</f>
        <v>9.8157128457976514E-2</v>
      </c>
      <c r="G24" s="29">
        <f>G22/N22</f>
        <v>0.11771745622095424</v>
      </c>
      <c r="H24" s="28">
        <f>H22/N22</f>
        <v>0.11322027049275649</v>
      </c>
      <c r="I24" s="29">
        <f>I22/N22</f>
        <v>2.2924374349679155E-2</v>
      </c>
      <c r="J24" s="28">
        <f>J22/N22</f>
        <v>9.7448184903471971E-2</v>
      </c>
      <c r="K24" s="29">
        <f>K22/N22</f>
        <v>7.9307525514715663E-2</v>
      </c>
      <c r="L24" s="28">
        <f>L22/N22</f>
        <v>3.9193687399660691E-2</v>
      </c>
      <c r="M24" s="30">
        <f>M22/N22</f>
        <v>4.4879740423854599E-2</v>
      </c>
      <c r="N24" s="110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13</v>
      </c>
      <c r="D27" s="116" t="s">
        <v>34</v>
      </c>
      <c r="E27" s="114" t="s">
        <v>7</v>
      </c>
      <c r="F27" s="116" t="s">
        <v>10</v>
      </c>
      <c r="G27" s="307"/>
      <c r="H27" s="1"/>
      <c r="I27" s="1"/>
      <c r="J27" s="113"/>
      <c r="K27" s="301" t="s">
        <v>35</v>
      </c>
      <c r="L27" s="302"/>
      <c r="M27" s="170">
        <f>N22</f>
        <v>3929791</v>
      </c>
      <c r="N27" s="171">
        <f>M27/M29</f>
        <v>0.87638246651226948</v>
      </c>
    </row>
    <row r="28" spans="1:14" ht="15.75" thickBot="1" x14ac:dyDescent="0.3">
      <c r="A28" s="26">
        <v>19</v>
      </c>
      <c r="B28" s="194" t="s">
        <v>36</v>
      </c>
      <c r="C28" s="169">
        <v>224723</v>
      </c>
      <c r="D28" s="59">
        <v>208296</v>
      </c>
      <c r="E28" s="169">
        <v>87486</v>
      </c>
      <c r="F28" s="59">
        <v>33809</v>
      </c>
      <c r="G28" s="169">
        <f>SUM(C28:F28)</f>
        <v>554314</v>
      </c>
      <c r="H28" s="1"/>
      <c r="I28" s="1"/>
      <c r="J28" s="113"/>
      <c r="K28" s="283" t="s">
        <v>36</v>
      </c>
      <c r="L28" s="284"/>
      <c r="M28" s="169">
        <f>G28</f>
        <v>554314</v>
      </c>
      <c r="N28" s="172">
        <f>M28/M29</f>
        <v>0.12361753348773055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285" t="s">
        <v>3</v>
      </c>
      <c r="L29" s="286"/>
      <c r="M29" s="173">
        <f>M27+M28</f>
        <v>4484105</v>
      </c>
      <c r="N29" s="174">
        <f>M29/M29</f>
        <v>1</v>
      </c>
    </row>
    <row r="30" spans="1:14" ht="15.75" thickBot="1" x14ac:dyDescent="0.3">
      <c r="A30" s="287" t="s">
        <v>37</v>
      </c>
      <c r="B30" s="288"/>
      <c r="C30" s="27">
        <f>C28/G28</f>
        <v>0.40540740446750395</v>
      </c>
      <c r="D30" s="117">
        <f>D28/G28</f>
        <v>0.37577257655408308</v>
      </c>
      <c r="E30" s="27">
        <f>E28/G28</f>
        <v>0.15782751292588676</v>
      </c>
      <c r="F30" s="117">
        <f>F28/G28</f>
        <v>6.0992506052526187E-2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F26"/>
    <mergeCell ref="G26:G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16" t="s">
        <v>103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68"/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49" t="s">
        <v>71</v>
      </c>
      <c r="D3" s="320" t="s">
        <v>4</v>
      </c>
      <c r="E3" s="340" t="s">
        <v>5</v>
      </c>
      <c r="F3" s="358" t="s">
        <v>6</v>
      </c>
      <c r="G3" s="340" t="s">
        <v>7</v>
      </c>
      <c r="H3" s="338" t="s">
        <v>8</v>
      </c>
      <c r="I3" s="340" t="s">
        <v>9</v>
      </c>
      <c r="J3" s="338" t="s">
        <v>10</v>
      </c>
      <c r="K3" s="349" t="s">
        <v>11</v>
      </c>
      <c r="L3" s="320" t="s">
        <v>12</v>
      </c>
      <c r="M3" s="340" t="s">
        <v>13</v>
      </c>
      <c r="N3" s="334"/>
    </row>
    <row r="4" spans="1:14" ht="15.75" thickBot="1" x14ac:dyDescent="0.3">
      <c r="A4" s="341"/>
      <c r="B4" s="335"/>
      <c r="C4" s="351"/>
      <c r="D4" s="341"/>
      <c r="E4" s="341"/>
      <c r="F4" s="359"/>
      <c r="G4" s="341"/>
      <c r="H4" s="339"/>
      <c r="I4" s="341"/>
      <c r="J4" s="339"/>
      <c r="K4" s="351"/>
      <c r="L4" s="341"/>
      <c r="M4" s="341"/>
      <c r="N4" s="335"/>
    </row>
    <row r="5" spans="1:14" x14ac:dyDescent="0.25">
      <c r="A5" s="36">
        <v>1</v>
      </c>
      <c r="B5" s="37" t="s">
        <v>41</v>
      </c>
      <c r="C5" s="86">
        <v>52</v>
      </c>
      <c r="D5" s="180">
        <v>67</v>
      </c>
      <c r="E5" s="86">
        <v>3880</v>
      </c>
      <c r="F5" s="180">
        <v>259</v>
      </c>
      <c r="G5" s="86">
        <v>92</v>
      </c>
      <c r="H5" s="180">
        <v>718</v>
      </c>
      <c r="I5" s="86">
        <v>85</v>
      </c>
      <c r="J5" s="180">
        <v>194</v>
      </c>
      <c r="K5" s="86">
        <v>80</v>
      </c>
      <c r="L5" s="180">
        <v>165</v>
      </c>
      <c r="M5" s="86">
        <v>127</v>
      </c>
      <c r="N5" s="180">
        <f t="shared" ref="N5:N13" si="0">SUM(C5:M5)</f>
        <v>5719</v>
      </c>
    </row>
    <row r="6" spans="1:14" x14ac:dyDescent="0.25">
      <c r="A6" s="38">
        <v>2</v>
      </c>
      <c r="B6" s="39" t="s">
        <v>42</v>
      </c>
      <c r="C6" s="86">
        <v>5</v>
      </c>
      <c r="D6" s="73">
        <v>1</v>
      </c>
      <c r="E6" s="86">
        <v>147</v>
      </c>
      <c r="F6" s="73">
        <v>5</v>
      </c>
      <c r="G6" s="86">
        <v>0</v>
      </c>
      <c r="H6" s="73">
        <v>58</v>
      </c>
      <c r="I6" s="86">
        <v>1</v>
      </c>
      <c r="J6" s="73">
        <v>0</v>
      </c>
      <c r="K6" s="86">
        <v>1</v>
      </c>
      <c r="L6" s="73">
        <v>5</v>
      </c>
      <c r="M6" s="86">
        <v>8</v>
      </c>
      <c r="N6" s="73">
        <f t="shared" si="0"/>
        <v>231</v>
      </c>
    </row>
    <row r="7" spans="1:14" x14ac:dyDescent="0.25">
      <c r="A7" s="38">
        <v>3</v>
      </c>
      <c r="B7" s="39" t="s">
        <v>43</v>
      </c>
      <c r="C7" s="70">
        <v>1</v>
      </c>
      <c r="D7" s="39">
        <v>0</v>
      </c>
      <c r="E7" s="70">
        <v>18</v>
      </c>
      <c r="F7" s="39">
        <v>2</v>
      </c>
      <c r="G7" s="70">
        <v>0</v>
      </c>
      <c r="H7" s="39">
        <v>4</v>
      </c>
      <c r="I7" s="70">
        <v>0</v>
      </c>
      <c r="J7" s="39">
        <v>0</v>
      </c>
      <c r="K7" s="70">
        <v>0</v>
      </c>
      <c r="L7" s="39">
        <v>1</v>
      </c>
      <c r="M7" s="70">
        <v>0</v>
      </c>
      <c r="N7" s="39">
        <f t="shared" si="0"/>
        <v>26</v>
      </c>
    </row>
    <row r="8" spans="1:14" x14ac:dyDescent="0.25">
      <c r="A8" s="38">
        <v>4</v>
      </c>
      <c r="B8" s="39" t="s">
        <v>44</v>
      </c>
      <c r="C8" s="70">
        <v>8</v>
      </c>
      <c r="D8" s="39">
        <v>0</v>
      </c>
      <c r="E8" s="70">
        <v>7</v>
      </c>
      <c r="F8" s="39">
        <v>0</v>
      </c>
      <c r="G8" s="70">
        <v>0</v>
      </c>
      <c r="H8" s="39">
        <v>22</v>
      </c>
      <c r="I8" s="70">
        <v>0</v>
      </c>
      <c r="J8" s="39">
        <v>0</v>
      </c>
      <c r="K8" s="70">
        <v>1</v>
      </c>
      <c r="L8" s="39">
        <v>4</v>
      </c>
      <c r="M8" s="70">
        <v>0</v>
      </c>
      <c r="N8" s="39">
        <f t="shared" si="0"/>
        <v>42</v>
      </c>
    </row>
    <row r="9" spans="1:14" x14ac:dyDescent="0.25">
      <c r="A9" s="38">
        <v>5</v>
      </c>
      <c r="B9" s="39" t="s">
        <v>45</v>
      </c>
      <c r="C9" s="70">
        <v>0</v>
      </c>
      <c r="D9" s="39">
        <v>0</v>
      </c>
      <c r="E9" s="70">
        <v>1</v>
      </c>
      <c r="F9" s="39">
        <v>0</v>
      </c>
      <c r="G9" s="70">
        <v>0</v>
      </c>
      <c r="H9" s="39">
        <v>21</v>
      </c>
      <c r="I9" s="70">
        <v>0</v>
      </c>
      <c r="J9" s="39">
        <v>0</v>
      </c>
      <c r="K9" s="70">
        <v>0</v>
      </c>
      <c r="L9" s="39">
        <v>0</v>
      </c>
      <c r="M9" s="70">
        <v>0</v>
      </c>
      <c r="N9" s="39">
        <f t="shared" si="0"/>
        <v>22</v>
      </c>
    </row>
    <row r="10" spans="1:14" x14ac:dyDescent="0.25">
      <c r="A10" s="38">
        <v>6</v>
      </c>
      <c r="B10" s="39" t="s">
        <v>46</v>
      </c>
      <c r="C10" s="70">
        <v>0</v>
      </c>
      <c r="D10" s="39">
        <v>0</v>
      </c>
      <c r="E10" s="70">
        <v>0</v>
      </c>
      <c r="F10" s="39">
        <v>28</v>
      </c>
      <c r="G10" s="70">
        <v>1</v>
      </c>
      <c r="H10" s="39">
        <v>2</v>
      </c>
      <c r="I10" s="70">
        <v>3</v>
      </c>
      <c r="J10" s="39">
        <v>0</v>
      </c>
      <c r="K10" s="70">
        <v>0</v>
      </c>
      <c r="L10" s="39">
        <v>9</v>
      </c>
      <c r="M10" s="70">
        <v>1</v>
      </c>
      <c r="N10" s="39">
        <f t="shared" si="0"/>
        <v>44</v>
      </c>
    </row>
    <row r="11" spans="1:14" x14ac:dyDescent="0.25">
      <c r="A11" s="38">
        <v>7</v>
      </c>
      <c r="B11" s="39" t="s">
        <v>47</v>
      </c>
      <c r="C11" s="70">
        <v>3</v>
      </c>
      <c r="D11" s="73">
        <v>0</v>
      </c>
      <c r="E11" s="70">
        <v>272</v>
      </c>
      <c r="F11" s="73">
        <v>41</v>
      </c>
      <c r="G11" s="70">
        <v>2</v>
      </c>
      <c r="H11" s="73">
        <v>47</v>
      </c>
      <c r="I11" s="70">
        <v>0</v>
      </c>
      <c r="J11" s="73">
        <v>0</v>
      </c>
      <c r="K11" s="70">
        <v>8</v>
      </c>
      <c r="L11" s="73">
        <v>11</v>
      </c>
      <c r="M11" s="70">
        <v>29</v>
      </c>
      <c r="N11" s="73">
        <f t="shared" si="0"/>
        <v>413</v>
      </c>
    </row>
    <row r="12" spans="1:14" ht="15.75" thickBot="1" x14ac:dyDescent="0.3">
      <c r="A12" s="41">
        <v>8</v>
      </c>
      <c r="B12" s="42" t="s">
        <v>48</v>
      </c>
      <c r="C12" s="87">
        <v>0</v>
      </c>
      <c r="D12" s="39">
        <v>0</v>
      </c>
      <c r="E12" s="87">
        <v>0</v>
      </c>
      <c r="F12" s="39">
        <v>0</v>
      </c>
      <c r="G12" s="87">
        <v>0</v>
      </c>
      <c r="H12" s="39">
        <v>0</v>
      </c>
      <c r="I12" s="87">
        <v>0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0</v>
      </c>
    </row>
    <row r="13" spans="1:14" ht="15.75" thickBot="1" x14ac:dyDescent="0.3">
      <c r="A13" s="44"/>
      <c r="B13" s="45" t="s">
        <v>39</v>
      </c>
      <c r="C13" s="49">
        <f t="shared" ref="C13:M13" si="1">SUM(C5:C12)</f>
        <v>69</v>
      </c>
      <c r="D13" s="47">
        <f t="shared" si="1"/>
        <v>68</v>
      </c>
      <c r="E13" s="49">
        <f t="shared" si="1"/>
        <v>4325</v>
      </c>
      <c r="F13" s="47">
        <f t="shared" si="1"/>
        <v>335</v>
      </c>
      <c r="G13" s="49">
        <f t="shared" si="1"/>
        <v>95</v>
      </c>
      <c r="H13" s="47">
        <f t="shared" si="1"/>
        <v>872</v>
      </c>
      <c r="I13" s="49">
        <f t="shared" si="1"/>
        <v>89</v>
      </c>
      <c r="J13" s="47">
        <f t="shared" si="1"/>
        <v>194</v>
      </c>
      <c r="K13" s="49">
        <f t="shared" si="1"/>
        <v>90</v>
      </c>
      <c r="L13" s="47">
        <f t="shared" si="1"/>
        <v>195</v>
      </c>
      <c r="M13" s="49">
        <f t="shared" si="1"/>
        <v>165</v>
      </c>
      <c r="N13" s="47">
        <f t="shared" si="0"/>
        <v>6497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4" t="s">
        <v>55</v>
      </c>
      <c r="B15" s="354"/>
      <c r="C15" s="74">
        <f>C13/N13</f>
        <v>1.0620286285978144E-2</v>
      </c>
      <c r="D15" s="75">
        <f>D13/N13</f>
        <v>1.0466369093427736E-2</v>
      </c>
      <c r="E15" s="56">
        <f>E13/N13</f>
        <v>0.6656918577805141</v>
      </c>
      <c r="F15" s="75">
        <f>F13/N13</f>
        <v>5.1562259504386643E-2</v>
      </c>
      <c r="G15" s="56">
        <f>G13/N13</f>
        <v>1.4622133292288749E-2</v>
      </c>
      <c r="H15" s="75">
        <f>H13/N13</f>
        <v>0.13421579190395566</v>
      </c>
      <c r="I15" s="56">
        <f>I13/N13</f>
        <v>1.3698630136986301E-2</v>
      </c>
      <c r="J15" s="75">
        <f>J13/N13</f>
        <v>2.985993535477913E-2</v>
      </c>
      <c r="K15" s="56">
        <f>K13/N13</f>
        <v>1.3852547329536708E-2</v>
      </c>
      <c r="L15" s="75">
        <f>L13/N13</f>
        <v>3.0013852547329536E-2</v>
      </c>
      <c r="M15" s="76">
        <f>M13/N13</f>
        <v>2.5396336770817301E-2</v>
      </c>
      <c r="N15" s="253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16" t="s">
        <v>104</v>
      </c>
      <c r="D17" s="317"/>
      <c r="E17" s="317"/>
      <c r="F17" s="317"/>
      <c r="G17" s="317"/>
      <c r="H17" s="317"/>
      <c r="I17" s="317"/>
      <c r="J17" s="318"/>
      <c r="K17" s="318"/>
      <c r="L17" s="31"/>
      <c r="M17" s="31"/>
      <c r="N17" s="250" t="s">
        <v>38</v>
      </c>
    </row>
    <row r="18" spans="1:14" ht="15.75" thickBot="1" x14ac:dyDescent="0.3">
      <c r="A18" s="306" t="s">
        <v>0</v>
      </c>
      <c r="B18" s="320" t="s">
        <v>1</v>
      </c>
      <c r="C18" s="333" t="s">
        <v>2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20" t="s">
        <v>3</v>
      </c>
    </row>
    <row r="19" spans="1:14" x14ac:dyDescent="0.25">
      <c r="A19" s="344"/>
      <c r="B19" s="345"/>
      <c r="C19" s="349" t="s">
        <v>71</v>
      </c>
      <c r="D19" s="320" t="s">
        <v>4</v>
      </c>
      <c r="E19" s="340" t="s">
        <v>5</v>
      </c>
      <c r="F19" s="358" t="s">
        <v>6</v>
      </c>
      <c r="G19" s="340" t="s">
        <v>7</v>
      </c>
      <c r="H19" s="338" t="s">
        <v>8</v>
      </c>
      <c r="I19" s="340" t="s">
        <v>9</v>
      </c>
      <c r="J19" s="338" t="s">
        <v>10</v>
      </c>
      <c r="K19" s="349" t="s">
        <v>11</v>
      </c>
      <c r="L19" s="320" t="s">
        <v>12</v>
      </c>
      <c r="M19" s="340" t="s">
        <v>13</v>
      </c>
      <c r="N19" s="334"/>
    </row>
    <row r="20" spans="1:14" ht="15.75" thickBot="1" x14ac:dyDescent="0.3">
      <c r="A20" s="341"/>
      <c r="B20" s="335"/>
      <c r="C20" s="351"/>
      <c r="D20" s="341"/>
      <c r="E20" s="341"/>
      <c r="F20" s="359"/>
      <c r="G20" s="341"/>
      <c r="H20" s="339"/>
      <c r="I20" s="341"/>
      <c r="J20" s="339"/>
      <c r="K20" s="351"/>
      <c r="L20" s="341"/>
      <c r="M20" s="341"/>
      <c r="N20" s="335"/>
    </row>
    <row r="21" spans="1:14" x14ac:dyDescent="0.25">
      <c r="A21" s="36">
        <v>1</v>
      </c>
      <c r="B21" s="37" t="s">
        <v>41</v>
      </c>
      <c r="C21" s="86">
        <v>286</v>
      </c>
      <c r="D21" s="180">
        <v>559</v>
      </c>
      <c r="E21" s="86">
        <v>12281</v>
      </c>
      <c r="F21" s="180">
        <v>1119</v>
      </c>
      <c r="G21" s="86">
        <v>590</v>
      </c>
      <c r="H21" s="180">
        <v>2351</v>
      </c>
      <c r="I21" s="86">
        <v>523</v>
      </c>
      <c r="J21" s="180">
        <v>1086</v>
      </c>
      <c r="K21" s="86">
        <v>358</v>
      </c>
      <c r="L21" s="180">
        <v>680</v>
      </c>
      <c r="M21" s="86">
        <v>507</v>
      </c>
      <c r="N21" s="180">
        <f t="shared" ref="N21:N28" si="2">SUM(C21:M21)</f>
        <v>20340</v>
      </c>
    </row>
    <row r="22" spans="1:14" x14ac:dyDescent="0.25">
      <c r="A22" s="38">
        <v>2</v>
      </c>
      <c r="B22" s="39" t="s">
        <v>42</v>
      </c>
      <c r="C22" s="86">
        <v>71</v>
      </c>
      <c r="D22" s="73">
        <v>14</v>
      </c>
      <c r="E22" s="86">
        <v>1755</v>
      </c>
      <c r="F22" s="73">
        <v>44</v>
      </c>
      <c r="G22" s="86">
        <v>0</v>
      </c>
      <c r="H22" s="73">
        <v>502</v>
      </c>
      <c r="I22" s="86">
        <v>7</v>
      </c>
      <c r="J22" s="73">
        <v>0</v>
      </c>
      <c r="K22" s="86">
        <v>14</v>
      </c>
      <c r="L22" s="73">
        <v>50</v>
      </c>
      <c r="M22" s="86">
        <v>113</v>
      </c>
      <c r="N22" s="73">
        <f t="shared" si="2"/>
        <v>2570</v>
      </c>
    </row>
    <row r="23" spans="1:14" x14ac:dyDescent="0.25">
      <c r="A23" s="38">
        <v>3</v>
      </c>
      <c r="B23" s="39" t="s">
        <v>43</v>
      </c>
      <c r="C23" s="70">
        <v>18</v>
      </c>
      <c r="D23" s="39">
        <v>0</v>
      </c>
      <c r="E23" s="70">
        <v>314</v>
      </c>
      <c r="F23" s="39">
        <v>36</v>
      </c>
      <c r="G23" s="70">
        <v>0</v>
      </c>
      <c r="H23" s="39">
        <v>50</v>
      </c>
      <c r="I23" s="70">
        <v>0</v>
      </c>
      <c r="J23" s="39">
        <v>0</v>
      </c>
      <c r="K23" s="70">
        <v>0</v>
      </c>
      <c r="L23" s="39">
        <v>13</v>
      </c>
      <c r="M23" s="70">
        <v>0</v>
      </c>
      <c r="N23" s="73">
        <f t="shared" si="2"/>
        <v>431</v>
      </c>
    </row>
    <row r="24" spans="1:14" x14ac:dyDescent="0.25">
      <c r="A24" s="38">
        <v>4</v>
      </c>
      <c r="B24" s="39" t="s">
        <v>44</v>
      </c>
      <c r="C24" s="70">
        <v>5</v>
      </c>
      <c r="D24" s="39">
        <v>0</v>
      </c>
      <c r="E24" s="70">
        <v>6</v>
      </c>
      <c r="F24" s="39">
        <v>0</v>
      </c>
      <c r="G24" s="70">
        <v>0</v>
      </c>
      <c r="H24" s="39">
        <v>14</v>
      </c>
      <c r="I24" s="70">
        <v>0</v>
      </c>
      <c r="J24" s="39">
        <v>0</v>
      </c>
      <c r="K24" s="70">
        <v>1</v>
      </c>
      <c r="L24" s="39">
        <v>2</v>
      </c>
      <c r="M24" s="70">
        <v>0</v>
      </c>
      <c r="N24" s="39">
        <f t="shared" si="2"/>
        <v>28</v>
      </c>
    </row>
    <row r="25" spans="1:14" x14ac:dyDescent="0.25">
      <c r="A25" s="38">
        <v>5</v>
      </c>
      <c r="B25" s="39" t="s">
        <v>45</v>
      </c>
      <c r="C25" s="70">
        <v>0</v>
      </c>
      <c r="D25" s="39">
        <v>0</v>
      </c>
      <c r="E25" s="70">
        <v>2</v>
      </c>
      <c r="F25" s="39">
        <v>0</v>
      </c>
      <c r="G25" s="70">
        <v>0</v>
      </c>
      <c r="H25" s="39">
        <v>114</v>
      </c>
      <c r="I25" s="70">
        <v>0</v>
      </c>
      <c r="J25" s="39">
        <v>0</v>
      </c>
      <c r="K25" s="70">
        <v>0</v>
      </c>
      <c r="L25" s="39">
        <v>0</v>
      </c>
      <c r="M25" s="70">
        <v>0</v>
      </c>
      <c r="N25" s="39">
        <f t="shared" si="2"/>
        <v>116</v>
      </c>
    </row>
    <row r="26" spans="1:14" x14ac:dyDescent="0.25">
      <c r="A26" s="38">
        <v>6</v>
      </c>
      <c r="B26" s="39" t="s">
        <v>46</v>
      </c>
      <c r="C26" s="70">
        <v>0</v>
      </c>
      <c r="D26" s="39">
        <v>0</v>
      </c>
      <c r="E26" s="70">
        <v>0</v>
      </c>
      <c r="F26" s="39">
        <v>93</v>
      </c>
      <c r="G26" s="70">
        <v>14</v>
      </c>
      <c r="H26" s="39">
        <v>23</v>
      </c>
      <c r="I26" s="70">
        <v>15</v>
      </c>
      <c r="J26" s="39">
        <v>0</v>
      </c>
      <c r="K26" s="70">
        <v>0</v>
      </c>
      <c r="L26" s="39">
        <v>28</v>
      </c>
      <c r="M26" s="70">
        <v>7</v>
      </c>
      <c r="N26" s="39">
        <f t="shared" si="2"/>
        <v>180</v>
      </c>
    </row>
    <row r="27" spans="1:14" x14ac:dyDescent="0.25">
      <c r="A27" s="38">
        <v>7</v>
      </c>
      <c r="B27" s="39" t="s">
        <v>47</v>
      </c>
      <c r="C27" s="70">
        <v>2</v>
      </c>
      <c r="D27" s="73">
        <v>0</v>
      </c>
      <c r="E27" s="70">
        <v>169</v>
      </c>
      <c r="F27" s="73">
        <v>87</v>
      </c>
      <c r="G27" s="70">
        <v>6</v>
      </c>
      <c r="H27" s="73">
        <v>29</v>
      </c>
      <c r="I27" s="70">
        <v>0</v>
      </c>
      <c r="J27" s="73">
        <v>0</v>
      </c>
      <c r="K27" s="70">
        <v>5</v>
      </c>
      <c r="L27" s="73">
        <v>7</v>
      </c>
      <c r="M27" s="70">
        <v>18</v>
      </c>
      <c r="N27" s="73">
        <f t="shared" si="2"/>
        <v>323</v>
      </c>
    </row>
    <row r="28" spans="1:14" ht="15.75" thickBot="1" x14ac:dyDescent="0.3">
      <c r="A28" s="41">
        <v>8</v>
      </c>
      <c r="B28" s="42" t="s">
        <v>48</v>
      </c>
      <c r="C28" s="87">
        <v>0</v>
      </c>
      <c r="D28" s="39">
        <v>0</v>
      </c>
      <c r="E28" s="87">
        <v>4</v>
      </c>
      <c r="F28" s="39">
        <v>0</v>
      </c>
      <c r="G28" s="87">
        <v>0</v>
      </c>
      <c r="H28" s="39">
        <v>0</v>
      </c>
      <c r="I28" s="87">
        <v>0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4</v>
      </c>
    </row>
    <row r="29" spans="1:14" ht="15.75" thickBot="1" x14ac:dyDescent="0.3">
      <c r="A29" s="44"/>
      <c r="B29" s="45" t="s">
        <v>39</v>
      </c>
      <c r="C29" s="49">
        <f t="shared" ref="C29:M29" si="3">SUM(C21:C28)</f>
        <v>382</v>
      </c>
      <c r="D29" s="47">
        <f>SUM(D21:D28)</f>
        <v>573</v>
      </c>
      <c r="E29" s="49">
        <f t="shared" si="3"/>
        <v>14531</v>
      </c>
      <c r="F29" s="47">
        <f t="shared" si="3"/>
        <v>1379</v>
      </c>
      <c r="G29" s="49">
        <f t="shared" si="3"/>
        <v>610</v>
      </c>
      <c r="H29" s="47">
        <f t="shared" si="3"/>
        <v>3083</v>
      </c>
      <c r="I29" s="49">
        <f>SUM(I21:I28)</f>
        <v>545</v>
      </c>
      <c r="J29" s="47">
        <f t="shared" si="3"/>
        <v>1086</v>
      </c>
      <c r="K29" s="49">
        <f t="shared" si="3"/>
        <v>378</v>
      </c>
      <c r="L29" s="47">
        <f t="shared" si="3"/>
        <v>780</v>
      </c>
      <c r="M29" s="49">
        <f t="shared" si="3"/>
        <v>645</v>
      </c>
      <c r="N29" s="47">
        <f>SUM(C28:M29)</f>
        <v>23996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14" t="s">
        <v>55</v>
      </c>
      <c r="B31" s="354"/>
      <c r="C31" s="74">
        <f>C29/N29</f>
        <v>1.5919319886647774E-2</v>
      </c>
      <c r="D31" s="75">
        <f>D29/N29</f>
        <v>2.3878979829971662E-2</v>
      </c>
      <c r="E31" s="56">
        <f>E29/N29</f>
        <v>0.60555925987664616</v>
      </c>
      <c r="F31" s="75">
        <f>F29/N29</f>
        <v>5.746791131855309E-2</v>
      </c>
      <c r="G31" s="56">
        <f>G29/N29</f>
        <v>2.5420903483913987E-2</v>
      </c>
      <c r="H31" s="75">
        <f>H29/N29</f>
        <v>0.1284797466244374</v>
      </c>
      <c r="I31" s="56">
        <f>I29/N29</f>
        <v>2.2712118686447742E-2</v>
      </c>
      <c r="J31" s="75">
        <f>J29/N29</f>
        <v>4.5257542923820636E-2</v>
      </c>
      <c r="K31" s="56">
        <f>K29/N29</f>
        <v>1.5752625437572929E-2</v>
      </c>
      <c r="L31" s="75">
        <f>L29/N29</f>
        <v>3.2505417569594935E-2</v>
      </c>
      <c r="M31" s="76">
        <f>M29/N29</f>
        <v>2.6879479913318887E-2</v>
      </c>
      <c r="N31" s="253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83"/>
      <c r="B1" s="183"/>
      <c r="C1" s="362" t="s">
        <v>105</v>
      </c>
      <c r="D1" s="363"/>
      <c r="E1" s="363"/>
      <c r="F1" s="363"/>
      <c r="G1" s="363"/>
      <c r="H1" s="363"/>
      <c r="I1" s="363"/>
      <c r="J1" s="364"/>
      <c r="K1" s="364"/>
      <c r="L1" s="183"/>
      <c r="M1" s="183"/>
      <c r="N1" s="184"/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36" t="s">
        <v>71</v>
      </c>
      <c r="D3" s="338" t="s">
        <v>4</v>
      </c>
      <c r="E3" s="340" t="s">
        <v>5</v>
      </c>
      <c r="F3" s="338" t="s">
        <v>6</v>
      </c>
      <c r="G3" s="340" t="s">
        <v>7</v>
      </c>
      <c r="H3" s="338" t="s">
        <v>8</v>
      </c>
      <c r="I3" s="340" t="s">
        <v>9</v>
      </c>
      <c r="J3" s="320" t="s">
        <v>10</v>
      </c>
      <c r="K3" s="365" t="s">
        <v>40</v>
      </c>
      <c r="L3" s="320" t="s">
        <v>12</v>
      </c>
      <c r="M3" s="342" t="s">
        <v>13</v>
      </c>
      <c r="N3" s="334"/>
    </row>
    <row r="4" spans="1:14" ht="15.75" thickBot="1" x14ac:dyDescent="0.3">
      <c r="A4" s="341"/>
      <c r="B4" s="335"/>
      <c r="C4" s="337"/>
      <c r="D4" s="339"/>
      <c r="E4" s="341"/>
      <c r="F4" s="339"/>
      <c r="G4" s="341"/>
      <c r="H4" s="339"/>
      <c r="I4" s="341"/>
      <c r="J4" s="341"/>
      <c r="K4" s="366"/>
      <c r="L4" s="341"/>
      <c r="M4" s="343"/>
      <c r="N4" s="335"/>
    </row>
    <row r="5" spans="1:14" x14ac:dyDescent="0.25">
      <c r="A5" s="36">
        <v>1</v>
      </c>
      <c r="B5" s="37" t="s">
        <v>41</v>
      </c>
      <c r="C5" s="176">
        <v>629</v>
      </c>
      <c r="D5" s="93">
        <v>1426</v>
      </c>
      <c r="E5" s="176">
        <v>966</v>
      </c>
      <c r="F5" s="93">
        <v>943</v>
      </c>
      <c r="G5" s="176">
        <v>905</v>
      </c>
      <c r="H5" s="185">
        <v>882</v>
      </c>
      <c r="I5" s="176">
        <v>508</v>
      </c>
      <c r="J5" s="93">
        <v>1419</v>
      </c>
      <c r="K5" s="176">
        <v>962</v>
      </c>
      <c r="L5" s="93">
        <v>1091</v>
      </c>
      <c r="M5" s="176">
        <v>729</v>
      </c>
      <c r="N5" s="180">
        <f t="shared" ref="N5:N17" si="0">SUM(C5:M5)</f>
        <v>10460</v>
      </c>
    </row>
    <row r="6" spans="1:14" x14ac:dyDescent="0.25">
      <c r="A6" s="38">
        <v>2</v>
      </c>
      <c r="B6" s="39" t="s">
        <v>42</v>
      </c>
      <c r="C6" s="86">
        <v>114</v>
      </c>
      <c r="D6" s="67">
        <v>233</v>
      </c>
      <c r="E6" s="86">
        <v>132</v>
      </c>
      <c r="F6" s="67">
        <v>162</v>
      </c>
      <c r="G6" s="86">
        <v>129</v>
      </c>
      <c r="H6" s="67">
        <v>136</v>
      </c>
      <c r="I6" s="86">
        <v>13</v>
      </c>
      <c r="J6" s="67">
        <v>162</v>
      </c>
      <c r="K6" s="86">
        <v>148</v>
      </c>
      <c r="L6" s="67">
        <v>142</v>
      </c>
      <c r="M6" s="86">
        <v>80</v>
      </c>
      <c r="N6" s="73">
        <f t="shared" si="0"/>
        <v>1451</v>
      </c>
    </row>
    <row r="7" spans="1:14" x14ac:dyDescent="0.25">
      <c r="A7" s="38">
        <v>3</v>
      </c>
      <c r="B7" s="39" t="s">
        <v>43</v>
      </c>
      <c r="C7" s="86">
        <v>9</v>
      </c>
      <c r="D7" s="67">
        <v>30</v>
      </c>
      <c r="E7" s="86">
        <v>19</v>
      </c>
      <c r="F7" s="67">
        <v>16</v>
      </c>
      <c r="G7" s="86">
        <v>18</v>
      </c>
      <c r="H7" s="71">
        <v>12</v>
      </c>
      <c r="I7" s="70">
        <v>1</v>
      </c>
      <c r="J7" s="67">
        <v>20</v>
      </c>
      <c r="K7" s="86">
        <v>50</v>
      </c>
      <c r="L7" s="67">
        <v>29</v>
      </c>
      <c r="M7" s="70">
        <v>4</v>
      </c>
      <c r="N7" s="73">
        <f t="shared" si="0"/>
        <v>208</v>
      </c>
    </row>
    <row r="8" spans="1:14" x14ac:dyDescent="0.25">
      <c r="A8" s="38">
        <v>4</v>
      </c>
      <c r="B8" s="39" t="s">
        <v>44</v>
      </c>
      <c r="C8" s="70">
        <v>4</v>
      </c>
      <c r="D8" s="71">
        <v>5</v>
      </c>
      <c r="E8" s="70">
        <v>7</v>
      </c>
      <c r="F8" s="71">
        <v>1</v>
      </c>
      <c r="G8" s="70">
        <v>3</v>
      </c>
      <c r="H8" s="71">
        <v>0</v>
      </c>
      <c r="I8" s="70">
        <v>0</v>
      </c>
      <c r="J8" s="71">
        <v>2</v>
      </c>
      <c r="K8" s="86">
        <v>2</v>
      </c>
      <c r="L8" s="67">
        <v>2</v>
      </c>
      <c r="M8" s="70">
        <v>0</v>
      </c>
      <c r="N8" s="73">
        <f t="shared" si="0"/>
        <v>26</v>
      </c>
    </row>
    <row r="9" spans="1:14" x14ac:dyDescent="0.25">
      <c r="A9" s="38">
        <v>5</v>
      </c>
      <c r="B9" s="39" t="s">
        <v>45</v>
      </c>
      <c r="C9" s="70">
        <v>0</v>
      </c>
      <c r="D9" s="71">
        <v>1</v>
      </c>
      <c r="E9" s="70">
        <v>5</v>
      </c>
      <c r="F9" s="71">
        <v>2</v>
      </c>
      <c r="G9" s="70">
        <v>1</v>
      </c>
      <c r="H9" s="71">
        <v>0</v>
      </c>
      <c r="I9" s="70">
        <v>0</v>
      </c>
      <c r="J9" s="71">
        <v>0</v>
      </c>
      <c r="K9" s="87">
        <v>6</v>
      </c>
      <c r="L9" s="71">
        <v>1</v>
      </c>
      <c r="M9" s="70">
        <v>2</v>
      </c>
      <c r="N9" s="39">
        <f t="shared" si="0"/>
        <v>18</v>
      </c>
    </row>
    <row r="10" spans="1:14" x14ac:dyDescent="0.25">
      <c r="A10" s="38">
        <v>6</v>
      </c>
      <c r="B10" s="39" t="s">
        <v>46</v>
      </c>
      <c r="C10" s="86">
        <v>4</v>
      </c>
      <c r="D10" s="67">
        <v>11</v>
      </c>
      <c r="E10" s="86">
        <v>5</v>
      </c>
      <c r="F10" s="67">
        <v>3</v>
      </c>
      <c r="G10" s="86">
        <v>3</v>
      </c>
      <c r="H10" s="67">
        <v>1</v>
      </c>
      <c r="I10" s="86">
        <v>3</v>
      </c>
      <c r="J10" s="67">
        <v>6</v>
      </c>
      <c r="K10" s="86">
        <v>7</v>
      </c>
      <c r="L10" s="67">
        <v>1</v>
      </c>
      <c r="M10" s="86">
        <v>3</v>
      </c>
      <c r="N10" s="73">
        <f t="shared" si="0"/>
        <v>47</v>
      </c>
    </row>
    <row r="11" spans="1:14" x14ac:dyDescent="0.25">
      <c r="A11" s="38">
        <v>7</v>
      </c>
      <c r="B11" s="39" t="s">
        <v>47</v>
      </c>
      <c r="C11" s="70">
        <v>2</v>
      </c>
      <c r="D11" s="67">
        <v>4</v>
      </c>
      <c r="E11" s="70">
        <v>2</v>
      </c>
      <c r="F11" s="71">
        <v>0</v>
      </c>
      <c r="G11" s="70">
        <v>0</v>
      </c>
      <c r="H11" s="71">
        <v>0</v>
      </c>
      <c r="I11" s="70">
        <v>0</v>
      </c>
      <c r="J11" s="71">
        <v>1</v>
      </c>
      <c r="K11" s="85">
        <v>1</v>
      </c>
      <c r="L11" s="71">
        <v>4</v>
      </c>
      <c r="M11" s="70">
        <v>0</v>
      </c>
      <c r="N11" s="73">
        <f t="shared" si="0"/>
        <v>14</v>
      </c>
    </row>
    <row r="12" spans="1:14" x14ac:dyDescent="0.25">
      <c r="A12" s="38">
        <v>8</v>
      </c>
      <c r="B12" s="39" t="s">
        <v>48</v>
      </c>
      <c r="C12" s="70">
        <v>4</v>
      </c>
      <c r="D12" s="71">
        <v>4</v>
      </c>
      <c r="E12" s="70">
        <v>19</v>
      </c>
      <c r="F12" s="71">
        <v>1</v>
      </c>
      <c r="G12" s="70">
        <v>2</v>
      </c>
      <c r="H12" s="71">
        <v>1</v>
      </c>
      <c r="I12" s="70">
        <v>0</v>
      </c>
      <c r="J12" s="71">
        <v>2</v>
      </c>
      <c r="K12" s="86">
        <v>5</v>
      </c>
      <c r="L12" s="71">
        <v>5</v>
      </c>
      <c r="M12" s="70">
        <v>1</v>
      </c>
      <c r="N12" s="73">
        <f t="shared" si="0"/>
        <v>44</v>
      </c>
    </row>
    <row r="13" spans="1:14" ht="22.5" x14ac:dyDescent="0.25">
      <c r="A13" s="38">
        <v>9</v>
      </c>
      <c r="B13" s="69" t="s">
        <v>49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50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51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1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1</v>
      </c>
    </row>
    <row r="16" spans="1:14" ht="56.25" x14ac:dyDescent="0.25">
      <c r="A16" s="38">
        <v>12</v>
      </c>
      <c r="B16" s="69" t="s">
        <v>52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53</v>
      </c>
      <c r="C17" s="86">
        <v>2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2</v>
      </c>
    </row>
    <row r="18" spans="1:14" ht="15.75" thickBot="1" x14ac:dyDescent="0.3">
      <c r="A18" s="44"/>
      <c r="B18" s="45" t="s">
        <v>39</v>
      </c>
      <c r="C18" s="49">
        <f t="shared" ref="C18:M18" si="1">SUM(C5:C17)</f>
        <v>768</v>
      </c>
      <c r="D18" s="50">
        <f t="shared" si="1"/>
        <v>1714</v>
      </c>
      <c r="E18" s="49">
        <f t="shared" si="1"/>
        <v>1155</v>
      </c>
      <c r="F18" s="50">
        <f t="shared" si="1"/>
        <v>1128</v>
      </c>
      <c r="G18" s="49">
        <f t="shared" si="1"/>
        <v>1061</v>
      </c>
      <c r="H18" s="50">
        <f t="shared" si="1"/>
        <v>1033</v>
      </c>
      <c r="I18" s="49">
        <f t="shared" si="1"/>
        <v>525</v>
      </c>
      <c r="J18" s="50">
        <f t="shared" si="1"/>
        <v>1612</v>
      </c>
      <c r="K18" s="49">
        <f t="shared" si="1"/>
        <v>1181</v>
      </c>
      <c r="L18" s="50">
        <f>SUM(L5:L17)</f>
        <v>1275</v>
      </c>
      <c r="M18" s="49">
        <f t="shared" si="1"/>
        <v>819</v>
      </c>
      <c r="N18" s="47">
        <f>SUM(N5:N17)</f>
        <v>12271</v>
      </c>
    </row>
    <row r="19" spans="1:14" ht="15.75" thickBot="1" x14ac:dyDescent="0.3">
      <c r="A19" s="149"/>
      <c r="B19" s="150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60" t="s">
        <v>55</v>
      </c>
      <c r="B20" s="361"/>
      <c r="C20" s="74">
        <f>C18/N18</f>
        <v>6.2586586260288485E-2</v>
      </c>
      <c r="D20" s="75">
        <f>D18/N18</f>
        <v>0.13967891777361258</v>
      </c>
      <c r="E20" s="56">
        <f>E18/N18</f>
        <v>9.4124358243011977E-2</v>
      </c>
      <c r="F20" s="75">
        <f>F18/N18</f>
        <v>9.1924048569798716E-2</v>
      </c>
      <c r="G20" s="56">
        <f>G18/N18</f>
        <v>8.6464020862195415E-2</v>
      </c>
      <c r="H20" s="75">
        <f>H18/N18</f>
        <v>8.41822182381224E-2</v>
      </c>
      <c r="I20" s="56">
        <f>I18/N18</f>
        <v>4.2783799201369078E-2</v>
      </c>
      <c r="J20" s="75">
        <f>J18/N18</f>
        <v>0.13136663678591801</v>
      </c>
      <c r="K20" s="56">
        <f>K18/N18</f>
        <v>9.6243174965365497E-2</v>
      </c>
      <c r="L20" s="75">
        <f>L18/N18</f>
        <v>0.10390351234618206</v>
      </c>
      <c r="M20" s="76">
        <f>M18/N18</f>
        <v>6.674272675413577E-2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83" t="s">
        <v>69</v>
      </c>
      <c r="B1" s="31"/>
      <c r="C1" s="316" t="s">
        <v>106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250" t="s">
        <v>38</v>
      </c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36" t="s">
        <v>71</v>
      </c>
      <c r="D3" s="338" t="s">
        <v>4</v>
      </c>
      <c r="E3" s="340" t="s">
        <v>5</v>
      </c>
      <c r="F3" s="338" t="s">
        <v>6</v>
      </c>
      <c r="G3" s="340" t="s">
        <v>7</v>
      </c>
      <c r="H3" s="338" t="s">
        <v>8</v>
      </c>
      <c r="I3" s="340" t="s">
        <v>9</v>
      </c>
      <c r="J3" s="320" t="s">
        <v>10</v>
      </c>
      <c r="K3" s="365" t="s">
        <v>40</v>
      </c>
      <c r="L3" s="320" t="s">
        <v>12</v>
      </c>
      <c r="M3" s="342" t="s">
        <v>13</v>
      </c>
      <c r="N3" s="334"/>
    </row>
    <row r="4" spans="1:14" ht="15.75" thickBot="1" x14ac:dyDescent="0.3">
      <c r="A4" s="341"/>
      <c r="B4" s="335"/>
      <c r="C4" s="337"/>
      <c r="D4" s="339"/>
      <c r="E4" s="341"/>
      <c r="F4" s="339"/>
      <c r="G4" s="341"/>
      <c r="H4" s="339"/>
      <c r="I4" s="341"/>
      <c r="J4" s="341"/>
      <c r="K4" s="366"/>
      <c r="L4" s="341"/>
      <c r="M4" s="343"/>
      <c r="N4" s="335"/>
    </row>
    <row r="5" spans="1:14" x14ac:dyDescent="0.25">
      <c r="A5" s="36">
        <v>1</v>
      </c>
      <c r="B5" s="37" t="s">
        <v>41</v>
      </c>
      <c r="C5" s="176">
        <v>40848</v>
      </c>
      <c r="D5" s="93">
        <v>63709</v>
      </c>
      <c r="E5" s="176">
        <v>40629</v>
      </c>
      <c r="F5" s="93">
        <v>43874</v>
      </c>
      <c r="G5" s="176">
        <v>43315</v>
      </c>
      <c r="H5" s="185">
        <v>40257</v>
      </c>
      <c r="I5" s="176">
        <v>31544</v>
      </c>
      <c r="J5" s="93">
        <v>85118</v>
      </c>
      <c r="K5" s="176">
        <v>42822</v>
      </c>
      <c r="L5" s="93">
        <v>58409</v>
      </c>
      <c r="M5" s="176">
        <v>34248</v>
      </c>
      <c r="N5" s="180">
        <f t="shared" ref="N5:N17" si="0">SUM(C5:M5)</f>
        <v>524773</v>
      </c>
    </row>
    <row r="6" spans="1:14" x14ac:dyDescent="0.25">
      <c r="A6" s="38">
        <v>2</v>
      </c>
      <c r="B6" s="39" t="s">
        <v>42</v>
      </c>
      <c r="C6" s="86">
        <v>7069</v>
      </c>
      <c r="D6" s="67">
        <v>13066</v>
      </c>
      <c r="E6" s="86">
        <v>7602</v>
      </c>
      <c r="F6" s="67">
        <v>5969</v>
      </c>
      <c r="G6" s="86">
        <v>5394</v>
      </c>
      <c r="H6" s="67">
        <v>5734</v>
      </c>
      <c r="I6" s="86">
        <v>304</v>
      </c>
      <c r="J6" s="67">
        <v>6541</v>
      </c>
      <c r="K6" s="86">
        <v>6883</v>
      </c>
      <c r="L6" s="67">
        <v>10690</v>
      </c>
      <c r="M6" s="86">
        <v>4111</v>
      </c>
      <c r="N6" s="73">
        <f t="shared" si="0"/>
        <v>73363</v>
      </c>
    </row>
    <row r="7" spans="1:14" x14ac:dyDescent="0.25">
      <c r="A7" s="38">
        <v>3</v>
      </c>
      <c r="B7" s="39" t="s">
        <v>43</v>
      </c>
      <c r="C7" s="86">
        <v>1936</v>
      </c>
      <c r="D7" s="67">
        <v>1885</v>
      </c>
      <c r="E7" s="86">
        <v>1005</v>
      </c>
      <c r="F7" s="67">
        <v>2872</v>
      </c>
      <c r="G7" s="86">
        <v>1350</v>
      </c>
      <c r="H7" s="67">
        <v>1125</v>
      </c>
      <c r="I7" s="70">
        <v>63</v>
      </c>
      <c r="J7" s="67">
        <v>1173</v>
      </c>
      <c r="K7" s="86">
        <v>3086</v>
      </c>
      <c r="L7" s="67">
        <v>4379</v>
      </c>
      <c r="M7" s="86">
        <v>216</v>
      </c>
      <c r="N7" s="73">
        <f t="shared" si="0"/>
        <v>19090</v>
      </c>
    </row>
    <row r="8" spans="1:14" x14ac:dyDescent="0.25">
      <c r="A8" s="38">
        <v>4</v>
      </c>
      <c r="B8" s="39" t="s">
        <v>44</v>
      </c>
      <c r="C8" s="70">
        <v>163</v>
      </c>
      <c r="D8" s="71">
        <v>553</v>
      </c>
      <c r="E8" s="70">
        <v>437</v>
      </c>
      <c r="F8" s="71">
        <v>45</v>
      </c>
      <c r="G8" s="70">
        <v>40</v>
      </c>
      <c r="H8" s="71">
        <v>0</v>
      </c>
      <c r="I8" s="70">
        <v>0</v>
      </c>
      <c r="J8" s="71">
        <v>48</v>
      </c>
      <c r="K8" s="70">
        <v>96</v>
      </c>
      <c r="L8" s="67">
        <v>46</v>
      </c>
      <c r="M8" s="70">
        <v>0</v>
      </c>
      <c r="N8" s="73">
        <f t="shared" si="0"/>
        <v>1428</v>
      </c>
    </row>
    <row r="9" spans="1:14" x14ac:dyDescent="0.25">
      <c r="A9" s="38">
        <v>5</v>
      </c>
      <c r="B9" s="39" t="s">
        <v>45</v>
      </c>
      <c r="C9" s="70">
        <v>0</v>
      </c>
      <c r="D9" s="71">
        <v>28</v>
      </c>
      <c r="E9" s="70">
        <v>495</v>
      </c>
      <c r="F9" s="71">
        <v>77</v>
      </c>
      <c r="G9" s="70">
        <v>15</v>
      </c>
      <c r="H9" s="71">
        <v>0</v>
      </c>
      <c r="I9" s="70">
        <v>0</v>
      </c>
      <c r="J9" s="71">
        <v>1</v>
      </c>
      <c r="K9" s="87">
        <v>307</v>
      </c>
      <c r="L9" s="71">
        <v>25</v>
      </c>
      <c r="M9" s="70">
        <v>60</v>
      </c>
      <c r="N9" s="73">
        <f t="shared" si="0"/>
        <v>1008</v>
      </c>
    </row>
    <row r="10" spans="1:14" x14ac:dyDescent="0.25">
      <c r="A10" s="38">
        <v>6</v>
      </c>
      <c r="B10" s="39" t="s">
        <v>46</v>
      </c>
      <c r="C10" s="70">
        <v>291</v>
      </c>
      <c r="D10" s="67">
        <v>291</v>
      </c>
      <c r="E10" s="86">
        <v>92</v>
      </c>
      <c r="F10" s="67">
        <v>347</v>
      </c>
      <c r="G10" s="86">
        <v>1864</v>
      </c>
      <c r="H10" s="67">
        <v>566</v>
      </c>
      <c r="I10" s="86">
        <v>417</v>
      </c>
      <c r="J10" s="67">
        <v>130</v>
      </c>
      <c r="K10" s="86">
        <v>217</v>
      </c>
      <c r="L10" s="67">
        <v>7</v>
      </c>
      <c r="M10" s="86">
        <v>68</v>
      </c>
      <c r="N10" s="73">
        <f t="shared" si="0"/>
        <v>4290</v>
      </c>
    </row>
    <row r="11" spans="1:14" x14ac:dyDescent="0.25">
      <c r="A11" s="38">
        <v>7</v>
      </c>
      <c r="B11" s="39" t="s">
        <v>47</v>
      </c>
      <c r="C11" s="70">
        <v>114</v>
      </c>
      <c r="D11" s="67">
        <v>547</v>
      </c>
      <c r="E11" s="70">
        <v>53</v>
      </c>
      <c r="F11" s="71">
        <v>0</v>
      </c>
      <c r="G11" s="70">
        <v>0</v>
      </c>
      <c r="H11" s="71">
        <v>0</v>
      </c>
      <c r="I11" s="70">
        <v>0</v>
      </c>
      <c r="J11" s="71">
        <v>22</v>
      </c>
      <c r="K11" s="85">
        <v>123</v>
      </c>
      <c r="L11" s="71">
        <v>126</v>
      </c>
      <c r="M11" s="70">
        <v>0</v>
      </c>
      <c r="N11" s="73">
        <f t="shared" si="0"/>
        <v>985</v>
      </c>
    </row>
    <row r="12" spans="1:14" x14ac:dyDescent="0.25">
      <c r="A12" s="38">
        <v>8</v>
      </c>
      <c r="B12" s="39" t="s">
        <v>48</v>
      </c>
      <c r="C12" s="70">
        <v>348</v>
      </c>
      <c r="D12" s="67">
        <v>135</v>
      </c>
      <c r="E12" s="70">
        <v>261</v>
      </c>
      <c r="F12" s="71">
        <v>72</v>
      </c>
      <c r="G12" s="70">
        <v>87</v>
      </c>
      <c r="H12" s="71">
        <v>16</v>
      </c>
      <c r="I12" s="70">
        <v>0</v>
      </c>
      <c r="J12" s="71">
        <v>32</v>
      </c>
      <c r="K12" s="86">
        <v>135</v>
      </c>
      <c r="L12" s="71">
        <v>73</v>
      </c>
      <c r="M12" s="70">
        <v>14</v>
      </c>
      <c r="N12" s="73">
        <f t="shared" si="0"/>
        <v>1173</v>
      </c>
    </row>
    <row r="13" spans="1:14" ht="22.5" x14ac:dyDescent="0.25">
      <c r="A13" s="38">
        <v>9</v>
      </c>
      <c r="B13" s="69" t="s">
        <v>49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54" t="s">
        <v>50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51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6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6</v>
      </c>
    </row>
    <row r="16" spans="1:14" ht="56.25" x14ac:dyDescent="0.25">
      <c r="A16" s="38">
        <v>12</v>
      </c>
      <c r="B16" s="69" t="s">
        <v>52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53</v>
      </c>
      <c r="C17" s="70">
        <v>14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14</v>
      </c>
    </row>
    <row r="18" spans="1:14" ht="15.75" thickBot="1" x14ac:dyDescent="0.3">
      <c r="A18" s="44"/>
      <c r="B18" s="45" t="s">
        <v>39</v>
      </c>
      <c r="C18" s="49">
        <f t="shared" ref="C18:M18" si="1">SUM(C5:C17)</f>
        <v>50783</v>
      </c>
      <c r="D18" s="50">
        <f>SUM(D5:D17)</f>
        <v>80214</v>
      </c>
      <c r="E18" s="49">
        <f t="shared" si="1"/>
        <v>50574</v>
      </c>
      <c r="F18" s="50">
        <f>SUM(F5:F17)</f>
        <v>53256</v>
      </c>
      <c r="G18" s="49">
        <f t="shared" si="1"/>
        <v>52065</v>
      </c>
      <c r="H18" s="50">
        <f t="shared" si="1"/>
        <v>47704</v>
      </c>
      <c r="I18" s="49">
        <f>SUM(I5:I17)</f>
        <v>32328</v>
      </c>
      <c r="J18" s="50">
        <f t="shared" si="1"/>
        <v>93065</v>
      </c>
      <c r="K18" s="101">
        <f t="shared" si="1"/>
        <v>53669</v>
      </c>
      <c r="L18" s="50">
        <f t="shared" si="1"/>
        <v>73755</v>
      </c>
      <c r="M18" s="49">
        <f t="shared" si="1"/>
        <v>38717</v>
      </c>
      <c r="N18" s="47">
        <f>SUM(N5:N17)</f>
        <v>626130</v>
      </c>
    </row>
    <row r="19" spans="1:14" ht="15.75" thickBot="1" x14ac:dyDescent="0.3"/>
    <row r="20" spans="1:14" ht="15.75" thickBot="1" x14ac:dyDescent="0.3">
      <c r="A20" s="360" t="s">
        <v>55</v>
      </c>
      <c r="B20" s="361"/>
      <c r="C20" s="74">
        <f>C18/N18</f>
        <v>8.1106160062606805E-2</v>
      </c>
      <c r="D20" s="75">
        <f>D18/N18</f>
        <v>0.12811077571750276</v>
      </c>
      <c r="E20" s="56">
        <f>E18/N18</f>
        <v>8.077236356667146E-2</v>
      </c>
      <c r="F20" s="75">
        <f>F18/N18</f>
        <v>8.5055819079104977E-2</v>
      </c>
      <c r="G20" s="56">
        <f>G18/N18</f>
        <v>8.3153658185999707E-2</v>
      </c>
      <c r="H20" s="75">
        <f>H18/N18</f>
        <v>7.6188650919138193E-2</v>
      </c>
      <c r="I20" s="56">
        <f>I18/N18</f>
        <v>5.1631450337789278E-2</v>
      </c>
      <c r="J20" s="75">
        <f>J18/N18</f>
        <v>0.14863526743647484</v>
      </c>
      <c r="K20" s="56">
        <f>K18/N18</f>
        <v>8.5715426508871956E-2</v>
      </c>
      <c r="L20" s="75">
        <f>L18/N18</f>
        <v>0.1177950265919218</v>
      </c>
      <c r="M20" s="76">
        <f>M18/N18</f>
        <v>6.1835401593918198E-2</v>
      </c>
      <c r="N20" s="253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83"/>
      <c r="B1" s="31"/>
      <c r="C1" s="316" t="s">
        <v>107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68"/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49" t="s">
        <v>71</v>
      </c>
      <c r="D3" s="320" t="s">
        <v>4</v>
      </c>
      <c r="E3" s="340" t="s">
        <v>5</v>
      </c>
      <c r="F3" s="358" t="s">
        <v>6</v>
      </c>
      <c r="G3" s="340" t="s">
        <v>7</v>
      </c>
      <c r="H3" s="338" t="s">
        <v>8</v>
      </c>
      <c r="I3" s="340" t="s">
        <v>9</v>
      </c>
      <c r="J3" s="338" t="s">
        <v>10</v>
      </c>
      <c r="K3" s="349" t="s">
        <v>11</v>
      </c>
      <c r="L3" s="320" t="s">
        <v>12</v>
      </c>
      <c r="M3" s="340" t="s">
        <v>13</v>
      </c>
      <c r="N3" s="334"/>
    </row>
    <row r="4" spans="1:14" ht="15.75" thickBot="1" x14ac:dyDescent="0.3">
      <c r="A4" s="341"/>
      <c r="B4" s="335"/>
      <c r="C4" s="351"/>
      <c r="D4" s="341"/>
      <c r="E4" s="341"/>
      <c r="F4" s="359"/>
      <c r="G4" s="341"/>
      <c r="H4" s="339"/>
      <c r="I4" s="341"/>
      <c r="J4" s="339"/>
      <c r="K4" s="351"/>
      <c r="L4" s="341"/>
      <c r="M4" s="341"/>
      <c r="N4" s="335"/>
    </row>
    <row r="5" spans="1:14" x14ac:dyDescent="0.25">
      <c r="A5" s="36">
        <v>1</v>
      </c>
      <c r="B5" s="37" t="s">
        <v>41</v>
      </c>
      <c r="C5" s="86">
        <v>18</v>
      </c>
      <c r="D5" s="180">
        <v>42</v>
      </c>
      <c r="E5" s="85">
        <v>12</v>
      </c>
      <c r="F5" s="93">
        <v>21</v>
      </c>
      <c r="G5" s="85">
        <v>24</v>
      </c>
      <c r="H5" s="93">
        <v>25</v>
      </c>
      <c r="I5" s="85">
        <v>28</v>
      </c>
      <c r="J5" s="93">
        <v>52</v>
      </c>
      <c r="K5" s="85">
        <v>17</v>
      </c>
      <c r="L5" s="93">
        <v>52</v>
      </c>
      <c r="M5" s="85">
        <v>20</v>
      </c>
      <c r="N5" s="180">
        <f t="shared" ref="N5:N12" si="0">SUM(C5:M5)</f>
        <v>311</v>
      </c>
    </row>
    <row r="6" spans="1:14" x14ac:dyDescent="0.25">
      <c r="A6" s="38">
        <v>2</v>
      </c>
      <c r="B6" s="39" t="s">
        <v>42</v>
      </c>
      <c r="C6" s="86">
        <v>38</v>
      </c>
      <c r="D6" s="73">
        <v>78</v>
      </c>
      <c r="E6" s="86">
        <v>38</v>
      </c>
      <c r="F6" s="67">
        <v>31</v>
      </c>
      <c r="G6" s="86">
        <v>20</v>
      </c>
      <c r="H6" s="67">
        <v>20</v>
      </c>
      <c r="I6" s="70">
        <v>0</v>
      </c>
      <c r="J6" s="67">
        <v>46</v>
      </c>
      <c r="K6" s="86">
        <v>20</v>
      </c>
      <c r="L6" s="71">
        <v>31</v>
      </c>
      <c r="M6" s="70">
        <v>44</v>
      </c>
      <c r="N6" s="73">
        <f t="shared" si="0"/>
        <v>366</v>
      </c>
    </row>
    <row r="7" spans="1:14" x14ac:dyDescent="0.25">
      <c r="A7" s="38">
        <v>3</v>
      </c>
      <c r="B7" s="39" t="s">
        <v>43</v>
      </c>
      <c r="C7" s="70">
        <v>0</v>
      </c>
      <c r="D7" s="39">
        <v>6</v>
      </c>
      <c r="E7" s="70">
        <v>2</v>
      </c>
      <c r="F7" s="67">
        <v>6</v>
      </c>
      <c r="G7" s="70">
        <v>1</v>
      </c>
      <c r="H7" s="71">
        <v>3</v>
      </c>
      <c r="I7" s="70">
        <v>0</v>
      </c>
      <c r="J7" s="71">
        <v>8</v>
      </c>
      <c r="K7" s="70">
        <v>1</v>
      </c>
      <c r="L7" s="71">
        <v>7</v>
      </c>
      <c r="M7" s="70">
        <v>1</v>
      </c>
      <c r="N7" s="39">
        <f t="shared" si="0"/>
        <v>35</v>
      </c>
    </row>
    <row r="8" spans="1:14" x14ac:dyDescent="0.25">
      <c r="A8" s="38">
        <v>4</v>
      </c>
      <c r="B8" s="39" t="s">
        <v>44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39">
        <f t="shared" si="0"/>
        <v>0</v>
      </c>
    </row>
    <row r="9" spans="1:14" x14ac:dyDescent="0.25">
      <c r="A9" s="38">
        <v>5</v>
      </c>
      <c r="B9" s="39" t="s">
        <v>45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46</v>
      </c>
      <c r="C10" s="70">
        <v>0</v>
      </c>
      <c r="D10" s="39">
        <v>0</v>
      </c>
      <c r="E10" s="70">
        <v>0</v>
      </c>
      <c r="F10" s="71">
        <v>0</v>
      </c>
      <c r="G10" s="70">
        <v>1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1</v>
      </c>
    </row>
    <row r="11" spans="1:14" x14ac:dyDescent="0.25">
      <c r="A11" s="38">
        <v>7</v>
      </c>
      <c r="B11" s="39" t="s">
        <v>47</v>
      </c>
      <c r="C11" s="70">
        <v>1</v>
      </c>
      <c r="D11" s="73">
        <v>5</v>
      </c>
      <c r="E11" s="70">
        <v>1</v>
      </c>
      <c r="F11" s="71">
        <v>3</v>
      </c>
      <c r="G11" s="70">
        <v>2</v>
      </c>
      <c r="H11" s="71">
        <v>0</v>
      </c>
      <c r="I11" s="70">
        <v>0</v>
      </c>
      <c r="J11" s="71">
        <v>3</v>
      </c>
      <c r="K11" s="188">
        <v>0</v>
      </c>
      <c r="L11" s="71">
        <v>2</v>
      </c>
      <c r="M11" s="70">
        <v>3</v>
      </c>
      <c r="N11" s="73">
        <f t="shared" si="0"/>
        <v>20</v>
      </c>
    </row>
    <row r="12" spans="1:14" ht="15.75" thickBot="1" x14ac:dyDescent="0.3">
      <c r="A12" s="41">
        <v>8</v>
      </c>
      <c r="B12" s="42" t="s">
        <v>48</v>
      </c>
      <c r="C12" s="87">
        <v>1</v>
      </c>
      <c r="D12" s="39">
        <v>0</v>
      </c>
      <c r="E12" s="87">
        <v>0</v>
      </c>
      <c r="F12" s="187">
        <v>0</v>
      </c>
      <c r="G12" s="87">
        <v>0</v>
      </c>
      <c r="H12" s="187">
        <v>0</v>
      </c>
      <c r="I12" s="87">
        <v>0</v>
      </c>
      <c r="J12" s="187">
        <v>0</v>
      </c>
      <c r="K12" s="87">
        <v>0</v>
      </c>
      <c r="L12" s="187">
        <v>0</v>
      </c>
      <c r="M12" s="87">
        <v>0</v>
      </c>
      <c r="N12" s="42">
        <f t="shared" si="0"/>
        <v>1</v>
      </c>
    </row>
    <row r="13" spans="1:14" ht="15.75" thickBot="1" x14ac:dyDescent="0.3">
      <c r="A13" s="44"/>
      <c r="B13" s="45" t="s">
        <v>56</v>
      </c>
      <c r="C13" s="49">
        <f t="shared" ref="C13:N13" si="1">SUM(C5:C12)</f>
        <v>58</v>
      </c>
      <c r="D13" s="47">
        <f t="shared" si="1"/>
        <v>131</v>
      </c>
      <c r="E13" s="49">
        <f t="shared" si="1"/>
        <v>53</v>
      </c>
      <c r="F13" s="50">
        <f t="shared" si="1"/>
        <v>61</v>
      </c>
      <c r="G13" s="49">
        <f t="shared" si="1"/>
        <v>48</v>
      </c>
      <c r="H13" s="50">
        <f t="shared" si="1"/>
        <v>48</v>
      </c>
      <c r="I13" s="49">
        <f t="shared" si="1"/>
        <v>28</v>
      </c>
      <c r="J13" s="50">
        <f t="shared" si="1"/>
        <v>109</v>
      </c>
      <c r="K13" s="49">
        <f t="shared" si="1"/>
        <v>38</v>
      </c>
      <c r="L13" s="50">
        <f t="shared" si="1"/>
        <v>92</v>
      </c>
      <c r="M13" s="49">
        <f t="shared" si="1"/>
        <v>68</v>
      </c>
      <c r="N13" s="47">
        <f t="shared" si="1"/>
        <v>734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67" t="s">
        <v>55</v>
      </c>
      <c r="B16" s="368"/>
      <c r="C16" s="74">
        <f>C13/N13</f>
        <v>7.901907356948229E-2</v>
      </c>
      <c r="D16" s="75">
        <f>D13/N13</f>
        <v>0.17847411444141689</v>
      </c>
      <c r="E16" s="56">
        <f>E13/N13</f>
        <v>7.2207084468664848E-2</v>
      </c>
      <c r="F16" s="75">
        <f>F13/N13</f>
        <v>8.3106267029972758E-2</v>
      </c>
      <c r="G16" s="56">
        <f>G13/N13</f>
        <v>6.5395095367847406E-2</v>
      </c>
      <c r="H16" s="75">
        <f>H13/N13</f>
        <v>6.5395095367847406E-2</v>
      </c>
      <c r="I16" s="56">
        <f>I13/N13</f>
        <v>3.8147138964577658E-2</v>
      </c>
      <c r="J16" s="75">
        <f>J13/N13</f>
        <v>0.14850136239782016</v>
      </c>
      <c r="K16" s="56">
        <f>K13/N13</f>
        <v>5.1771117166212535E-2</v>
      </c>
      <c r="L16" s="75">
        <f>L13/N13</f>
        <v>0.12534059945504086</v>
      </c>
      <c r="M16" s="76">
        <f>M13/N13</f>
        <v>9.264305177111716E-2</v>
      </c>
      <c r="N16" s="269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16" t="s">
        <v>108</v>
      </c>
      <c r="D18" s="317"/>
      <c r="E18" s="317"/>
      <c r="F18" s="317"/>
      <c r="G18" s="317"/>
      <c r="H18" s="317"/>
      <c r="I18" s="317"/>
      <c r="J18" s="318"/>
      <c r="K18" s="318"/>
      <c r="L18" s="31"/>
      <c r="M18" s="31"/>
      <c r="N18" s="250" t="s">
        <v>38</v>
      </c>
    </row>
    <row r="19" spans="1:14" ht="15.75" thickBot="1" x14ac:dyDescent="0.3">
      <c r="A19" s="306" t="s">
        <v>0</v>
      </c>
      <c r="B19" s="320" t="s">
        <v>1</v>
      </c>
      <c r="C19" s="333" t="s">
        <v>2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20" t="s">
        <v>3</v>
      </c>
    </row>
    <row r="20" spans="1:14" x14ac:dyDescent="0.25">
      <c r="A20" s="344"/>
      <c r="B20" s="345"/>
      <c r="C20" s="349" t="s">
        <v>71</v>
      </c>
      <c r="D20" s="320" t="s">
        <v>4</v>
      </c>
      <c r="E20" s="340" t="s">
        <v>5</v>
      </c>
      <c r="F20" s="358" t="s">
        <v>6</v>
      </c>
      <c r="G20" s="340" t="s">
        <v>7</v>
      </c>
      <c r="H20" s="338" t="s">
        <v>8</v>
      </c>
      <c r="I20" s="340" t="s">
        <v>9</v>
      </c>
      <c r="J20" s="338" t="s">
        <v>10</v>
      </c>
      <c r="K20" s="349" t="s">
        <v>11</v>
      </c>
      <c r="L20" s="320" t="s">
        <v>12</v>
      </c>
      <c r="M20" s="340" t="s">
        <v>13</v>
      </c>
      <c r="N20" s="334"/>
    </row>
    <row r="21" spans="1:14" ht="15.75" thickBot="1" x14ac:dyDescent="0.3">
      <c r="A21" s="341"/>
      <c r="B21" s="335"/>
      <c r="C21" s="351"/>
      <c r="D21" s="341"/>
      <c r="E21" s="341"/>
      <c r="F21" s="359"/>
      <c r="G21" s="341"/>
      <c r="H21" s="339"/>
      <c r="I21" s="341"/>
      <c r="J21" s="339"/>
      <c r="K21" s="351"/>
      <c r="L21" s="341"/>
      <c r="M21" s="341"/>
      <c r="N21" s="335"/>
    </row>
    <row r="22" spans="1:14" x14ac:dyDescent="0.25">
      <c r="A22" s="36">
        <v>1</v>
      </c>
      <c r="B22" s="37" t="s">
        <v>41</v>
      </c>
      <c r="C22" s="86">
        <v>3372</v>
      </c>
      <c r="D22" s="180">
        <v>7627</v>
      </c>
      <c r="E22" s="85">
        <v>2085</v>
      </c>
      <c r="F22" s="93">
        <v>2205</v>
      </c>
      <c r="G22" s="85">
        <v>7847</v>
      </c>
      <c r="H22" s="93">
        <v>3131</v>
      </c>
      <c r="I22" s="85">
        <v>4667</v>
      </c>
      <c r="J22" s="93">
        <v>11267</v>
      </c>
      <c r="K22" s="85">
        <v>4877</v>
      </c>
      <c r="L22" s="93">
        <v>9603</v>
      </c>
      <c r="M22" s="85">
        <v>2358</v>
      </c>
      <c r="N22" s="180">
        <f t="shared" ref="N22:N29" si="2">SUM(C22:M22)</f>
        <v>59039</v>
      </c>
    </row>
    <row r="23" spans="1:14" x14ac:dyDescent="0.25">
      <c r="A23" s="38">
        <v>2</v>
      </c>
      <c r="B23" s="39" t="s">
        <v>42</v>
      </c>
      <c r="C23" s="86">
        <v>6293</v>
      </c>
      <c r="D23" s="73">
        <v>8870</v>
      </c>
      <c r="E23" s="86">
        <v>3594</v>
      </c>
      <c r="F23" s="67">
        <v>5403</v>
      </c>
      <c r="G23" s="86">
        <v>3272</v>
      </c>
      <c r="H23" s="67">
        <v>2891</v>
      </c>
      <c r="I23" s="70">
        <v>0</v>
      </c>
      <c r="J23" s="67">
        <v>11607</v>
      </c>
      <c r="K23" s="86">
        <v>11414</v>
      </c>
      <c r="L23" s="67">
        <v>5093</v>
      </c>
      <c r="M23" s="86">
        <v>13497</v>
      </c>
      <c r="N23" s="73">
        <f t="shared" si="2"/>
        <v>71934</v>
      </c>
    </row>
    <row r="24" spans="1:14" x14ac:dyDescent="0.25">
      <c r="A24" s="38">
        <v>3</v>
      </c>
      <c r="B24" s="39" t="s">
        <v>43</v>
      </c>
      <c r="C24" s="70">
        <v>0</v>
      </c>
      <c r="D24" s="73">
        <v>1626</v>
      </c>
      <c r="E24" s="86">
        <v>783</v>
      </c>
      <c r="F24" s="67">
        <v>885</v>
      </c>
      <c r="G24" s="86">
        <v>99</v>
      </c>
      <c r="H24" s="71">
        <v>67</v>
      </c>
      <c r="I24" s="70">
        <v>0</v>
      </c>
      <c r="J24" s="67">
        <v>1447</v>
      </c>
      <c r="K24" s="70">
        <v>64</v>
      </c>
      <c r="L24" s="256">
        <v>1202</v>
      </c>
      <c r="M24" s="70">
        <v>30</v>
      </c>
      <c r="N24" s="73">
        <f t="shared" si="2"/>
        <v>6203</v>
      </c>
    </row>
    <row r="25" spans="1:14" x14ac:dyDescent="0.25">
      <c r="A25" s="38">
        <v>4</v>
      </c>
      <c r="B25" s="39" t="s">
        <v>44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200</v>
      </c>
      <c r="L25" s="71">
        <v>0</v>
      </c>
      <c r="M25" s="70">
        <v>0</v>
      </c>
      <c r="N25" s="73">
        <f t="shared" si="2"/>
        <v>200</v>
      </c>
    </row>
    <row r="26" spans="1:14" x14ac:dyDescent="0.25">
      <c r="A26" s="38">
        <v>5</v>
      </c>
      <c r="B26" s="39" t="s">
        <v>45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46</v>
      </c>
      <c r="C27" s="70">
        <v>0</v>
      </c>
      <c r="D27" s="39">
        <v>0</v>
      </c>
      <c r="E27" s="70">
        <v>0</v>
      </c>
      <c r="F27" s="71">
        <v>0</v>
      </c>
      <c r="G27" s="70">
        <v>160</v>
      </c>
      <c r="H27" s="71">
        <v>0</v>
      </c>
      <c r="I27" s="70">
        <v>0</v>
      </c>
      <c r="J27" s="71">
        <v>0</v>
      </c>
      <c r="K27" s="70">
        <v>0</v>
      </c>
      <c r="L27" s="71">
        <v>0</v>
      </c>
      <c r="M27" s="70">
        <v>0</v>
      </c>
      <c r="N27" s="39">
        <f t="shared" si="2"/>
        <v>160</v>
      </c>
    </row>
    <row r="28" spans="1:14" x14ac:dyDescent="0.25">
      <c r="A28" s="38">
        <v>7</v>
      </c>
      <c r="B28" s="39" t="s">
        <v>47</v>
      </c>
      <c r="C28" s="70">
        <v>489</v>
      </c>
      <c r="D28" s="73">
        <v>1336</v>
      </c>
      <c r="E28" s="70">
        <v>28</v>
      </c>
      <c r="F28" s="71">
        <v>68</v>
      </c>
      <c r="G28" s="70">
        <v>122</v>
      </c>
      <c r="H28" s="71">
        <v>0</v>
      </c>
      <c r="I28" s="70">
        <v>0</v>
      </c>
      <c r="J28" s="67">
        <v>550</v>
      </c>
      <c r="K28" s="188">
        <v>429</v>
      </c>
      <c r="L28" s="71">
        <v>124</v>
      </c>
      <c r="M28" s="86">
        <v>271</v>
      </c>
      <c r="N28" s="73">
        <f t="shared" si="2"/>
        <v>3417</v>
      </c>
    </row>
    <row r="29" spans="1:14" ht="15.75" thickBot="1" x14ac:dyDescent="0.3">
      <c r="A29" s="41">
        <v>8</v>
      </c>
      <c r="B29" s="42" t="s">
        <v>48</v>
      </c>
      <c r="C29" s="87">
        <v>20</v>
      </c>
      <c r="D29" s="39">
        <v>0</v>
      </c>
      <c r="E29" s="87">
        <v>0</v>
      </c>
      <c r="F29" s="187">
        <v>68</v>
      </c>
      <c r="G29" s="87">
        <v>0</v>
      </c>
      <c r="H29" s="187">
        <v>0</v>
      </c>
      <c r="I29" s="87">
        <v>0</v>
      </c>
      <c r="J29" s="187">
        <v>0</v>
      </c>
      <c r="K29" s="87">
        <v>0</v>
      </c>
      <c r="L29" s="187">
        <v>0</v>
      </c>
      <c r="M29" s="87">
        <v>0</v>
      </c>
      <c r="N29" s="42">
        <f t="shared" si="2"/>
        <v>88</v>
      </c>
    </row>
    <row r="30" spans="1:14" ht="15.75" thickBot="1" x14ac:dyDescent="0.3">
      <c r="A30" s="77"/>
      <c r="B30" s="45" t="s">
        <v>3</v>
      </c>
      <c r="C30" s="186">
        <f>SUM(C22:C29)</f>
        <v>10174</v>
      </c>
      <c r="D30" s="61">
        <f t="shared" ref="D30:N30" si="3">SUM(D22:D29)</f>
        <v>19459</v>
      </c>
      <c r="E30" s="49">
        <f t="shared" si="3"/>
        <v>6490</v>
      </c>
      <c r="F30" s="151">
        <f>SUM(F22:F28)</f>
        <v>8561</v>
      </c>
      <c r="G30" s="49">
        <f t="shared" si="3"/>
        <v>11500</v>
      </c>
      <c r="H30" s="50">
        <f t="shared" si="3"/>
        <v>6089</v>
      </c>
      <c r="I30" s="49">
        <f>SUM(I22:I29)</f>
        <v>4667</v>
      </c>
      <c r="J30" s="50">
        <f t="shared" si="3"/>
        <v>24871</v>
      </c>
      <c r="K30" s="49">
        <f t="shared" si="3"/>
        <v>16984</v>
      </c>
      <c r="L30" s="50">
        <f t="shared" si="3"/>
        <v>16022</v>
      </c>
      <c r="M30" s="49">
        <f t="shared" si="3"/>
        <v>16156</v>
      </c>
      <c r="N30" s="47">
        <f t="shared" si="3"/>
        <v>141041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69" t="s">
        <v>55</v>
      </c>
      <c r="B32" s="370"/>
      <c r="C32" s="100">
        <f>C30/N30</f>
        <v>7.2135052927872034E-2</v>
      </c>
      <c r="D32" s="99">
        <f>D30/N30</f>
        <v>0.13796697414227069</v>
      </c>
      <c r="E32" s="100">
        <f>E30/N30</f>
        <v>4.6014988549428891E-2</v>
      </c>
      <c r="F32" s="55">
        <f>F30/N30</f>
        <v>6.0698662091164979E-2</v>
      </c>
      <c r="G32" s="100">
        <f>G30/N30</f>
        <v>8.1536574471253037E-2</v>
      </c>
      <c r="H32" s="55">
        <f>H30/N30</f>
        <v>4.3171843648300852E-2</v>
      </c>
      <c r="I32" s="100">
        <f>I30/N30</f>
        <v>3.3089668961507647E-2</v>
      </c>
      <c r="J32" s="55">
        <f>J30/N30</f>
        <v>0.17633879510213343</v>
      </c>
      <c r="K32" s="100">
        <f>K30/N30</f>
        <v>0.12041888528867492</v>
      </c>
      <c r="L32" s="55">
        <f>L30/N30</f>
        <v>0.11359817358073185</v>
      </c>
      <c r="M32" s="100">
        <f>M30/N30</f>
        <v>0.1145482519267447</v>
      </c>
      <c r="N32" s="55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16" t="s">
        <v>103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68"/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49" t="s">
        <v>71</v>
      </c>
      <c r="D3" s="320" t="s">
        <v>4</v>
      </c>
      <c r="E3" s="340" t="s">
        <v>5</v>
      </c>
      <c r="F3" s="358" t="s">
        <v>6</v>
      </c>
      <c r="G3" s="340" t="s">
        <v>7</v>
      </c>
      <c r="H3" s="338" t="s">
        <v>8</v>
      </c>
      <c r="I3" s="340" t="s">
        <v>9</v>
      </c>
      <c r="J3" s="338" t="s">
        <v>10</v>
      </c>
      <c r="K3" s="349" t="s">
        <v>11</v>
      </c>
      <c r="L3" s="320" t="s">
        <v>12</v>
      </c>
      <c r="M3" s="340" t="s">
        <v>13</v>
      </c>
      <c r="N3" s="334"/>
    </row>
    <row r="4" spans="1:14" ht="15.75" thickBot="1" x14ac:dyDescent="0.3">
      <c r="A4" s="341"/>
      <c r="B4" s="335"/>
      <c r="C4" s="351"/>
      <c r="D4" s="341"/>
      <c r="E4" s="341"/>
      <c r="F4" s="359"/>
      <c r="G4" s="341"/>
      <c r="H4" s="339"/>
      <c r="I4" s="341"/>
      <c r="J4" s="339"/>
      <c r="K4" s="351"/>
      <c r="L4" s="341"/>
      <c r="M4" s="341"/>
      <c r="N4" s="335"/>
    </row>
    <row r="5" spans="1:14" x14ac:dyDescent="0.25">
      <c r="A5" s="36">
        <v>1</v>
      </c>
      <c r="B5" s="37" t="s">
        <v>41</v>
      </c>
      <c r="C5" s="86">
        <v>0</v>
      </c>
      <c r="D5" s="180">
        <v>0</v>
      </c>
      <c r="E5" s="85">
        <v>4</v>
      </c>
      <c r="F5" s="93">
        <v>0</v>
      </c>
      <c r="G5" s="85">
        <v>0</v>
      </c>
      <c r="H5" s="93">
        <v>0</v>
      </c>
      <c r="I5" s="85">
        <v>4</v>
      </c>
      <c r="J5" s="93">
        <v>0</v>
      </c>
      <c r="K5" s="85">
        <v>1</v>
      </c>
      <c r="L5" s="93">
        <v>0</v>
      </c>
      <c r="M5" s="85">
        <v>0</v>
      </c>
      <c r="N5" s="180">
        <f t="shared" ref="N5:N12" si="0">SUM(C5:M5)</f>
        <v>9</v>
      </c>
    </row>
    <row r="6" spans="1:14" x14ac:dyDescent="0.25">
      <c r="A6" s="38">
        <v>2</v>
      </c>
      <c r="B6" s="39" t="s">
        <v>42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1</v>
      </c>
      <c r="L6" s="67">
        <v>0</v>
      </c>
      <c r="M6" s="86">
        <v>0</v>
      </c>
      <c r="N6" s="73">
        <f t="shared" si="0"/>
        <v>1</v>
      </c>
    </row>
    <row r="7" spans="1:14" x14ac:dyDescent="0.25">
      <c r="A7" s="38">
        <v>3</v>
      </c>
      <c r="B7" s="39" t="s">
        <v>43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44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45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46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47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88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48</v>
      </c>
      <c r="C12" s="87">
        <v>0</v>
      </c>
      <c r="D12" s="39">
        <v>0</v>
      </c>
      <c r="E12" s="87">
        <v>0</v>
      </c>
      <c r="F12" s="187">
        <v>0</v>
      </c>
      <c r="G12" s="87">
        <v>0</v>
      </c>
      <c r="H12" s="187">
        <v>0</v>
      </c>
      <c r="I12" s="87">
        <v>0</v>
      </c>
      <c r="J12" s="187">
        <v>0</v>
      </c>
      <c r="K12" s="87">
        <v>0</v>
      </c>
      <c r="L12" s="187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32</v>
      </c>
      <c r="C13" s="186">
        <f t="shared" ref="C13:N13" si="1">SUM(C5:C12)</f>
        <v>0</v>
      </c>
      <c r="D13" s="47">
        <f t="shared" si="1"/>
        <v>0</v>
      </c>
      <c r="E13" s="49">
        <f t="shared" si="1"/>
        <v>4</v>
      </c>
      <c r="F13" s="50">
        <f t="shared" si="1"/>
        <v>0</v>
      </c>
      <c r="G13" s="49">
        <f t="shared" si="1"/>
        <v>0</v>
      </c>
      <c r="H13" s="50">
        <f t="shared" si="1"/>
        <v>0</v>
      </c>
      <c r="I13" s="49">
        <f t="shared" si="1"/>
        <v>4</v>
      </c>
      <c r="J13" s="50">
        <f t="shared" si="1"/>
        <v>0</v>
      </c>
      <c r="K13" s="49">
        <f t="shared" si="1"/>
        <v>2</v>
      </c>
      <c r="L13" s="50">
        <f t="shared" si="1"/>
        <v>0</v>
      </c>
      <c r="M13" s="49">
        <f t="shared" si="1"/>
        <v>0</v>
      </c>
      <c r="N13" s="47">
        <f t="shared" si="1"/>
        <v>10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71" t="s">
        <v>55</v>
      </c>
      <c r="B15" s="372"/>
      <c r="C15" s="100">
        <f>C13/N13</f>
        <v>0</v>
      </c>
      <c r="D15" s="99">
        <f>D13/N13</f>
        <v>0</v>
      </c>
      <c r="E15" s="98">
        <f>E13/N13</f>
        <v>0.4</v>
      </c>
      <c r="F15" s="55">
        <f>F13/N13</f>
        <v>0</v>
      </c>
      <c r="G15" s="98">
        <f>G13/N13</f>
        <v>0</v>
      </c>
      <c r="H15" s="55">
        <f>H13/N13</f>
        <v>0</v>
      </c>
      <c r="I15" s="98">
        <f>I13/N13</f>
        <v>0.4</v>
      </c>
      <c r="J15" s="55">
        <f>J13/N13</f>
        <v>0</v>
      </c>
      <c r="K15" s="98">
        <f>K13/N13</f>
        <v>0.2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16" t="s">
        <v>109</v>
      </c>
      <c r="D17" s="317"/>
      <c r="E17" s="317"/>
      <c r="F17" s="317"/>
      <c r="G17" s="317"/>
      <c r="H17" s="317"/>
      <c r="I17" s="317"/>
      <c r="J17" s="318"/>
      <c r="K17" s="318"/>
      <c r="L17" s="31"/>
      <c r="M17" s="31"/>
      <c r="N17" s="250" t="s">
        <v>38</v>
      </c>
    </row>
    <row r="18" spans="1:14" ht="15.75" thickBot="1" x14ac:dyDescent="0.3">
      <c r="A18" s="306" t="s">
        <v>0</v>
      </c>
      <c r="B18" s="320" t="s">
        <v>1</v>
      </c>
      <c r="C18" s="333" t="s">
        <v>2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20" t="s">
        <v>3</v>
      </c>
    </row>
    <row r="19" spans="1:14" x14ac:dyDescent="0.25">
      <c r="A19" s="344"/>
      <c r="B19" s="345"/>
      <c r="C19" s="349" t="s">
        <v>71</v>
      </c>
      <c r="D19" s="320" t="s">
        <v>4</v>
      </c>
      <c r="E19" s="340" t="s">
        <v>5</v>
      </c>
      <c r="F19" s="358" t="s">
        <v>6</v>
      </c>
      <c r="G19" s="340" t="s">
        <v>7</v>
      </c>
      <c r="H19" s="338" t="s">
        <v>8</v>
      </c>
      <c r="I19" s="340" t="s">
        <v>9</v>
      </c>
      <c r="J19" s="338" t="s">
        <v>10</v>
      </c>
      <c r="K19" s="349" t="s">
        <v>11</v>
      </c>
      <c r="L19" s="320" t="s">
        <v>12</v>
      </c>
      <c r="M19" s="340" t="s">
        <v>13</v>
      </c>
      <c r="N19" s="334"/>
    </row>
    <row r="20" spans="1:14" ht="15.75" thickBot="1" x14ac:dyDescent="0.3">
      <c r="A20" s="341"/>
      <c r="B20" s="335"/>
      <c r="C20" s="351"/>
      <c r="D20" s="341"/>
      <c r="E20" s="341"/>
      <c r="F20" s="359"/>
      <c r="G20" s="341"/>
      <c r="H20" s="339"/>
      <c r="I20" s="341"/>
      <c r="J20" s="339"/>
      <c r="K20" s="351"/>
      <c r="L20" s="341"/>
      <c r="M20" s="341"/>
      <c r="N20" s="335"/>
    </row>
    <row r="21" spans="1:14" x14ac:dyDescent="0.25">
      <c r="A21" s="36">
        <v>1</v>
      </c>
      <c r="B21" s="37" t="s">
        <v>41</v>
      </c>
      <c r="C21" s="86">
        <v>0</v>
      </c>
      <c r="D21" s="180">
        <v>0</v>
      </c>
      <c r="E21" s="85">
        <v>3027</v>
      </c>
      <c r="F21" s="93">
        <v>0</v>
      </c>
      <c r="G21" s="85">
        <v>0</v>
      </c>
      <c r="H21" s="93">
        <v>0</v>
      </c>
      <c r="I21" s="85">
        <v>260</v>
      </c>
      <c r="J21" s="93">
        <v>0</v>
      </c>
      <c r="K21" s="85">
        <v>10</v>
      </c>
      <c r="L21" s="93">
        <v>0</v>
      </c>
      <c r="M21" s="85">
        <v>0</v>
      </c>
      <c r="N21" s="180">
        <f t="shared" ref="N21:N28" si="2">SUM(C21:M21)</f>
        <v>3297</v>
      </c>
    </row>
    <row r="22" spans="1:14" x14ac:dyDescent="0.25">
      <c r="A22" s="38">
        <v>2</v>
      </c>
      <c r="B22" s="39" t="s">
        <v>42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352</v>
      </c>
      <c r="L22" s="67">
        <v>0</v>
      </c>
      <c r="M22" s="86">
        <v>0</v>
      </c>
      <c r="N22" s="73">
        <f t="shared" si="2"/>
        <v>352</v>
      </c>
    </row>
    <row r="23" spans="1:14" x14ac:dyDescent="0.25">
      <c r="A23" s="38">
        <v>3</v>
      </c>
      <c r="B23" s="39" t="s">
        <v>43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44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45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46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61</v>
      </c>
      <c r="L26" s="71">
        <v>0</v>
      </c>
      <c r="M26" s="70">
        <v>0</v>
      </c>
      <c r="N26" s="39">
        <f t="shared" si="2"/>
        <v>61</v>
      </c>
    </row>
    <row r="27" spans="1:14" x14ac:dyDescent="0.25">
      <c r="A27" s="38">
        <v>7</v>
      </c>
      <c r="B27" s="39" t="s">
        <v>47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88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48</v>
      </c>
      <c r="C28" s="87">
        <v>0</v>
      </c>
      <c r="D28" s="39">
        <v>0</v>
      </c>
      <c r="E28" s="87">
        <v>0</v>
      </c>
      <c r="F28" s="187">
        <v>0</v>
      </c>
      <c r="G28" s="87">
        <v>0</v>
      </c>
      <c r="H28" s="187">
        <v>0</v>
      </c>
      <c r="I28" s="87">
        <v>0</v>
      </c>
      <c r="J28" s="187">
        <v>0</v>
      </c>
      <c r="K28" s="87">
        <v>0</v>
      </c>
      <c r="L28" s="187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39</v>
      </c>
      <c r="C29" s="101">
        <f t="shared" ref="C29:N29" si="3">SUM(C21:C28)</f>
        <v>0</v>
      </c>
      <c r="D29" s="47">
        <f t="shared" si="3"/>
        <v>0</v>
      </c>
      <c r="E29" s="101">
        <f t="shared" si="3"/>
        <v>3027</v>
      </c>
      <c r="F29" s="47">
        <f t="shared" si="3"/>
        <v>0</v>
      </c>
      <c r="G29" s="101">
        <f t="shared" si="3"/>
        <v>0</v>
      </c>
      <c r="H29" s="47">
        <f t="shared" si="3"/>
        <v>0</v>
      </c>
      <c r="I29" s="101">
        <f t="shared" si="3"/>
        <v>260</v>
      </c>
      <c r="J29" s="47">
        <f t="shared" si="3"/>
        <v>0</v>
      </c>
      <c r="K29" s="101">
        <f t="shared" si="3"/>
        <v>423</v>
      </c>
      <c r="L29" s="47">
        <f t="shared" si="3"/>
        <v>0</v>
      </c>
      <c r="M29" s="101">
        <f t="shared" si="3"/>
        <v>0</v>
      </c>
      <c r="N29" s="47">
        <f t="shared" si="3"/>
        <v>3710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71" t="s">
        <v>55</v>
      </c>
      <c r="B31" s="372"/>
      <c r="C31" s="98">
        <f>C29/N29</f>
        <v>0</v>
      </c>
      <c r="D31" s="99">
        <f>D29/N29</f>
        <v>0</v>
      </c>
      <c r="E31" s="98">
        <f>E29/N29</f>
        <v>0.81590296495956871</v>
      </c>
      <c r="F31" s="99">
        <f>F29/N29</f>
        <v>0</v>
      </c>
      <c r="G31" s="98">
        <f>G29/N29</f>
        <v>0</v>
      </c>
      <c r="H31" s="99">
        <f>H29/N29</f>
        <v>0</v>
      </c>
      <c r="I31" s="98">
        <f>I29/N29</f>
        <v>7.0080862533692723E-2</v>
      </c>
      <c r="J31" s="99">
        <f>J29/N29</f>
        <v>0</v>
      </c>
      <c r="K31" s="98">
        <f>K29/N29</f>
        <v>0.11401617250673854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28" t="s">
        <v>110</v>
      </c>
      <c r="D1" s="329"/>
      <c r="E1" s="329"/>
      <c r="F1" s="329"/>
      <c r="G1" s="329"/>
      <c r="H1" s="329"/>
      <c r="I1" s="329"/>
      <c r="J1" s="31"/>
      <c r="K1" s="31"/>
      <c r="L1" s="31"/>
      <c r="M1" s="31"/>
      <c r="N1" s="255" t="s">
        <v>38</v>
      </c>
    </row>
    <row r="2" spans="1:14" ht="15.75" thickBot="1" x14ac:dyDescent="0.3">
      <c r="A2" s="306" t="s">
        <v>0</v>
      </c>
      <c r="B2" s="320" t="s">
        <v>1</v>
      </c>
      <c r="C2" s="330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4" t="s">
        <v>3</v>
      </c>
    </row>
    <row r="3" spans="1:14" ht="15.75" thickBot="1" x14ac:dyDescent="0.3">
      <c r="A3" s="319"/>
      <c r="B3" s="321"/>
      <c r="C3" s="91" t="s">
        <v>71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</v>
      </c>
      <c r="J3" s="32" t="s">
        <v>10</v>
      </c>
      <c r="K3" s="88" t="s">
        <v>11</v>
      </c>
      <c r="L3" s="32" t="s">
        <v>12</v>
      </c>
      <c r="M3" s="270" t="s">
        <v>13</v>
      </c>
      <c r="N3" s="325"/>
    </row>
    <row r="4" spans="1:14" x14ac:dyDescent="0.25">
      <c r="A4" s="36">
        <v>1</v>
      </c>
      <c r="B4" s="37" t="s">
        <v>14</v>
      </c>
      <c r="C4" s="216">
        <v>45473</v>
      </c>
      <c r="D4" s="93">
        <v>48479</v>
      </c>
      <c r="E4" s="216">
        <v>14177</v>
      </c>
      <c r="F4" s="93">
        <v>28570</v>
      </c>
      <c r="G4" s="216">
        <v>17702</v>
      </c>
      <c r="H4" s="93">
        <v>47468</v>
      </c>
      <c r="I4" s="216">
        <v>3961</v>
      </c>
      <c r="J4" s="93">
        <v>11758</v>
      </c>
      <c r="K4" s="216">
        <v>23436</v>
      </c>
      <c r="L4" s="93">
        <v>5971</v>
      </c>
      <c r="M4" s="216">
        <v>5510</v>
      </c>
      <c r="N4" s="180">
        <f t="shared" ref="N4:N20" si="0">SUM(C4:M4)</f>
        <v>252505</v>
      </c>
    </row>
    <row r="5" spans="1:14" x14ac:dyDescent="0.25">
      <c r="A5" s="38">
        <v>2</v>
      </c>
      <c r="B5" s="39" t="s">
        <v>15</v>
      </c>
      <c r="C5" s="64">
        <v>0</v>
      </c>
      <c r="D5" s="67">
        <v>16580</v>
      </c>
      <c r="E5" s="64">
        <v>0</v>
      </c>
      <c r="F5" s="256">
        <v>632</v>
      </c>
      <c r="G5" s="178">
        <v>2870</v>
      </c>
      <c r="H5" s="67">
        <v>6219</v>
      </c>
      <c r="I5" s="64">
        <v>0</v>
      </c>
      <c r="J5" s="67">
        <v>558</v>
      </c>
      <c r="K5" s="64">
        <v>126</v>
      </c>
      <c r="L5" s="71">
        <v>0</v>
      </c>
      <c r="M5" s="64">
        <v>0</v>
      </c>
      <c r="N5" s="73">
        <f t="shared" si="0"/>
        <v>26985</v>
      </c>
    </row>
    <row r="6" spans="1:14" x14ac:dyDescent="0.25">
      <c r="A6" s="38">
        <v>3</v>
      </c>
      <c r="B6" s="39" t="s">
        <v>16</v>
      </c>
      <c r="C6" s="178">
        <v>31493</v>
      </c>
      <c r="D6" s="67">
        <v>70669</v>
      </c>
      <c r="E6" s="178">
        <v>14243</v>
      </c>
      <c r="F6" s="67">
        <v>44792</v>
      </c>
      <c r="G6" s="178">
        <v>30879</v>
      </c>
      <c r="H6" s="67">
        <v>37897</v>
      </c>
      <c r="I6" s="178">
        <v>1540</v>
      </c>
      <c r="J6" s="67">
        <v>14256</v>
      </c>
      <c r="K6" s="178">
        <v>27215</v>
      </c>
      <c r="L6" s="67">
        <v>4260</v>
      </c>
      <c r="M6" s="178">
        <v>6196</v>
      </c>
      <c r="N6" s="73">
        <f>SUM(C6:M6)</f>
        <v>283440</v>
      </c>
    </row>
    <row r="7" spans="1:14" x14ac:dyDescent="0.25">
      <c r="A7" s="38">
        <v>4</v>
      </c>
      <c r="B7" s="39" t="s">
        <v>17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18</v>
      </c>
      <c r="C8" s="64">
        <v>0</v>
      </c>
      <c r="D8" s="71">
        <v>0</v>
      </c>
      <c r="E8" s="64">
        <v>0</v>
      </c>
      <c r="F8" s="71">
        <v>0</v>
      </c>
      <c r="G8" s="178">
        <v>22260</v>
      </c>
      <c r="H8" s="67">
        <v>4274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26534</v>
      </c>
    </row>
    <row r="9" spans="1:14" x14ac:dyDescent="0.25">
      <c r="A9" s="38">
        <v>6</v>
      </c>
      <c r="B9" s="39" t="s">
        <v>19</v>
      </c>
      <c r="C9" s="64">
        <v>0</v>
      </c>
      <c r="D9" s="71">
        <v>80</v>
      </c>
      <c r="E9" s="64">
        <v>0</v>
      </c>
      <c r="F9" s="71">
        <v>33</v>
      </c>
      <c r="G9" s="64">
        <v>20</v>
      </c>
      <c r="H9" s="71">
        <v>57</v>
      </c>
      <c r="I9" s="64">
        <v>0</v>
      </c>
      <c r="J9" s="71">
        <v>14</v>
      </c>
      <c r="K9" s="64">
        <v>3</v>
      </c>
      <c r="L9" s="71">
        <v>0</v>
      </c>
      <c r="M9" s="64">
        <v>0</v>
      </c>
      <c r="N9" s="39">
        <f t="shared" si="0"/>
        <v>207</v>
      </c>
    </row>
    <row r="10" spans="1:14" x14ac:dyDescent="0.25">
      <c r="A10" s="38">
        <v>7</v>
      </c>
      <c r="B10" s="39" t="s">
        <v>20</v>
      </c>
      <c r="C10" s="178">
        <v>8210</v>
      </c>
      <c r="D10" s="67">
        <v>11533</v>
      </c>
      <c r="E10" s="178">
        <v>2813</v>
      </c>
      <c r="F10" s="67">
        <v>1577</v>
      </c>
      <c r="G10" s="178">
        <v>2420</v>
      </c>
      <c r="H10" s="67">
        <v>1064</v>
      </c>
      <c r="I10" s="64">
        <v>0</v>
      </c>
      <c r="J10" s="67">
        <v>3294</v>
      </c>
      <c r="K10" s="64">
        <v>195</v>
      </c>
      <c r="L10" s="71">
        <v>0</v>
      </c>
      <c r="M10" s="64">
        <v>228</v>
      </c>
      <c r="N10" s="73">
        <f t="shared" si="0"/>
        <v>31334</v>
      </c>
    </row>
    <row r="11" spans="1:14" x14ac:dyDescent="0.25">
      <c r="A11" s="38">
        <v>8</v>
      </c>
      <c r="B11" s="39" t="s">
        <v>21</v>
      </c>
      <c r="C11" s="257">
        <v>47973</v>
      </c>
      <c r="D11" s="67">
        <v>20286</v>
      </c>
      <c r="E11" s="178">
        <v>5787</v>
      </c>
      <c r="F11" s="67">
        <v>29093</v>
      </c>
      <c r="G11" s="178">
        <v>7200</v>
      </c>
      <c r="H11" s="67">
        <v>47695</v>
      </c>
      <c r="I11" s="178">
        <v>2158</v>
      </c>
      <c r="J11" s="67">
        <v>9442</v>
      </c>
      <c r="K11" s="178">
        <v>12467</v>
      </c>
      <c r="L11" s="67">
        <v>2645</v>
      </c>
      <c r="M11" s="178">
        <v>3472</v>
      </c>
      <c r="N11" s="73">
        <f t="shared" si="0"/>
        <v>188218</v>
      </c>
    </row>
    <row r="12" spans="1:14" x14ac:dyDescent="0.25">
      <c r="A12" s="38">
        <v>9</v>
      </c>
      <c r="B12" s="39" t="s">
        <v>22</v>
      </c>
      <c r="C12" s="257">
        <v>137872</v>
      </c>
      <c r="D12" s="67">
        <v>104420</v>
      </c>
      <c r="E12" s="178">
        <v>9759</v>
      </c>
      <c r="F12" s="67">
        <v>40573</v>
      </c>
      <c r="G12" s="178">
        <v>120964</v>
      </c>
      <c r="H12" s="67">
        <v>39906</v>
      </c>
      <c r="I12" s="64">
        <v>572</v>
      </c>
      <c r="J12" s="67">
        <v>66770</v>
      </c>
      <c r="K12" s="178">
        <v>16874</v>
      </c>
      <c r="L12" s="67">
        <v>6769</v>
      </c>
      <c r="M12" s="178">
        <v>4452</v>
      </c>
      <c r="N12" s="73">
        <f t="shared" si="0"/>
        <v>548931</v>
      </c>
    </row>
    <row r="13" spans="1:14" x14ac:dyDescent="0.25">
      <c r="A13" s="38">
        <v>10</v>
      </c>
      <c r="B13" s="39" t="s">
        <v>23</v>
      </c>
      <c r="C13" s="178">
        <v>91866</v>
      </c>
      <c r="D13" s="67">
        <v>202818</v>
      </c>
      <c r="E13" s="178">
        <v>127561</v>
      </c>
      <c r="F13" s="67">
        <v>142072</v>
      </c>
      <c r="G13" s="178">
        <v>123744</v>
      </c>
      <c r="H13" s="67">
        <v>136352</v>
      </c>
      <c r="I13" s="178">
        <v>54308</v>
      </c>
      <c r="J13" s="67">
        <v>157769</v>
      </c>
      <c r="K13" s="178">
        <v>141819</v>
      </c>
      <c r="L13" s="67">
        <v>92955</v>
      </c>
      <c r="M13" s="178">
        <v>90135</v>
      </c>
      <c r="N13" s="73">
        <f t="shared" si="0"/>
        <v>1361399</v>
      </c>
    </row>
    <row r="14" spans="1:14" x14ac:dyDescent="0.25">
      <c r="A14" s="38">
        <v>11</v>
      </c>
      <c r="B14" s="39" t="s">
        <v>24</v>
      </c>
      <c r="C14" s="64">
        <v>0</v>
      </c>
      <c r="D14" s="71">
        <v>0</v>
      </c>
      <c r="E14" s="64">
        <v>0</v>
      </c>
      <c r="F14" s="67">
        <v>0</v>
      </c>
      <c r="G14" s="178">
        <v>1508</v>
      </c>
      <c r="H14" s="67">
        <v>1323</v>
      </c>
      <c r="I14" s="64">
        <v>0</v>
      </c>
      <c r="J14" s="71">
        <v>0</v>
      </c>
      <c r="K14" s="64">
        <v>106</v>
      </c>
      <c r="L14" s="71">
        <v>0</v>
      </c>
      <c r="M14" s="64">
        <v>0</v>
      </c>
      <c r="N14" s="73">
        <f t="shared" si="0"/>
        <v>2937</v>
      </c>
    </row>
    <row r="15" spans="1:14" x14ac:dyDescent="0.25">
      <c r="A15" s="38">
        <v>12</v>
      </c>
      <c r="B15" s="39" t="s">
        <v>25</v>
      </c>
      <c r="C15" s="64">
        <v>44</v>
      </c>
      <c r="D15" s="71">
        <v>99</v>
      </c>
      <c r="E15" s="64">
        <v>19</v>
      </c>
      <c r="F15" s="71">
        <v>318</v>
      </c>
      <c r="G15" s="64">
        <v>47</v>
      </c>
      <c r="H15" s="71">
        <v>69</v>
      </c>
      <c r="I15" s="64">
        <v>0</v>
      </c>
      <c r="J15" s="71">
        <v>23</v>
      </c>
      <c r="K15" s="64">
        <v>79</v>
      </c>
      <c r="L15" s="71">
        <v>0</v>
      </c>
      <c r="M15" s="64">
        <v>30</v>
      </c>
      <c r="N15" s="73">
        <f t="shared" si="0"/>
        <v>728</v>
      </c>
    </row>
    <row r="16" spans="1:14" x14ac:dyDescent="0.25">
      <c r="A16" s="38">
        <v>13</v>
      </c>
      <c r="B16" s="39" t="s">
        <v>70</v>
      </c>
      <c r="C16" s="178">
        <v>15181</v>
      </c>
      <c r="D16" s="67">
        <v>19508</v>
      </c>
      <c r="E16" s="178">
        <v>3928</v>
      </c>
      <c r="F16" s="67">
        <v>4631</v>
      </c>
      <c r="G16" s="178">
        <v>3883</v>
      </c>
      <c r="H16" s="67">
        <v>23916</v>
      </c>
      <c r="I16" s="64">
        <v>161</v>
      </c>
      <c r="J16" s="67">
        <v>9344</v>
      </c>
      <c r="K16" s="178">
        <v>4360</v>
      </c>
      <c r="L16" s="67">
        <v>808</v>
      </c>
      <c r="M16" s="178">
        <v>1372</v>
      </c>
      <c r="N16" s="73">
        <f t="shared" si="0"/>
        <v>87092</v>
      </c>
    </row>
    <row r="17" spans="1:14" x14ac:dyDescent="0.25">
      <c r="A17" s="38">
        <v>14</v>
      </c>
      <c r="B17" s="39" t="s">
        <v>27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28</v>
      </c>
      <c r="C18" s="64">
        <v>32</v>
      </c>
      <c r="D18" s="71">
        <v>20</v>
      </c>
      <c r="E18" s="64">
        <v>83</v>
      </c>
      <c r="F18" s="71">
        <v>13</v>
      </c>
      <c r="G18" s="64">
        <v>8</v>
      </c>
      <c r="H18" s="71">
        <v>0</v>
      </c>
      <c r="I18" s="64">
        <v>0</v>
      </c>
      <c r="J18" s="71">
        <v>0</v>
      </c>
      <c r="K18" s="64">
        <v>127</v>
      </c>
      <c r="L18" s="71">
        <v>0</v>
      </c>
      <c r="M18" s="64">
        <v>0</v>
      </c>
      <c r="N18" s="39">
        <f t="shared" si="0"/>
        <v>283</v>
      </c>
    </row>
    <row r="19" spans="1:14" x14ac:dyDescent="0.25">
      <c r="A19" s="38">
        <v>16</v>
      </c>
      <c r="B19" s="39" t="s">
        <v>29</v>
      </c>
      <c r="C19" s="178">
        <v>393</v>
      </c>
      <c r="D19" s="67">
        <v>7630</v>
      </c>
      <c r="E19" s="64">
        <v>349</v>
      </c>
      <c r="F19" s="67">
        <v>1849</v>
      </c>
      <c r="G19" s="64">
        <v>0</v>
      </c>
      <c r="H19" s="71">
        <v>159</v>
      </c>
      <c r="I19" s="64">
        <v>0</v>
      </c>
      <c r="J19" s="71">
        <v>553</v>
      </c>
      <c r="K19" s="64">
        <v>0</v>
      </c>
      <c r="L19" s="71">
        <v>0</v>
      </c>
      <c r="M19" s="178">
        <v>0</v>
      </c>
      <c r="N19" s="73">
        <f t="shared" si="0"/>
        <v>10933</v>
      </c>
    </row>
    <row r="20" spans="1:14" x14ac:dyDescent="0.25">
      <c r="A20" s="38">
        <v>17</v>
      </c>
      <c r="B20" s="39" t="s">
        <v>30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31</v>
      </c>
      <c r="C21" s="179">
        <v>3848</v>
      </c>
      <c r="D21" s="177">
        <v>7518</v>
      </c>
      <c r="E21" s="179">
        <v>3797</v>
      </c>
      <c r="F21" s="177">
        <v>8843</v>
      </c>
      <c r="G21" s="179">
        <v>4612</v>
      </c>
      <c r="H21" s="177">
        <v>6509</v>
      </c>
      <c r="I21" s="179">
        <v>1310</v>
      </c>
      <c r="J21" s="177">
        <v>5549</v>
      </c>
      <c r="K21" s="179">
        <v>3777</v>
      </c>
      <c r="L21" s="177">
        <v>2111</v>
      </c>
      <c r="M21" s="179">
        <v>1307</v>
      </c>
      <c r="N21" s="181">
        <f>SUM(C21:M21)</f>
        <v>49181</v>
      </c>
    </row>
    <row r="22" spans="1:14" ht="15.75" thickBot="1" x14ac:dyDescent="0.3">
      <c r="A22" s="44"/>
      <c r="B22" s="45" t="s">
        <v>39</v>
      </c>
      <c r="C22" s="97">
        <f t="shared" ref="C22:N22" si="1">SUM(C4:C21)</f>
        <v>382385</v>
      </c>
      <c r="D22" s="151">
        <f t="shared" si="1"/>
        <v>509640</v>
      </c>
      <c r="E22" s="65">
        <f t="shared" si="1"/>
        <v>182516</v>
      </c>
      <c r="F22" s="50">
        <f>SUM(F4:F21)</f>
        <v>302996</v>
      </c>
      <c r="G22" s="65">
        <f>SUM(G4:G21)</f>
        <v>338117</v>
      </c>
      <c r="H22" s="50">
        <f t="shared" si="1"/>
        <v>352908</v>
      </c>
      <c r="I22" s="65">
        <f t="shared" si="1"/>
        <v>64010</v>
      </c>
      <c r="J22" s="50">
        <f t="shared" si="1"/>
        <v>279330</v>
      </c>
      <c r="K22" s="65">
        <f>SUM(K4:K21)</f>
        <v>230584</v>
      </c>
      <c r="L22" s="50">
        <f t="shared" si="1"/>
        <v>115519</v>
      </c>
      <c r="M22" s="97">
        <f>SUM(M4:M21)</f>
        <v>112702</v>
      </c>
      <c r="N22" s="47">
        <f t="shared" si="1"/>
        <v>2870707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14" t="s">
        <v>55</v>
      </c>
      <c r="B24" s="315"/>
      <c r="C24" s="74">
        <f>C22/N22</f>
        <v>0.13320237836881299</v>
      </c>
      <c r="D24" s="81">
        <f>D22/N22</f>
        <v>0.17753117960140133</v>
      </c>
      <c r="E24" s="56">
        <f>E22/N22</f>
        <v>6.3578763001588115E-2</v>
      </c>
      <c r="F24" s="75">
        <f>F22/N22</f>
        <v>0.10554751843361235</v>
      </c>
      <c r="G24" s="56">
        <f>G22/N22</f>
        <v>0.11778178685599053</v>
      </c>
      <c r="H24" s="81">
        <f>H22/N22</f>
        <v>0.12293417614545825</v>
      </c>
      <c r="I24" s="82">
        <f>I22/N22</f>
        <v>2.2297643054481005E-2</v>
      </c>
      <c r="J24" s="81">
        <f>J22/N22</f>
        <v>9.7303556231966556E-2</v>
      </c>
      <c r="K24" s="56">
        <f>K22/N22</f>
        <v>8.0323070240188213E-2</v>
      </c>
      <c r="L24" s="81">
        <f>L22/N22</f>
        <v>4.0240609717397145E-2</v>
      </c>
      <c r="M24" s="83">
        <f>M22/N22</f>
        <v>3.9259318349103546E-2</v>
      </c>
      <c r="N24" s="253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77" t="s">
        <v>13</v>
      </c>
      <c r="D27" s="193" t="s">
        <v>34</v>
      </c>
      <c r="E27" s="77" t="s">
        <v>7</v>
      </c>
      <c r="F27" s="193" t="s">
        <v>10</v>
      </c>
      <c r="G27" s="307"/>
      <c r="H27" s="1"/>
      <c r="I27" s="1"/>
      <c r="J27" s="113"/>
      <c r="K27" s="283" t="s">
        <v>35</v>
      </c>
      <c r="L27" s="284"/>
      <c r="M27" s="170">
        <f>N22</f>
        <v>2870707</v>
      </c>
      <c r="N27" s="171">
        <f>M27/M29</f>
        <v>0.86299184808831253</v>
      </c>
    </row>
    <row r="28" spans="1:14" ht="15.75" thickBot="1" x14ac:dyDescent="0.3">
      <c r="A28" s="26">
        <v>19</v>
      </c>
      <c r="B28" s="194" t="s">
        <v>36</v>
      </c>
      <c r="C28" s="169">
        <v>180859</v>
      </c>
      <c r="D28" s="59">
        <v>174262</v>
      </c>
      <c r="E28" s="169">
        <v>71989</v>
      </c>
      <c r="F28" s="59">
        <v>28642</v>
      </c>
      <c r="G28" s="169">
        <f>SUM(C28:F28)</f>
        <v>455752</v>
      </c>
      <c r="H28" s="1"/>
      <c r="I28" s="1"/>
      <c r="J28" s="113"/>
      <c r="K28" s="283" t="s">
        <v>36</v>
      </c>
      <c r="L28" s="284"/>
      <c r="M28" s="251">
        <f>G28</f>
        <v>455752</v>
      </c>
      <c r="N28" s="172">
        <f>M28/M29</f>
        <v>0.13700815191168747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283" t="s">
        <v>3</v>
      </c>
      <c r="L29" s="284"/>
      <c r="M29" s="173">
        <f>M27+M28</f>
        <v>3326459</v>
      </c>
      <c r="N29" s="174">
        <f>M29/M29</f>
        <v>1</v>
      </c>
    </row>
    <row r="30" spans="1:14" ht="15.75" thickBot="1" x14ac:dyDescent="0.3">
      <c r="A30" s="287" t="s">
        <v>55</v>
      </c>
      <c r="B30" s="288"/>
      <c r="C30" s="27">
        <f>C28/G28</f>
        <v>0.39683643736066981</v>
      </c>
      <c r="D30" s="117">
        <f>D28/G28</f>
        <v>0.38236145974126279</v>
      </c>
      <c r="E30" s="27">
        <f>E28/G28</f>
        <v>0.15795652021274728</v>
      </c>
      <c r="F30" s="117">
        <f>F28/G28</f>
        <v>6.2845582685320089E-2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73" t="s">
        <v>111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1"/>
      <c r="N2" s="1"/>
    </row>
    <row r="3" spans="1:14" ht="15.75" thickBot="1" x14ac:dyDescent="0.3">
      <c r="A3" s="31"/>
      <c r="B3" s="316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"/>
      <c r="N3" s="250" t="s">
        <v>115</v>
      </c>
    </row>
    <row r="4" spans="1:14" ht="15.75" thickBot="1" x14ac:dyDescent="0.3">
      <c r="A4" s="306" t="s">
        <v>0</v>
      </c>
      <c r="B4" s="382" t="s">
        <v>91</v>
      </c>
      <c r="C4" s="333" t="s">
        <v>2</v>
      </c>
      <c r="D4" s="333"/>
      <c r="E4" s="333"/>
      <c r="F4" s="333"/>
      <c r="G4" s="333"/>
      <c r="H4" s="333"/>
      <c r="I4" s="333"/>
      <c r="J4" s="333"/>
      <c r="K4" s="333"/>
      <c r="L4" s="333"/>
      <c r="M4" s="384"/>
      <c r="N4" s="380" t="s">
        <v>3</v>
      </c>
    </row>
    <row r="5" spans="1:14" ht="15.75" thickBot="1" x14ac:dyDescent="0.3">
      <c r="A5" s="319"/>
      <c r="B5" s="383"/>
      <c r="C5" s="167" t="s">
        <v>71</v>
      </c>
      <c r="D5" s="166" t="s">
        <v>4</v>
      </c>
      <c r="E5" s="165" t="s">
        <v>5</v>
      </c>
      <c r="F5" s="166" t="s">
        <v>6</v>
      </c>
      <c r="G5" s="165" t="s">
        <v>7</v>
      </c>
      <c r="H5" s="166" t="s">
        <v>8</v>
      </c>
      <c r="I5" s="165" t="s">
        <v>9</v>
      </c>
      <c r="J5" s="166" t="s">
        <v>10</v>
      </c>
      <c r="K5" s="168" t="s">
        <v>11</v>
      </c>
      <c r="L5" s="166" t="s">
        <v>12</v>
      </c>
      <c r="M5" s="163" t="s">
        <v>13</v>
      </c>
      <c r="N5" s="381"/>
    </row>
    <row r="6" spans="1:14" ht="37.5" customHeight="1" x14ac:dyDescent="0.25">
      <c r="A6" s="36">
        <v>1</v>
      </c>
      <c r="B6" s="84" t="s">
        <v>61</v>
      </c>
      <c r="C6" s="92">
        <v>181321</v>
      </c>
      <c r="D6" s="93">
        <v>405629</v>
      </c>
      <c r="E6" s="85">
        <v>128301</v>
      </c>
      <c r="F6" s="93">
        <v>394637</v>
      </c>
      <c r="G6" s="85">
        <v>297577</v>
      </c>
      <c r="H6" s="93">
        <v>206959</v>
      </c>
      <c r="I6" s="85">
        <v>64922</v>
      </c>
      <c r="J6" s="93">
        <v>249891</v>
      </c>
      <c r="K6" s="102">
        <v>193184</v>
      </c>
      <c r="L6" s="93">
        <v>123231</v>
      </c>
      <c r="M6" s="94">
        <v>96419</v>
      </c>
      <c r="N6" s="135">
        <f>SUM(C6:M6)</f>
        <v>2342071</v>
      </c>
    </row>
    <row r="7" spans="1:14" ht="37.5" customHeight="1" thickBot="1" x14ac:dyDescent="0.3">
      <c r="A7" s="119">
        <v>2</v>
      </c>
      <c r="B7" s="120" t="s">
        <v>62</v>
      </c>
      <c r="C7" s="121">
        <v>125356</v>
      </c>
      <c r="D7" s="122">
        <v>245821</v>
      </c>
      <c r="E7" s="123">
        <v>104567</v>
      </c>
      <c r="F7" s="122">
        <v>155982</v>
      </c>
      <c r="G7" s="123">
        <v>134321</v>
      </c>
      <c r="H7" s="122">
        <v>126499</v>
      </c>
      <c r="I7" s="123">
        <v>51593</v>
      </c>
      <c r="J7" s="122">
        <v>115841</v>
      </c>
      <c r="K7" s="123">
        <v>180538</v>
      </c>
      <c r="L7" s="122">
        <v>54290</v>
      </c>
      <c r="M7" s="124">
        <v>61949</v>
      </c>
      <c r="N7" s="136">
        <f>SUM(C7:M7)</f>
        <v>1356757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06" t="s">
        <v>0</v>
      </c>
      <c r="B10" s="382" t="s">
        <v>91</v>
      </c>
      <c r="C10" s="389" t="s">
        <v>92</v>
      </c>
      <c r="D10" s="390"/>
      <c r="E10" s="390"/>
      <c r="F10" s="391"/>
      <c r="G10" s="385" t="s">
        <v>3</v>
      </c>
      <c r="H10" s="1"/>
      <c r="I10" s="1"/>
      <c r="J10" s="392" t="s">
        <v>83</v>
      </c>
      <c r="K10" s="393"/>
      <c r="L10" s="387" t="s">
        <v>2</v>
      </c>
      <c r="M10" s="396" t="s">
        <v>92</v>
      </c>
      <c r="N10" s="387" t="s">
        <v>3</v>
      </c>
    </row>
    <row r="11" spans="1:14" ht="15.75" thickBot="1" x14ac:dyDescent="0.3">
      <c r="A11" s="319"/>
      <c r="B11" s="383"/>
      <c r="C11" s="163" t="s">
        <v>13</v>
      </c>
      <c r="D11" s="164" t="s">
        <v>34</v>
      </c>
      <c r="E11" s="165" t="s">
        <v>7</v>
      </c>
      <c r="F11" s="166" t="s">
        <v>10</v>
      </c>
      <c r="G11" s="386"/>
      <c r="H11" s="1"/>
      <c r="I11" s="1"/>
      <c r="J11" s="394"/>
      <c r="K11" s="395"/>
      <c r="L11" s="388"/>
      <c r="M11" s="397"/>
      <c r="N11" s="388"/>
    </row>
    <row r="12" spans="1:14" ht="37.5" customHeight="1" thickBot="1" x14ac:dyDescent="0.3">
      <c r="A12" s="137">
        <v>1</v>
      </c>
      <c r="B12" s="84" t="s">
        <v>61</v>
      </c>
      <c r="C12" s="138">
        <v>3790</v>
      </c>
      <c r="D12" s="139">
        <v>24031</v>
      </c>
      <c r="E12" s="140">
        <v>4065</v>
      </c>
      <c r="F12" s="139">
        <v>281</v>
      </c>
      <c r="G12" s="141">
        <f>SUM(C12:F12)</f>
        <v>32167</v>
      </c>
      <c r="H12" s="1"/>
      <c r="I12" s="1"/>
      <c r="J12" s="376" t="s">
        <v>61</v>
      </c>
      <c r="K12" s="377"/>
      <c r="L12" s="146">
        <f>N6</f>
        <v>2342071</v>
      </c>
      <c r="M12" s="160">
        <f>G12</f>
        <v>32167</v>
      </c>
      <c r="N12" s="161">
        <f>SUM(L12:M12)</f>
        <v>2374238</v>
      </c>
    </row>
    <row r="13" spans="1:14" ht="37.5" customHeight="1" thickBot="1" x14ac:dyDescent="0.3">
      <c r="A13" s="119">
        <v>2</v>
      </c>
      <c r="B13" s="120" t="s">
        <v>62</v>
      </c>
      <c r="C13" s="142">
        <v>2316</v>
      </c>
      <c r="D13" s="143">
        <v>11750</v>
      </c>
      <c r="E13" s="144">
        <v>2451</v>
      </c>
      <c r="F13" s="143">
        <v>84</v>
      </c>
      <c r="G13" s="145">
        <f>SUM(C13:F13)</f>
        <v>16601</v>
      </c>
      <c r="H13" s="1"/>
      <c r="I13" s="1"/>
      <c r="J13" s="378" t="s">
        <v>62</v>
      </c>
      <c r="K13" s="379"/>
      <c r="L13" s="147">
        <f>N7</f>
        <v>1356757</v>
      </c>
      <c r="M13" s="160">
        <f>G13</f>
        <v>16601</v>
      </c>
      <c r="N13" s="162">
        <f>SUM(L13:M13)</f>
        <v>1373358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N4:N5"/>
    <mergeCell ref="B3:L3"/>
    <mergeCell ref="A4:A5"/>
    <mergeCell ref="B4:B5"/>
    <mergeCell ref="C4:M4"/>
    <mergeCell ref="B10:B11"/>
    <mergeCell ref="A10:A11"/>
    <mergeCell ref="G10:G11"/>
    <mergeCell ref="N10:N11"/>
    <mergeCell ref="C10:F10"/>
    <mergeCell ref="J10:K11"/>
    <mergeCell ref="L10:L11"/>
    <mergeCell ref="M10:M1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5.75" thickBot="1" x14ac:dyDescent="0.3">
      <c r="A1" s="182"/>
      <c r="B1" s="182"/>
      <c r="C1" s="258" t="s">
        <v>112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.75" thickBot="1" x14ac:dyDescent="0.3">
      <c r="A2" s="108"/>
      <c r="B2" s="109" t="s">
        <v>71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</v>
      </c>
      <c r="I2" s="89" t="s">
        <v>10</v>
      </c>
      <c r="J2" s="90" t="s">
        <v>11</v>
      </c>
      <c r="K2" s="89" t="s">
        <v>12</v>
      </c>
      <c r="L2" s="88" t="s">
        <v>13</v>
      </c>
      <c r="M2" s="89" t="s">
        <v>3</v>
      </c>
    </row>
    <row r="3" spans="1:13" x14ac:dyDescent="0.25">
      <c r="A3" s="189" t="s">
        <v>72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90" t="s">
        <v>78</v>
      </c>
      <c r="B4" s="235">
        <v>9654</v>
      </c>
      <c r="C4" s="235">
        <v>12775</v>
      </c>
      <c r="D4" s="236">
        <v>32353</v>
      </c>
      <c r="E4" s="235">
        <v>39520</v>
      </c>
      <c r="F4" s="236">
        <v>29889</v>
      </c>
      <c r="G4" s="235">
        <v>46594</v>
      </c>
      <c r="H4" s="190">
        <v>71</v>
      </c>
      <c r="I4" s="235">
        <v>14920</v>
      </c>
      <c r="J4" s="236">
        <v>35391</v>
      </c>
      <c r="K4" s="235">
        <v>20400</v>
      </c>
      <c r="L4" s="236">
        <v>16073</v>
      </c>
      <c r="M4" s="235">
        <f>SUM(B4:L4)</f>
        <v>257640</v>
      </c>
    </row>
    <row r="5" spans="1:13" x14ac:dyDescent="0.25">
      <c r="A5" s="190" t="s">
        <v>79</v>
      </c>
      <c r="B5" s="235">
        <v>114316</v>
      </c>
      <c r="C5" s="235">
        <v>255267</v>
      </c>
      <c r="D5" s="236">
        <v>174002</v>
      </c>
      <c r="E5" s="235">
        <v>262823</v>
      </c>
      <c r="F5" s="236">
        <v>277601</v>
      </c>
      <c r="G5" s="235">
        <v>365058</v>
      </c>
      <c r="H5" s="235">
        <v>1160</v>
      </c>
      <c r="I5" s="235">
        <v>131380</v>
      </c>
      <c r="J5" s="236">
        <v>200801</v>
      </c>
      <c r="K5" s="235">
        <v>114017</v>
      </c>
      <c r="L5" s="236">
        <v>98382</v>
      </c>
      <c r="M5" s="266">
        <f>SUM(B5:L5)</f>
        <v>1994807</v>
      </c>
    </row>
    <row r="6" spans="1:13" x14ac:dyDescent="0.25">
      <c r="A6" s="190" t="s">
        <v>60</v>
      </c>
      <c r="B6" s="190">
        <v>0</v>
      </c>
      <c r="C6" s="190">
        <v>0</v>
      </c>
      <c r="D6" s="237">
        <v>0</v>
      </c>
      <c r="E6" s="190">
        <v>0</v>
      </c>
      <c r="F6" s="237">
        <v>0</v>
      </c>
      <c r="G6" s="190">
        <v>0</v>
      </c>
      <c r="H6" s="190">
        <v>0</v>
      </c>
      <c r="I6" s="190">
        <v>0</v>
      </c>
      <c r="J6" s="237">
        <v>0</v>
      </c>
      <c r="K6" s="190">
        <v>0</v>
      </c>
      <c r="L6" s="237">
        <v>0</v>
      </c>
      <c r="M6" s="190">
        <f>SUM(B6:L6)</f>
        <v>0</v>
      </c>
    </row>
    <row r="7" spans="1:13" x14ac:dyDescent="0.25">
      <c r="A7" s="189" t="s">
        <v>73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90" t="s">
        <v>78</v>
      </c>
      <c r="B8" s="235">
        <v>5645</v>
      </c>
      <c r="C8" s="235">
        <v>17210</v>
      </c>
      <c r="D8" s="236">
        <v>14268</v>
      </c>
      <c r="E8" s="235">
        <v>9243</v>
      </c>
      <c r="F8" s="236">
        <v>9182</v>
      </c>
      <c r="G8" s="235">
        <v>10811</v>
      </c>
      <c r="H8" s="235">
        <v>2200</v>
      </c>
      <c r="I8" s="235">
        <v>15714</v>
      </c>
      <c r="J8" s="236">
        <v>9687</v>
      </c>
      <c r="K8" s="235">
        <v>7690</v>
      </c>
      <c r="L8" s="236">
        <v>11767</v>
      </c>
      <c r="M8" s="235">
        <f>SUM(B8:L8)</f>
        <v>113417</v>
      </c>
    </row>
    <row r="9" spans="1:13" x14ac:dyDescent="0.25">
      <c r="A9" s="190" t="s">
        <v>79</v>
      </c>
      <c r="B9" s="235">
        <v>86884</v>
      </c>
      <c r="C9" s="235">
        <v>127783</v>
      </c>
      <c r="D9" s="236">
        <v>65270</v>
      </c>
      <c r="E9" s="235">
        <v>62592</v>
      </c>
      <c r="F9" s="236">
        <v>66449</v>
      </c>
      <c r="G9" s="235">
        <v>63598</v>
      </c>
      <c r="H9" s="235">
        <v>9764</v>
      </c>
      <c r="I9" s="235">
        <v>137483</v>
      </c>
      <c r="J9" s="236">
        <v>62885</v>
      </c>
      <c r="K9" s="235">
        <v>31643</v>
      </c>
      <c r="L9" s="236">
        <v>62539</v>
      </c>
      <c r="M9" s="266">
        <f>SUM(B9:L9)</f>
        <v>776890</v>
      </c>
    </row>
    <row r="10" spans="1:13" x14ac:dyDescent="0.25">
      <c r="A10" s="190" t="s">
        <v>60</v>
      </c>
      <c r="B10" s="235">
        <v>17695</v>
      </c>
      <c r="C10" s="235">
        <v>26189</v>
      </c>
      <c r="D10" s="236">
        <v>17015</v>
      </c>
      <c r="E10" s="235">
        <v>9160</v>
      </c>
      <c r="F10" s="236">
        <v>12165</v>
      </c>
      <c r="G10" s="235">
        <v>15897</v>
      </c>
      <c r="H10" s="235">
        <v>2218</v>
      </c>
      <c r="I10" s="235">
        <v>21094</v>
      </c>
      <c r="J10" s="236">
        <v>11385</v>
      </c>
      <c r="K10" s="235">
        <v>9488</v>
      </c>
      <c r="L10" s="236">
        <v>14749</v>
      </c>
      <c r="M10" s="235">
        <f>SUM(B10:L10)</f>
        <v>157055</v>
      </c>
    </row>
    <row r="11" spans="1:13" x14ac:dyDescent="0.25">
      <c r="A11" s="189" t="s">
        <v>74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90" t="s">
        <v>78</v>
      </c>
      <c r="B12" s="235">
        <v>20937</v>
      </c>
      <c r="C12" s="235">
        <v>309</v>
      </c>
      <c r="D12" s="237">
        <v>250</v>
      </c>
      <c r="E12" s="235">
        <v>20409</v>
      </c>
      <c r="F12" s="237">
        <v>158</v>
      </c>
      <c r="G12" s="190">
        <v>0</v>
      </c>
      <c r="H12" s="190">
        <v>0</v>
      </c>
      <c r="I12" s="235">
        <v>14901</v>
      </c>
      <c r="J12" s="282">
        <v>1170</v>
      </c>
      <c r="K12" s="190">
        <v>0</v>
      </c>
      <c r="L12" s="237">
        <v>0</v>
      </c>
      <c r="M12" s="235">
        <f>SUM(B12:L12)</f>
        <v>58134</v>
      </c>
    </row>
    <row r="13" spans="1:13" x14ac:dyDescent="0.25">
      <c r="A13" s="190" t="s">
        <v>79</v>
      </c>
      <c r="B13" s="235">
        <v>354419</v>
      </c>
      <c r="C13" s="235">
        <v>3638</v>
      </c>
      <c r="D13" s="236">
        <v>1141</v>
      </c>
      <c r="E13" s="235">
        <v>23980</v>
      </c>
      <c r="F13" s="236">
        <v>4003</v>
      </c>
      <c r="G13" s="190">
        <v>0</v>
      </c>
      <c r="H13" s="190">
        <v>0</v>
      </c>
      <c r="I13" s="235">
        <v>51968</v>
      </c>
      <c r="J13" s="236">
        <v>6274</v>
      </c>
      <c r="K13" s="190">
        <v>0</v>
      </c>
      <c r="L13" s="237">
        <v>0</v>
      </c>
      <c r="M13" s="266">
        <f>SUM(B13:L13)</f>
        <v>445423</v>
      </c>
    </row>
    <row r="14" spans="1:13" x14ac:dyDescent="0.25">
      <c r="A14" s="190" t="s">
        <v>60</v>
      </c>
      <c r="B14" s="235">
        <v>33486</v>
      </c>
      <c r="C14" s="235">
        <v>810</v>
      </c>
      <c r="D14" s="236">
        <v>238</v>
      </c>
      <c r="E14" s="235">
        <v>5384</v>
      </c>
      <c r="F14" s="237">
        <v>115</v>
      </c>
      <c r="G14" s="190">
        <v>0</v>
      </c>
      <c r="H14" s="190">
        <v>0</v>
      </c>
      <c r="I14" s="235">
        <v>13377</v>
      </c>
      <c r="J14" s="237">
        <v>702</v>
      </c>
      <c r="K14" s="190">
        <v>0</v>
      </c>
      <c r="L14" s="237">
        <v>0</v>
      </c>
      <c r="M14" s="235">
        <f>SUM(B14:L14)</f>
        <v>54112</v>
      </c>
    </row>
    <row r="15" spans="1:13" x14ac:dyDescent="0.25">
      <c r="A15" s="189" t="s">
        <v>75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90" t="s">
        <v>78</v>
      </c>
      <c r="B16" s="235">
        <v>3549</v>
      </c>
      <c r="C16" s="235">
        <v>2604</v>
      </c>
      <c r="D16" s="236">
        <v>543</v>
      </c>
      <c r="E16" s="235">
        <v>5145</v>
      </c>
      <c r="F16" s="236">
        <v>1490</v>
      </c>
      <c r="G16" s="235">
        <v>10899</v>
      </c>
      <c r="H16" s="235">
        <v>4024</v>
      </c>
      <c r="I16" s="235">
        <v>5151</v>
      </c>
      <c r="J16" s="236">
        <v>1384</v>
      </c>
      <c r="K16" s="235">
        <v>0</v>
      </c>
      <c r="L16" s="236">
        <v>1523</v>
      </c>
      <c r="M16" s="235">
        <f>SUM(B16:L16)</f>
        <v>36312</v>
      </c>
    </row>
    <row r="17" spans="1:13" x14ac:dyDescent="0.25">
      <c r="A17" s="190" t="s">
        <v>79</v>
      </c>
      <c r="B17" s="235">
        <v>1335</v>
      </c>
      <c r="C17" s="235">
        <v>989</v>
      </c>
      <c r="D17" s="236">
        <v>284</v>
      </c>
      <c r="E17" s="235">
        <v>1945</v>
      </c>
      <c r="F17" s="236">
        <v>524</v>
      </c>
      <c r="G17" s="235">
        <v>4130</v>
      </c>
      <c r="H17" s="235">
        <v>1184</v>
      </c>
      <c r="I17" s="235">
        <v>1710</v>
      </c>
      <c r="J17" s="236">
        <v>802</v>
      </c>
      <c r="K17" s="235">
        <v>0</v>
      </c>
      <c r="L17" s="236">
        <v>884</v>
      </c>
      <c r="M17" s="266">
        <f>SUM(B17:L17)</f>
        <v>13787</v>
      </c>
    </row>
    <row r="18" spans="1:13" x14ac:dyDescent="0.25">
      <c r="A18" s="190" t="s">
        <v>60</v>
      </c>
      <c r="B18" s="235">
        <v>301</v>
      </c>
      <c r="C18" s="190">
        <v>95</v>
      </c>
      <c r="D18" s="237">
        <v>91</v>
      </c>
      <c r="E18" s="235">
        <v>445</v>
      </c>
      <c r="F18" s="237">
        <v>103</v>
      </c>
      <c r="G18" s="235">
        <v>1206</v>
      </c>
      <c r="H18" s="190">
        <v>217</v>
      </c>
      <c r="I18" s="190">
        <v>0</v>
      </c>
      <c r="J18" s="237">
        <v>149</v>
      </c>
      <c r="K18" s="190">
        <v>0</v>
      </c>
      <c r="L18" s="237">
        <v>332</v>
      </c>
      <c r="M18" s="235">
        <f>SUM(B18:L18)</f>
        <v>2939</v>
      </c>
    </row>
    <row r="19" spans="1:13" x14ac:dyDescent="0.25">
      <c r="A19" s="189" t="s">
        <v>76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90" t="s">
        <v>78</v>
      </c>
      <c r="B20" s="190">
        <v>0</v>
      </c>
      <c r="C20" s="105">
        <v>0</v>
      </c>
      <c r="D20" s="237">
        <v>262</v>
      </c>
      <c r="E20" s="105">
        <v>0</v>
      </c>
      <c r="F20" s="237">
        <v>0</v>
      </c>
      <c r="G20" s="105">
        <v>0</v>
      </c>
      <c r="H20" s="105">
        <v>0</v>
      </c>
      <c r="I20" s="105">
        <v>0</v>
      </c>
      <c r="J20" s="106">
        <v>0</v>
      </c>
      <c r="K20" s="271">
        <v>4154</v>
      </c>
      <c r="L20" s="106">
        <v>0</v>
      </c>
      <c r="M20" s="190">
        <f>SUM(B20:L20)</f>
        <v>4416</v>
      </c>
    </row>
    <row r="21" spans="1:13" x14ac:dyDescent="0.25">
      <c r="A21" s="190" t="s">
        <v>79</v>
      </c>
      <c r="B21" s="190">
        <v>0</v>
      </c>
      <c r="C21" s="105">
        <v>0</v>
      </c>
      <c r="D21" s="236">
        <v>2907</v>
      </c>
      <c r="E21" s="105">
        <v>0</v>
      </c>
      <c r="F21" s="237">
        <v>0</v>
      </c>
      <c r="G21" s="105">
        <v>0</v>
      </c>
      <c r="H21" s="105">
        <v>0</v>
      </c>
      <c r="I21" s="105">
        <v>0</v>
      </c>
      <c r="J21" s="106">
        <v>0</v>
      </c>
      <c r="K21" s="105">
        <v>998</v>
      </c>
      <c r="L21" s="106">
        <v>0</v>
      </c>
      <c r="M21" s="266">
        <f>SUM(B21:L21)</f>
        <v>3905</v>
      </c>
    </row>
    <row r="22" spans="1:13" x14ac:dyDescent="0.25">
      <c r="A22" s="190" t="s">
        <v>60</v>
      </c>
      <c r="B22" s="190">
        <v>0</v>
      </c>
      <c r="C22" s="105">
        <v>0</v>
      </c>
      <c r="D22" s="236">
        <v>436</v>
      </c>
      <c r="E22" s="105">
        <v>0</v>
      </c>
      <c r="F22" s="237">
        <v>0</v>
      </c>
      <c r="G22" s="105">
        <v>0</v>
      </c>
      <c r="H22" s="105">
        <v>0</v>
      </c>
      <c r="I22" s="105">
        <v>0</v>
      </c>
      <c r="J22" s="106">
        <v>0</v>
      </c>
      <c r="K22" s="105">
        <v>381</v>
      </c>
      <c r="L22" s="106">
        <v>0</v>
      </c>
      <c r="M22" s="235">
        <f>SUM(B22:L22)</f>
        <v>817</v>
      </c>
    </row>
    <row r="23" spans="1:13" x14ac:dyDescent="0.25">
      <c r="A23" s="189" t="s">
        <v>77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90" t="s">
        <v>78</v>
      </c>
      <c r="B24" s="235">
        <v>1829</v>
      </c>
      <c r="C24" s="235">
        <v>755</v>
      </c>
      <c r="D24" s="106">
        <v>0</v>
      </c>
      <c r="E24" s="235">
        <v>213</v>
      </c>
      <c r="F24" s="237">
        <v>0</v>
      </c>
      <c r="G24" s="190">
        <v>171</v>
      </c>
      <c r="H24" s="105">
        <v>0</v>
      </c>
      <c r="I24" s="235">
        <v>1460</v>
      </c>
      <c r="J24" s="237">
        <v>271</v>
      </c>
      <c r="K24" s="105">
        <v>0</v>
      </c>
      <c r="L24" s="237">
        <v>0</v>
      </c>
      <c r="M24" s="235">
        <f>SUM(B24:L24)</f>
        <v>4699</v>
      </c>
    </row>
    <row r="25" spans="1:13" x14ac:dyDescent="0.25">
      <c r="A25" s="190" t="s">
        <v>79</v>
      </c>
      <c r="B25" s="235">
        <v>4496</v>
      </c>
      <c r="C25" s="235">
        <v>1189</v>
      </c>
      <c r="D25" s="106">
        <v>0</v>
      </c>
      <c r="E25" s="271">
        <v>438</v>
      </c>
      <c r="F25" s="237">
        <v>0</v>
      </c>
      <c r="G25" s="190">
        <v>207</v>
      </c>
      <c r="H25" s="105">
        <v>0</v>
      </c>
      <c r="I25" s="235">
        <v>6584</v>
      </c>
      <c r="J25" s="236">
        <v>1368</v>
      </c>
      <c r="K25" s="105">
        <v>0</v>
      </c>
      <c r="L25" s="237">
        <v>194</v>
      </c>
      <c r="M25" s="266">
        <f>SUM(B25:L25)</f>
        <v>14476</v>
      </c>
    </row>
    <row r="26" spans="1:13" x14ac:dyDescent="0.25">
      <c r="A26" s="190" t="s">
        <v>60</v>
      </c>
      <c r="B26" s="235">
        <v>574</v>
      </c>
      <c r="C26" s="190">
        <v>2</v>
      </c>
      <c r="D26" s="237">
        <v>0</v>
      </c>
      <c r="E26" s="190">
        <v>29</v>
      </c>
      <c r="F26" s="237">
        <v>0</v>
      </c>
      <c r="G26" s="190">
        <v>22</v>
      </c>
      <c r="H26" s="190">
        <v>0</v>
      </c>
      <c r="I26" s="235">
        <v>0</v>
      </c>
      <c r="J26" s="237">
        <v>0</v>
      </c>
      <c r="K26" s="190">
        <v>0</v>
      </c>
      <c r="L26" s="237">
        <v>0</v>
      </c>
      <c r="M26" s="235">
        <f>SUM(B26:L26)</f>
        <v>627</v>
      </c>
    </row>
    <row r="27" spans="1:13" x14ac:dyDescent="0.25">
      <c r="A27" s="189" t="s">
        <v>80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90" t="s">
        <v>78</v>
      </c>
      <c r="B28" s="190">
        <v>0</v>
      </c>
      <c r="C28" s="235">
        <v>42552</v>
      </c>
      <c r="D28" s="236">
        <v>1792</v>
      </c>
      <c r="E28" s="235">
        <v>6795</v>
      </c>
      <c r="F28" s="236">
        <v>9561</v>
      </c>
      <c r="G28" s="235">
        <v>2414</v>
      </c>
      <c r="H28" s="235">
        <v>14934</v>
      </c>
      <c r="I28" s="235">
        <v>10901</v>
      </c>
      <c r="J28" s="236">
        <v>7793</v>
      </c>
      <c r="K28" s="235">
        <v>1287</v>
      </c>
      <c r="L28" s="236">
        <v>2725</v>
      </c>
      <c r="M28" s="235">
        <f>SUM(B28:L28)</f>
        <v>100754</v>
      </c>
    </row>
    <row r="29" spans="1:13" x14ac:dyDescent="0.25">
      <c r="A29" s="190" t="s">
        <v>79</v>
      </c>
      <c r="B29" s="190">
        <v>0</v>
      </c>
      <c r="C29" s="235">
        <v>319849</v>
      </c>
      <c r="D29" s="236">
        <v>7655</v>
      </c>
      <c r="E29" s="235">
        <v>33921</v>
      </c>
      <c r="F29" s="236">
        <v>114028</v>
      </c>
      <c r="G29" s="235">
        <v>11939</v>
      </c>
      <c r="H29" s="235">
        <v>77979</v>
      </c>
      <c r="I29" s="235">
        <v>53826</v>
      </c>
      <c r="J29" s="236">
        <v>39532</v>
      </c>
      <c r="K29" s="235">
        <v>7365</v>
      </c>
      <c r="L29" s="236">
        <v>14348</v>
      </c>
      <c r="M29" s="266">
        <f>SUM(B29:L29)</f>
        <v>680442</v>
      </c>
    </row>
    <row r="30" spans="1:13" x14ac:dyDescent="0.25">
      <c r="A30" s="190" t="s">
        <v>60</v>
      </c>
      <c r="B30" s="190">
        <v>0</v>
      </c>
      <c r="C30" s="235">
        <v>6761</v>
      </c>
      <c r="D30" s="236">
        <v>5665</v>
      </c>
      <c r="E30" s="235">
        <v>10807</v>
      </c>
      <c r="F30" s="236">
        <v>9622</v>
      </c>
      <c r="G30" s="235">
        <v>1103</v>
      </c>
      <c r="H30" s="235">
        <v>4440</v>
      </c>
      <c r="I30" s="235">
        <v>10665</v>
      </c>
      <c r="J30" s="236">
        <v>3996</v>
      </c>
      <c r="K30" s="235">
        <v>389</v>
      </c>
      <c r="L30" s="236">
        <v>5151</v>
      </c>
      <c r="M30" s="235">
        <f>SUM(B30:L30)</f>
        <v>58599</v>
      </c>
    </row>
    <row r="31" spans="1:13" x14ac:dyDescent="0.25">
      <c r="A31" s="189" t="s">
        <v>81</v>
      </c>
      <c r="B31" s="189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90" t="s">
        <v>78</v>
      </c>
      <c r="B32" s="190">
        <v>0</v>
      </c>
      <c r="C32" s="190">
        <v>0</v>
      </c>
      <c r="D32" s="237">
        <v>0</v>
      </c>
      <c r="E32" s="190">
        <v>8</v>
      </c>
      <c r="F32" s="237">
        <v>0</v>
      </c>
      <c r="G32" s="190">
        <v>0</v>
      </c>
      <c r="H32" s="105">
        <v>0</v>
      </c>
      <c r="I32" s="190">
        <v>0</v>
      </c>
      <c r="J32" s="236">
        <v>0</v>
      </c>
      <c r="K32" s="190">
        <v>0</v>
      </c>
      <c r="L32" s="237">
        <v>2</v>
      </c>
      <c r="M32" s="235">
        <f>SUM(B32:L32)</f>
        <v>10</v>
      </c>
    </row>
    <row r="33" spans="1:13" x14ac:dyDescent="0.25">
      <c r="A33" s="190" t="s">
        <v>79</v>
      </c>
      <c r="B33" s="190">
        <v>0</v>
      </c>
      <c r="C33" s="190">
        <v>0</v>
      </c>
      <c r="D33" s="237">
        <v>0</v>
      </c>
      <c r="E33" s="190">
        <v>40</v>
      </c>
      <c r="F33" s="237">
        <v>0</v>
      </c>
      <c r="G33" s="190">
        <v>0</v>
      </c>
      <c r="H33" s="105">
        <v>0</v>
      </c>
      <c r="I33" s="235">
        <v>0</v>
      </c>
      <c r="J33" s="236">
        <v>0</v>
      </c>
      <c r="K33" s="190">
        <v>0</v>
      </c>
      <c r="L33" s="237">
        <v>21</v>
      </c>
      <c r="M33" s="266">
        <f>SUM(B33:L33)</f>
        <v>61</v>
      </c>
    </row>
    <row r="34" spans="1:13" ht="15.75" thickBot="1" x14ac:dyDescent="0.3">
      <c r="A34" s="191" t="s">
        <v>60</v>
      </c>
      <c r="B34" s="191">
        <v>0</v>
      </c>
      <c r="C34" s="191">
        <v>0</v>
      </c>
      <c r="D34" s="238">
        <v>0</v>
      </c>
      <c r="E34" s="272">
        <v>1024</v>
      </c>
      <c r="F34" s="238">
        <v>0</v>
      </c>
      <c r="G34" s="191">
        <v>0</v>
      </c>
      <c r="H34" s="107">
        <v>0</v>
      </c>
      <c r="I34" s="191">
        <v>0</v>
      </c>
      <c r="J34" s="238">
        <v>0</v>
      </c>
      <c r="K34" s="191">
        <v>0</v>
      </c>
      <c r="L34" s="238">
        <v>2</v>
      </c>
      <c r="M34" s="173">
        <f>SUM(B34:L34)</f>
        <v>1026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x14ac:dyDescent="0.25">
      <c r="A2" s="281"/>
      <c r="B2" s="402" t="s">
        <v>113</v>
      </c>
      <c r="C2" s="402"/>
      <c r="D2" s="402"/>
      <c r="E2" s="402"/>
      <c r="F2" s="402"/>
      <c r="G2" s="403"/>
      <c r="H2" s="403"/>
      <c r="I2" s="133"/>
      <c r="J2" s="133"/>
      <c r="K2" s="133"/>
    </row>
    <row r="3" spans="1:11" ht="15.75" thickBot="1" x14ac:dyDescent="0.3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50" t="s">
        <v>116</v>
      </c>
    </row>
    <row r="4" spans="1:11" ht="15.75" thickBot="1" x14ac:dyDescent="0.3">
      <c r="A4" s="400" t="s">
        <v>84</v>
      </c>
      <c r="B4" s="400" t="s">
        <v>59</v>
      </c>
      <c r="C4" s="400" t="s">
        <v>85</v>
      </c>
      <c r="D4" s="400" t="s">
        <v>86</v>
      </c>
      <c r="E4" s="404" t="s">
        <v>87</v>
      </c>
      <c r="F4" s="405"/>
      <c r="G4" s="406"/>
      <c r="H4" s="400" t="s">
        <v>88</v>
      </c>
      <c r="I4" s="400" t="s">
        <v>82</v>
      </c>
      <c r="J4" s="400" t="s">
        <v>89</v>
      </c>
      <c r="K4" s="400" t="s">
        <v>3</v>
      </c>
    </row>
    <row r="5" spans="1:11" ht="47.25" customHeight="1" thickBot="1" x14ac:dyDescent="0.3">
      <c r="A5" s="401"/>
      <c r="B5" s="401"/>
      <c r="C5" s="401"/>
      <c r="D5" s="401"/>
      <c r="E5" s="126" t="s">
        <v>61</v>
      </c>
      <c r="F5" s="126" t="s">
        <v>62</v>
      </c>
      <c r="G5" s="126" t="s">
        <v>90</v>
      </c>
      <c r="H5" s="401"/>
      <c r="I5" s="401"/>
      <c r="J5" s="401"/>
      <c r="K5" s="401"/>
    </row>
    <row r="6" spans="1:11" ht="15.75" thickBot="1" x14ac:dyDescent="0.3">
      <c r="A6" s="134"/>
      <c r="B6" s="127" t="s">
        <v>57</v>
      </c>
      <c r="C6" s="128">
        <f t="shared" ref="C6:K6" si="0">SUM(C7:C17)</f>
        <v>3523332</v>
      </c>
      <c r="D6" s="78">
        <f t="shared" si="0"/>
        <v>64070</v>
      </c>
      <c r="E6" s="206">
        <f t="shared" si="0"/>
        <v>2342071</v>
      </c>
      <c r="F6" s="206">
        <f t="shared" si="0"/>
        <v>1356757</v>
      </c>
      <c r="G6" s="273">
        <f t="shared" si="0"/>
        <v>3796965</v>
      </c>
      <c r="H6" s="78">
        <f t="shared" si="0"/>
        <v>0</v>
      </c>
      <c r="I6" s="78">
        <f t="shared" si="0"/>
        <v>0</v>
      </c>
      <c r="J6" s="78">
        <f t="shared" si="0"/>
        <v>19022</v>
      </c>
      <c r="K6" s="78">
        <f t="shared" si="0"/>
        <v>7403389</v>
      </c>
    </row>
    <row r="7" spans="1:11" x14ac:dyDescent="0.25">
      <c r="A7" s="129">
        <v>1</v>
      </c>
      <c r="B7" s="195" t="s">
        <v>71</v>
      </c>
      <c r="C7" s="204">
        <f>429636+2126</f>
        <v>431762</v>
      </c>
      <c r="D7" s="207">
        <v>8672</v>
      </c>
      <c r="E7" s="204">
        <v>181321</v>
      </c>
      <c r="F7" s="204">
        <v>125356</v>
      </c>
      <c r="G7" s="207">
        <f>SUM(E7:F7)+4599</f>
        <v>311276</v>
      </c>
      <c r="H7" s="204">
        <v>0</v>
      </c>
      <c r="I7" s="204">
        <v>0</v>
      </c>
      <c r="J7" s="204">
        <v>0</v>
      </c>
      <c r="K7" s="204">
        <f t="shared" ref="K7:K17" si="1">C7+D7+G7+J7</f>
        <v>751710</v>
      </c>
    </row>
    <row r="8" spans="1:11" x14ac:dyDescent="0.25">
      <c r="A8" s="125">
        <v>2</v>
      </c>
      <c r="B8" s="132" t="s">
        <v>4</v>
      </c>
      <c r="C8" s="208">
        <v>624099</v>
      </c>
      <c r="D8" s="200">
        <v>13565</v>
      </c>
      <c r="E8" s="200">
        <v>405629</v>
      </c>
      <c r="F8" s="200">
        <v>245821</v>
      </c>
      <c r="G8" s="208">
        <f>SUM(E8:F8)+62930</f>
        <v>714380</v>
      </c>
      <c r="H8" s="208">
        <v>0</v>
      </c>
      <c r="I8" s="208">
        <v>0</v>
      </c>
      <c r="J8" s="208">
        <v>0</v>
      </c>
      <c r="K8" s="205">
        <f t="shared" si="1"/>
        <v>1352044</v>
      </c>
    </row>
    <row r="9" spans="1:11" x14ac:dyDescent="0.25">
      <c r="A9" s="130">
        <v>3</v>
      </c>
      <c r="B9" s="196" t="s">
        <v>5</v>
      </c>
      <c r="C9" s="199">
        <v>232742</v>
      </c>
      <c r="D9" s="199">
        <v>2811</v>
      </c>
      <c r="E9" s="199">
        <v>128301</v>
      </c>
      <c r="F9" s="199">
        <v>104567</v>
      </c>
      <c r="G9" s="211">
        <f>SUM(E9:F9)+1513</f>
        <v>234381</v>
      </c>
      <c r="H9" s="199">
        <v>0</v>
      </c>
      <c r="I9" s="199">
        <v>0</v>
      </c>
      <c r="J9" s="211">
        <v>9339</v>
      </c>
      <c r="K9" s="204">
        <f t="shared" si="1"/>
        <v>479273</v>
      </c>
    </row>
    <row r="10" spans="1:11" x14ac:dyDescent="0.25">
      <c r="A10" s="125">
        <v>4</v>
      </c>
      <c r="B10" s="132" t="s">
        <v>6</v>
      </c>
      <c r="C10" s="200">
        <v>356044</v>
      </c>
      <c r="D10" s="200">
        <v>2384</v>
      </c>
      <c r="E10" s="200">
        <v>394637</v>
      </c>
      <c r="F10" s="200">
        <v>155982</v>
      </c>
      <c r="G10" s="208">
        <f>SUM(E10:F10)+5507</f>
        <v>556126</v>
      </c>
      <c r="H10" s="200">
        <v>0</v>
      </c>
      <c r="I10" s="200">
        <v>0</v>
      </c>
      <c r="J10" s="208">
        <v>0</v>
      </c>
      <c r="K10" s="205">
        <f t="shared" si="1"/>
        <v>914554</v>
      </c>
    </row>
    <row r="11" spans="1:11" x14ac:dyDescent="0.25">
      <c r="A11" s="130">
        <v>5</v>
      </c>
      <c r="B11" s="196" t="s">
        <v>7</v>
      </c>
      <c r="C11" s="199">
        <v>396923</v>
      </c>
      <c r="D11" s="199">
        <v>988</v>
      </c>
      <c r="E11" s="199">
        <v>297577</v>
      </c>
      <c r="F11" s="199">
        <v>134321</v>
      </c>
      <c r="G11" s="211">
        <f>SUM(E11:F11)+7825</f>
        <v>439723</v>
      </c>
      <c r="H11" s="199">
        <v>0</v>
      </c>
      <c r="I11" s="199">
        <v>0</v>
      </c>
      <c r="J11" s="211">
        <v>3153</v>
      </c>
      <c r="K11" s="204">
        <f t="shared" si="1"/>
        <v>840787</v>
      </c>
    </row>
    <row r="12" spans="1:11" x14ac:dyDescent="0.25">
      <c r="A12" s="125">
        <v>6</v>
      </c>
      <c r="B12" s="132" t="s">
        <v>8</v>
      </c>
      <c r="C12" s="200">
        <v>441463</v>
      </c>
      <c r="D12" s="200">
        <v>22389</v>
      </c>
      <c r="E12" s="200">
        <v>206959</v>
      </c>
      <c r="F12" s="200">
        <v>126499</v>
      </c>
      <c r="G12" s="208">
        <f>SUM(E12:F12)+2590</f>
        <v>336048</v>
      </c>
      <c r="H12" s="200">
        <v>0</v>
      </c>
      <c r="I12" s="200">
        <v>0</v>
      </c>
      <c r="J12" s="208">
        <v>0</v>
      </c>
      <c r="K12" s="205">
        <f t="shared" si="1"/>
        <v>799900</v>
      </c>
    </row>
    <row r="13" spans="1:11" x14ac:dyDescent="0.25">
      <c r="A13" s="130">
        <v>7</v>
      </c>
      <c r="B13" s="196" t="s">
        <v>9</v>
      </c>
      <c r="C13" s="199">
        <v>87358</v>
      </c>
      <c r="D13" s="199">
        <v>0</v>
      </c>
      <c r="E13" s="199">
        <v>64922</v>
      </c>
      <c r="F13" s="199">
        <v>51593</v>
      </c>
      <c r="G13" s="211">
        <f>SUM(E13:F13)+1364</f>
        <v>117879</v>
      </c>
      <c r="H13" s="199">
        <v>0</v>
      </c>
      <c r="I13" s="199">
        <v>0</v>
      </c>
      <c r="J13" s="211">
        <v>0</v>
      </c>
      <c r="K13" s="204">
        <f t="shared" si="1"/>
        <v>205237</v>
      </c>
    </row>
    <row r="14" spans="1:11" x14ac:dyDescent="0.25">
      <c r="A14" s="125">
        <v>8</v>
      </c>
      <c r="B14" s="132" t="s">
        <v>10</v>
      </c>
      <c r="C14" s="200">
        <v>346990</v>
      </c>
      <c r="D14" s="200">
        <v>0</v>
      </c>
      <c r="E14" s="200">
        <v>249891</v>
      </c>
      <c r="F14" s="200">
        <v>115841</v>
      </c>
      <c r="G14" s="208">
        <f>SUM(E14:F14)+5076</f>
        <v>370808</v>
      </c>
      <c r="H14" s="200">
        <v>0</v>
      </c>
      <c r="I14" s="200">
        <v>0</v>
      </c>
      <c r="J14" s="208">
        <v>0</v>
      </c>
      <c r="K14" s="205">
        <f t="shared" si="1"/>
        <v>717798</v>
      </c>
    </row>
    <row r="15" spans="1:11" x14ac:dyDescent="0.25">
      <c r="A15" s="130">
        <v>9</v>
      </c>
      <c r="B15" s="196" t="s">
        <v>40</v>
      </c>
      <c r="C15" s="199">
        <v>283764</v>
      </c>
      <c r="D15" s="199">
        <v>11804</v>
      </c>
      <c r="E15" s="199">
        <v>193184</v>
      </c>
      <c r="F15" s="199">
        <v>180538</v>
      </c>
      <c r="G15" s="211">
        <f>SUM(E15:F15)+4119</f>
        <v>377841</v>
      </c>
      <c r="H15" s="199">
        <v>0</v>
      </c>
      <c r="I15" s="199">
        <v>0</v>
      </c>
      <c r="J15" s="211">
        <v>2338</v>
      </c>
      <c r="K15" s="204">
        <f t="shared" si="1"/>
        <v>675747</v>
      </c>
    </row>
    <row r="16" spans="1:11" x14ac:dyDescent="0.25">
      <c r="A16" s="125">
        <v>10</v>
      </c>
      <c r="B16" s="132" t="s">
        <v>12</v>
      </c>
      <c r="C16" s="200">
        <v>149227</v>
      </c>
      <c r="D16" s="200">
        <v>0</v>
      </c>
      <c r="E16" s="200">
        <v>123231</v>
      </c>
      <c r="F16" s="200">
        <v>54290</v>
      </c>
      <c r="G16" s="208">
        <f>SUM(E16:F16)+1532</f>
        <v>179053</v>
      </c>
      <c r="H16" s="200">
        <v>0</v>
      </c>
      <c r="I16" s="200">
        <v>0</v>
      </c>
      <c r="J16" s="208">
        <v>0</v>
      </c>
      <c r="K16" s="205">
        <f t="shared" si="1"/>
        <v>328280</v>
      </c>
    </row>
    <row r="17" spans="1:11" ht="15.75" thickBot="1" x14ac:dyDescent="0.3">
      <c r="A17" s="131">
        <v>11</v>
      </c>
      <c r="B17" s="197" t="s">
        <v>13</v>
      </c>
      <c r="C17" s="210">
        <v>172960</v>
      </c>
      <c r="D17" s="209">
        <v>1457</v>
      </c>
      <c r="E17" s="210">
        <v>96419</v>
      </c>
      <c r="F17" s="210">
        <v>61949</v>
      </c>
      <c r="G17" s="211">
        <f>SUM(E17:F17)+1082</f>
        <v>159450</v>
      </c>
      <c r="H17" s="210">
        <v>0</v>
      </c>
      <c r="I17" s="210">
        <v>0</v>
      </c>
      <c r="J17" s="209">
        <v>4192</v>
      </c>
      <c r="K17" s="204">
        <f t="shared" si="1"/>
        <v>338059</v>
      </c>
    </row>
    <row r="18" spans="1:11" ht="15.75" thickBot="1" x14ac:dyDescent="0.3">
      <c r="A18" s="134"/>
      <c r="B18" s="158" t="s">
        <v>58</v>
      </c>
      <c r="C18" s="159">
        <f t="shared" ref="C18:K18" si="2">SUM(C19:C22)</f>
        <v>28702</v>
      </c>
      <c r="D18" s="203">
        <f t="shared" si="2"/>
        <v>104247</v>
      </c>
      <c r="E18" s="203">
        <f t="shared" si="2"/>
        <v>32167</v>
      </c>
      <c r="F18" s="203">
        <f t="shared" si="2"/>
        <v>16601</v>
      </c>
      <c r="G18" s="274">
        <f t="shared" si="2"/>
        <v>50229</v>
      </c>
      <c r="H18" s="203">
        <f t="shared" si="2"/>
        <v>0</v>
      </c>
      <c r="I18" s="203">
        <f t="shared" si="2"/>
        <v>2895265</v>
      </c>
      <c r="J18" s="203">
        <f t="shared" si="2"/>
        <v>0</v>
      </c>
      <c r="K18" s="203">
        <f t="shared" si="2"/>
        <v>3078443</v>
      </c>
    </row>
    <row r="19" spans="1:11" x14ac:dyDescent="0.25">
      <c r="A19" s="130">
        <v>1</v>
      </c>
      <c r="B19" s="196" t="s">
        <v>13</v>
      </c>
      <c r="C19" s="199">
        <v>7487</v>
      </c>
      <c r="D19" s="199">
        <v>0</v>
      </c>
      <c r="E19" s="199">
        <v>3790</v>
      </c>
      <c r="F19" s="199">
        <v>2316</v>
      </c>
      <c r="G19" s="211">
        <f>SUM(E19:F19)+76</f>
        <v>6182</v>
      </c>
      <c r="H19" s="199">
        <v>0</v>
      </c>
      <c r="I19" s="199">
        <v>1235002</v>
      </c>
      <c r="J19" s="199">
        <v>0</v>
      </c>
      <c r="K19" s="204">
        <f>C19+D19+G19+I19+J19</f>
        <v>1248671</v>
      </c>
    </row>
    <row r="20" spans="1:11" x14ac:dyDescent="0.25">
      <c r="A20" s="125">
        <v>2</v>
      </c>
      <c r="B20" s="132" t="s">
        <v>34</v>
      </c>
      <c r="C20" s="200">
        <v>16517</v>
      </c>
      <c r="D20" s="200">
        <v>104247</v>
      </c>
      <c r="E20" s="200">
        <v>24031</v>
      </c>
      <c r="F20" s="200">
        <v>11750</v>
      </c>
      <c r="G20" s="208">
        <f>SUM(E20:F20)+1073</f>
        <v>36854</v>
      </c>
      <c r="H20" s="200">
        <v>0</v>
      </c>
      <c r="I20" s="200">
        <v>1263191</v>
      </c>
      <c r="J20" s="200">
        <v>0</v>
      </c>
      <c r="K20" s="205">
        <f t="shared" ref="K20:K22" si="3">C20+D20+G20+I20</f>
        <v>1420809</v>
      </c>
    </row>
    <row r="21" spans="1:11" x14ac:dyDescent="0.25">
      <c r="A21" s="130">
        <v>3</v>
      </c>
      <c r="B21" s="196" t="s">
        <v>7</v>
      </c>
      <c r="C21" s="199">
        <v>3092</v>
      </c>
      <c r="D21" s="196">
        <v>0</v>
      </c>
      <c r="E21" s="199">
        <v>4065</v>
      </c>
      <c r="F21" s="199">
        <v>2451</v>
      </c>
      <c r="G21" s="211">
        <f>SUM(E21:F21)+203</f>
        <v>6719</v>
      </c>
      <c r="H21" s="199">
        <v>0</v>
      </c>
      <c r="I21" s="199">
        <v>237065</v>
      </c>
      <c r="J21" s="199">
        <v>0</v>
      </c>
      <c r="K21" s="204">
        <f t="shared" si="3"/>
        <v>246876</v>
      </c>
    </row>
    <row r="22" spans="1:11" ht="15.75" thickBot="1" x14ac:dyDescent="0.3">
      <c r="A22" s="148">
        <v>4</v>
      </c>
      <c r="B22" s="198" t="s">
        <v>10</v>
      </c>
      <c r="C22" s="201">
        <v>1606</v>
      </c>
      <c r="D22" s="198">
        <v>0</v>
      </c>
      <c r="E22" s="201">
        <v>281</v>
      </c>
      <c r="F22" s="201">
        <v>84</v>
      </c>
      <c r="G22" s="259">
        <f>SUM(E22:F22)+109</f>
        <v>474</v>
      </c>
      <c r="H22" s="201">
        <v>0</v>
      </c>
      <c r="I22" s="201">
        <v>160007</v>
      </c>
      <c r="J22" s="201">
        <v>0</v>
      </c>
      <c r="K22" s="205">
        <f t="shared" si="3"/>
        <v>162087</v>
      </c>
    </row>
    <row r="23" spans="1:11" ht="15.75" thickBot="1" x14ac:dyDescent="0.3">
      <c r="A23" s="398" t="s">
        <v>32</v>
      </c>
      <c r="B23" s="399"/>
      <c r="C23" s="202">
        <f t="shared" ref="C23:K23" si="4">C6+C18</f>
        <v>3552034</v>
      </c>
      <c r="D23" s="202">
        <f t="shared" si="4"/>
        <v>168317</v>
      </c>
      <c r="E23" s="202">
        <f t="shared" si="4"/>
        <v>2374238</v>
      </c>
      <c r="F23" s="202">
        <f t="shared" si="4"/>
        <v>1373358</v>
      </c>
      <c r="G23" s="275">
        <f t="shared" si="4"/>
        <v>3847194</v>
      </c>
      <c r="H23" s="202">
        <f t="shared" si="4"/>
        <v>0</v>
      </c>
      <c r="I23" s="202">
        <f t="shared" si="4"/>
        <v>2895265</v>
      </c>
      <c r="J23" s="202">
        <f t="shared" si="4"/>
        <v>19022</v>
      </c>
      <c r="K23" s="202">
        <f t="shared" si="4"/>
        <v>10481832</v>
      </c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1">
    <mergeCell ref="A23:B23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413" t="s">
        <v>114</v>
      </c>
      <c r="C4" s="413"/>
      <c r="D4" s="413"/>
      <c r="E4" s="413"/>
      <c r="F4" s="413"/>
      <c r="G4" s="413"/>
      <c r="H4" s="413"/>
    </row>
    <row r="5" spans="1:8" x14ac:dyDescent="0.25">
      <c r="A5" s="1"/>
      <c r="B5" s="260"/>
      <c r="C5" s="261"/>
      <c r="D5" s="261"/>
      <c r="E5" s="261"/>
      <c r="F5" s="261"/>
      <c r="G5" s="261"/>
      <c r="H5" s="261"/>
    </row>
    <row r="6" spans="1:8" ht="15.75" thickBot="1" x14ac:dyDescent="0.3">
      <c r="A6" s="1"/>
      <c r="B6" s="1"/>
      <c r="C6" s="1"/>
      <c r="D6" s="1"/>
      <c r="E6" s="1"/>
      <c r="F6" s="1"/>
      <c r="G6" s="111"/>
      <c r="H6" s="1"/>
    </row>
    <row r="7" spans="1:8" x14ac:dyDescent="0.25">
      <c r="A7" s="1"/>
      <c r="B7" s="414" t="s">
        <v>3</v>
      </c>
      <c r="C7" s="415"/>
      <c r="D7" s="418" t="s">
        <v>63</v>
      </c>
      <c r="E7" s="420" t="s">
        <v>64</v>
      </c>
      <c r="F7" s="420" t="s">
        <v>65</v>
      </c>
      <c r="G7" s="422" t="s">
        <v>61</v>
      </c>
      <c r="H7" s="1"/>
    </row>
    <row r="8" spans="1:8" ht="23.25" customHeight="1" x14ac:dyDescent="0.25">
      <c r="A8" s="1"/>
      <c r="B8" s="416"/>
      <c r="C8" s="417"/>
      <c r="D8" s="419"/>
      <c r="E8" s="421"/>
      <c r="F8" s="421"/>
      <c r="G8" s="423"/>
      <c r="H8" s="1"/>
    </row>
    <row r="9" spans="1:8" ht="45" customHeight="1" x14ac:dyDescent="0.25">
      <c r="A9" s="1"/>
      <c r="B9" s="407" t="s">
        <v>66</v>
      </c>
      <c r="C9" s="408"/>
      <c r="D9" s="262">
        <v>359</v>
      </c>
      <c r="E9" s="262">
        <v>41857</v>
      </c>
      <c r="F9" s="262">
        <v>644</v>
      </c>
      <c r="G9" s="263">
        <v>129356</v>
      </c>
      <c r="H9" s="1"/>
    </row>
    <row r="10" spans="1:8" ht="45" customHeight="1" x14ac:dyDescent="0.25">
      <c r="A10" s="1"/>
      <c r="B10" s="407" t="s">
        <v>67</v>
      </c>
      <c r="C10" s="408"/>
      <c r="D10" s="262">
        <v>36</v>
      </c>
      <c r="E10" s="262">
        <v>9653</v>
      </c>
      <c r="F10" s="262">
        <v>112</v>
      </c>
      <c r="G10" s="263">
        <v>26372</v>
      </c>
      <c r="H10" s="1"/>
    </row>
    <row r="11" spans="1:8" ht="38.25" customHeight="1" x14ac:dyDescent="0.25">
      <c r="A11" s="1"/>
      <c r="B11" s="409" t="s">
        <v>3</v>
      </c>
      <c r="C11" s="410"/>
      <c r="D11" s="277">
        <f>D9+D10</f>
        <v>395</v>
      </c>
      <c r="E11" s="278">
        <f t="shared" ref="E11:G11" si="0">E9+E10</f>
        <v>51510</v>
      </c>
      <c r="F11" s="277">
        <f t="shared" si="0"/>
        <v>756</v>
      </c>
      <c r="G11" s="276">
        <f t="shared" si="0"/>
        <v>155728</v>
      </c>
      <c r="H11" s="1"/>
    </row>
    <row r="12" spans="1:8" ht="53.25" customHeight="1" thickBot="1" x14ac:dyDescent="0.3">
      <c r="A12" s="1"/>
      <c r="B12" s="411" t="s">
        <v>68</v>
      </c>
      <c r="C12" s="412"/>
      <c r="D12" s="264">
        <v>261</v>
      </c>
      <c r="E12" s="264">
        <v>30017</v>
      </c>
      <c r="F12" s="264">
        <v>234</v>
      </c>
      <c r="G12" s="265">
        <v>69157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42"/>
      <c r="B1" s="242"/>
      <c r="C1" s="289" t="s">
        <v>94</v>
      </c>
      <c r="D1" s="290"/>
      <c r="E1" s="290"/>
      <c r="F1" s="290"/>
      <c r="G1" s="290"/>
      <c r="H1" s="290"/>
      <c r="I1" s="290"/>
      <c r="J1" s="2"/>
      <c r="K1" s="2"/>
      <c r="L1" s="2"/>
      <c r="M1" s="2"/>
      <c r="N1" s="8"/>
    </row>
    <row r="2" spans="1:14" ht="15.75" thickBot="1" x14ac:dyDescent="0.3">
      <c r="A2" s="293" t="s">
        <v>0</v>
      </c>
      <c r="B2" s="295" t="s">
        <v>1</v>
      </c>
      <c r="C2" s="297" t="s">
        <v>2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1" t="s">
        <v>3</v>
      </c>
    </row>
    <row r="3" spans="1:14" ht="15.75" thickBot="1" x14ac:dyDescent="0.3">
      <c r="A3" s="294"/>
      <c r="B3" s="296"/>
      <c r="C3" s="91" t="s">
        <v>71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</v>
      </c>
      <c r="J3" s="24" t="s">
        <v>10</v>
      </c>
      <c r="K3" s="91" t="s">
        <v>11</v>
      </c>
      <c r="L3" s="24" t="s">
        <v>12</v>
      </c>
      <c r="M3" s="25" t="s">
        <v>13</v>
      </c>
      <c r="N3" s="292"/>
    </row>
    <row r="4" spans="1:14" x14ac:dyDescent="0.25">
      <c r="A4" s="5">
        <v>1</v>
      </c>
      <c r="B4" s="9" t="s">
        <v>14</v>
      </c>
      <c r="C4" s="212">
        <v>15037</v>
      </c>
      <c r="D4" s="228">
        <v>25242</v>
      </c>
      <c r="E4" s="212">
        <v>15077</v>
      </c>
      <c r="F4" s="228">
        <v>31024</v>
      </c>
      <c r="G4" s="234">
        <v>20155</v>
      </c>
      <c r="H4" s="228">
        <v>18236</v>
      </c>
      <c r="I4" s="234">
        <v>8439</v>
      </c>
      <c r="J4" s="228">
        <v>19770</v>
      </c>
      <c r="K4" s="234">
        <v>22321</v>
      </c>
      <c r="L4" s="228">
        <v>10792</v>
      </c>
      <c r="M4" s="224">
        <v>12820</v>
      </c>
      <c r="N4" s="221">
        <f>SUM(C4:M4)</f>
        <v>198913</v>
      </c>
    </row>
    <row r="5" spans="1:14" x14ac:dyDescent="0.25">
      <c r="A5" s="4">
        <v>2</v>
      </c>
      <c r="B5" s="10" t="s">
        <v>15</v>
      </c>
      <c r="C5" s="231">
        <v>0</v>
      </c>
      <c r="D5" s="22">
        <v>583</v>
      </c>
      <c r="E5" s="231">
        <v>0</v>
      </c>
      <c r="F5" s="229">
        <v>166</v>
      </c>
      <c r="G5" s="231">
        <v>9</v>
      </c>
      <c r="H5" s="22">
        <v>138</v>
      </c>
      <c r="I5" s="231">
        <v>0</v>
      </c>
      <c r="J5" s="22">
        <v>13</v>
      </c>
      <c r="K5" s="231">
        <v>29</v>
      </c>
      <c r="L5" s="22">
        <v>0</v>
      </c>
      <c r="M5" s="225">
        <v>0</v>
      </c>
      <c r="N5" s="222">
        <f>SUM(C5:M5)</f>
        <v>938</v>
      </c>
    </row>
    <row r="6" spans="1:14" x14ac:dyDescent="0.25">
      <c r="A6" s="4">
        <v>3</v>
      </c>
      <c r="B6" s="10" t="s">
        <v>16</v>
      </c>
      <c r="C6" s="232">
        <v>1744</v>
      </c>
      <c r="D6" s="229">
        <v>3695</v>
      </c>
      <c r="E6" s="232">
        <v>3944</v>
      </c>
      <c r="F6" s="229">
        <v>3073</v>
      </c>
      <c r="G6" s="232">
        <v>1803</v>
      </c>
      <c r="H6" s="229">
        <v>2195</v>
      </c>
      <c r="I6" s="232">
        <v>237</v>
      </c>
      <c r="J6" s="229">
        <v>1332</v>
      </c>
      <c r="K6" s="232">
        <v>2173</v>
      </c>
      <c r="L6" s="229">
        <v>363</v>
      </c>
      <c r="M6" s="226">
        <v>1096</v>
      </c>
      <c r="N6" s="249">
        <f>SUM(C6:M6)</f>
        <v>21655</v>
      </c>
    </row>
    <row r="7" spans="1:14" x14ac:dyDescent="0.25">
      <c r="A7" s="4">
        <v>4</v>
      </c>
      <c r="B7" s="10" t="s">
        <v>17</v>
      </c>
      <c r="C7" s="231">
        <v>0</v>
      </c>
      <c r="D7" s="22">
        <v>0</v>
      </c>
      <c r="E7" s="231">
        <v>0</v>
      </c>
      <c r="F7" s="22">
        <v>0</v>
      </c>
      <c r="G7" s="231">
        <v>0</v>
      </c>
      <c r="H7" s="22">
        <v>0</v>
      </c>
      <c r="I7" s="231">
        <v>0</v>
      </c>
      <c r="J7" s="22">
        <v>0</v>
      </c>
      <c r="K7" s="231">
        <v>0</v>
      </c>
      <c r="L7" s="22">
        <v>0</v>
      </c>
      <c r="M7" s="225">
        <v>0</v>
      </c>
      <c r="N7" s="10">
        <v>0</v>
      </c>
    </row>
    <row r="8" spans="1:14" x14ac:dyDescent="0.25">
      <c r="A8" s="4">
        <v>5</v>
      </c>
      <c r="B8" s="10" t="s">
        <v>18</v>
      </c>
      <c r="C8" s="231">
        <v>0</v>
      </c>
      <c r="D8" s="229">
        <v>0</v>
      </c>
      <c r="E8" s="231">
        <v>0</v>
      </c>
      <c r="F8" s="22">
        <v>0</v>
      </c>
      <c r="G8" s="232">
        <v>1</v>
      </c>
      <c r="H8" s="229">
        <v>2</v>
      </c>
      <c r="I8" s="231">
        <v>0</v>
      </c>
      <c r="J8" s="22">
        <v>0</v>
      </c>
      <c r="K8" s="231">
        <v>0</v>
      </c>
      <c r="L8" s="22">
        <v>0</v>
      </c>
      <c r="M8" s="225">
        <v>0</v>
      </c>
      <c r="N8" s="222">
        <f t="shared" ref="N8:N21" si="0">SUM(C8:M8)</f>
        <v>3</v>
      </c>
    </row>
    <row r="9" spans="1:14" x14ac:dyDescent="0.25">
      <c r="A9" s="4">
        <v>6</v>
      </c>
      <c r="B9" s="10" t="s">
        <v>19</v>
      </c>
      <c r="C9" s="231">
        <v>0</v>
      </c>
      <c r="D9" s="22">
        <v>2</v>
      </c>
      <c r="E9" s="231">
        <v>0</v>
      </c>
      <c r="F9" s="22">
        <v>0</v>
      </c>
      <c r="G9" s="231">
        <v>1</v>
      </c>
      <c r="H9" s="22">
        <v>4</v>
      </c>
      <c r="I9" s="231">
        <v>0</v>
      </c>
      <c r="J9" s="22">
        <v>1</v>
      </c>
      <c r="K9" s="231">
        <v>1</v>
      </c>
      <c r="L9" s="22">
        <v>0</v>
      </c>
      <c r="M9" s="225">
        <v>0</v>
      </c>
      <c r="N9" s="10">
        <f t="shared" si="0"/>
        <v>9</v>
      </c>
    </row>
    <row r="10" spans="1:14" x14ac:dyDescent="0.25">
      <c r="A10" s="4">
        <v>7</v>
      </c>
      <c r="B10" s="10" t="s">
        <v>20</v>
      </c>
      <c r="C10" s="232">
        <v>281</v>
      </c>
      <c r="D10" s="229">
        <v>171</v>
      </c>
      <c r="E10" s="232">
        <v>222</v>
      </c>
      <c r="F10" s="229">
        <v>108</v>
      </c>
      <c r="G10" s="232">
        <v>134</v>
      </c>
      <c r="H10" s="229">
        <v>242</v>
      </c>
      <c r="I10" s="231">
        <v>0</v>
      </c>
      <c r="J10" s="229">
        <v>108</v>
      </c>
      <c r="K10" s="231">
        <v>15</v>
      </c>
      <c r="L10" s="22">
        <v>0</v>
      </c>
      <c r="M10" s="225">
        <v>34</v>
      </c>
      <c r="N10" s="222">
        <f t="shared" si="0"/>
        <v>1315</v>
      </c>
    </row>
    <row r="11" spans="1:14" x14ac:dyDescent="0.25">
      <c r="A11" s="4">
        <v>8</v>
      </c>
      <c r="B11" s="10" t="s">
        <v>21</v>
      </c>
      <c r="C11" s="232">
        <v>7267</v>
      </c>
      <c r="D11" s="229">
        <v>8471</v>
      </c>
      <c r="E11" s="232">
        <v>2117</v>
      </c>
      <c r="F11" s="229">
        <v>6588</v>
      </c>
      <c r="G11" s="232">
        <v>3601</v>
      </c>
      <c r="H11" s="229">
        <v>5563</v>
      </c>
      <c r="I11" s="232">
        <v>474</v>
      </c>
      <c r="J11" s="229">
        <v>2776</v>
      </c>
      <c r="K11" s="232">
        <v>2808</v>
      </c>
      <c r="L11" s="229">
        <v>889</v>
      </c>
      <c r="M11" s="226">
        <v>1396</v>
      </c>
      <c r="N11" s="249">
        <f t="shared" si="0"/>
        <v>41950</v>
      </c>
    </row>
    <row r="12" spans="1:14" x14ac:dyDescent="0.25">
      <c r="A12" s="4">
        <v>9</v>
      </c>
      <c r="B12" s="10" t="s">
        <v>22</v>
      </c>
      <c r="C12" s="232">
        <v>7844</v>
      </c>
      <c r="D12" s="229">
        <v>9352</v>
      </c>
      <c r="E12" s="232">
        <v>979</v>
      </c>
      <c r="F12" s="229">
        <v>6736</v>
      </c>
      <c r="G12" s="232">
        <v>3771</v>
      </c>
      <c r="H12" s="229">
        <v>3944</v>
      </c>
      <c r="I12" s="232">
        <v>119</v>
      </c>
      <c r="J12" s="229">
        <v>628</v>
      </c>
      <c r="K12" s="232">
        <v>1310</v>
      </c>
      <c r="L12" s="22">
        <v>450</v>
      </c>
      <c r="M12" s="226">
        <v>888</v>
      </c>
      <c r="N12" s="249">
        <f t="shared" si="0"/>
        <v>36021</v>
      </c>
    </row>
    <row r="13" spans="1:14" x14ac:dyDescent="0.25">
      <c r="A13" s="4">
        <v>10</v>
      </c>
      <c r="B13" s="10" t="s">
        <v>23</v>
      </c>
      <c r="C13" s="232">
        <v>21921</v>
      </c>
      <c r="D13" s="229">
        <v>45459</v>
      </c>
      <c r="E13" s="232">
        <v>31908</v>
      </c>
      <c r="F13" s="229">
        <v>32699</v>
      </c>
      <c r="G13" s="232">
        <v>32694</v>
      </c>
      <c r="H13" s="229">
        <v>33175</v>
      </c>
      <c r="I13" s="232">
        <v>14794</v>
      </c>
      <c r="J13" s="229">
        <v>40235</v>
      </c>
      <c r="K13" s="232">
        <v>35894</v>
      </c>
      <c r="L13" s="229">
        <v>23302</v>
      </c>
      <c r="M13" s="226">
        <v>22537</v>
      </c>
      <c r="N13" s="249">
        <f t="shared" si="0"/>
        <v>334618</v>
      </c>
    </row>
    <row r="14" spans="1:14" x14ac:dyDescent="0.25">
      <c r="A14" s="4">
        <v>11</v>
      </c>
      <c r="B14" s="10" t="s">
        <v>24</v>
      </c>
      <c r="C14" s="231">
        <v>0</v>
      </c>
      <c r="D14" s="22">
        <v>0</v>
      </c>
      <c r="E14" s="231">
        <v>0</v>
      </c>
      <c r="F14" s="229">
        <v>0</v>
      </c>
      <c r="G14" s="232">
        <v>4</v>
      </c>
      <c r="H14" s="229">
        <v>2</v>
      </c>
      <c r="I14" s="231">
        <v>0</v>
      </c>
      <c r="J14" s="22">
        <v>0</v>
      </c>
      <c r="K14" s="231">
        <v>15</v>
      </c>
      <c r="L14" s="22">
        <v>0</v>
      </c>
      <c r="M14" s="225">
        <v>0</v>
      </c>
      <c r="N14" s="222">
        <f t="shared" si="0"/>
        <v>21</v>
      </c>
    </row>
    <row r="15" spans="1:14" x14ac:dyDescent="0.25">
      <c r="A15" s="4">
        <v>12</v>
      </c>
      <c r="B15" s="10" t="s">
        <v>25</v>
      </c>
      <c r="C15" s="231">
        <v>18</v>
      </c>
      <c r="D15" s="22">
        <v>21</v>
      </c>
      <c r="E15" s="231">
        <v>12</v>
      </c>
      <c r="F15" s="22">
        <v>95</v>
      </c>
      <c r="G15" s="231">
        <v>16</v>
      </c>
      <c r="H15" s="22">
        <v>23</v>
      </c>
      <c r="I15" s="231">
        <v>0</v>
      </c>
      <c r="J15" s="22">
        <v>8</v>
      </c>
      <c r="K15" s="231">
        <v>50</v>
      </c>
      <c r="L15" s="22">
        <v>0</v>
      </c>
      <c r="M15" s="225">
        <v>9</v>
      </c>
      <c r="N15" s="222">
        <f t="shared" si="0"/>
        <v>252</v>
      </c>
    </row>
    <row r="16" spans="1:14" x14ac:dyDescent="0.25">
      <c r="A16" s="4">
        <v>13</v>
      </c>
      <c r="B16" s="10" t="s">
        <v>26</v>
      </c>
      <c r="C16" s="232">
        <v>1905</v>
      </c>
      <c r="D16" s="229">
        <v>2221</v>
      </c>
      <c r="E16" s="232">
        <v>1153</v>
      </c>
      <c r="F16" s="229">
        <v>2487</v>
      </c>
      <c r="G16" s="232">
        <v>1304</v>
      </c>
      <c r="H16" s="229">
        <v>4241</v>
      </c>
      <c r="I16" s="231">
        <v>71</v>
      </c>
      <c r="J16" s="229">
        <v>381</v>
      </c>
      <c r="K16" s="232">
        <v>1058</v>
      </c>
      <c r="L16" s="22">
        <v>104</v>
      </c>
      <c r="M16" s="226">
        <v>470</v>
      </c>
      <c r="N16" s="222">
        <f t="shared" si="0"/>
        <v>15395</v>
      </c>
    </row>
    <row r="17" spans="1:14" x14ac:dyDescent="0.25">
      <c r="A17" s="4">
        <v>14</v>
      </c>
      <c r="B17" s="10" t="s">
        <v>27</v>
      </c>
      <c r="C17" s="231">
        <v>0</v>
      </c>
      <c r="D17" s="22">
        <v>0</v>
      </c>
      <c r="E17" s="231">
        <v>0</v>
      </c>
      <c r="F17" s="22">
        <v>0</v>
      </c>
      <c r="G17" s="231">
        <v>0</v>
      </c>
      <c r="H17" s="22">
        <v>0</v>
      </c>
      <c r="I17" s="231">
        <v>0</v>
      </c>
      <c r="J17" s="22">
        <v>0</v>
      </c>
      <c r="K17" s="231">
        <v>0</v>
      </c>
      <c r="L17" s="22">
        <v>0</v>
      </c>
      <c r="M17" s="225">
        <v>0</v>
      </c>
      <c r="N17" s="10">
        <f t="shared" si="0"/>
        <v>0</v>
      </c>
    </row>
    <row r="18" spans="1:14" x14ac:dyDescent="0.25">
      <c r="A18" s="4">
        <v>15</v>
      </c>
      <c r="B18" s="10" t="s">
        <v>28</v>
      </c>
      <c r="C18" s="231">
        <v>14</v>
      </c>
      <c r="D18" s="22">
        <v>7</v>
      </c>
      <c r="E18" s="231">
        <v>6</v>
      </c>
      <c r="F18" s="22">
        <v>3</v>
      </c>
      <c r="G18" s="231">
        <v>7</v>
      </c>
      <c r="H18" s="22">
        <v>0</v>
      </c>
      <c r="I18" s="231">
        <v>0</v>
      </c>
      <c r="J18" s="22">
        <v>0</v>
      </c>
      <c r="K18" s="231">
        <v>106</v>
      </c>
      <c r="L18" s="22">
        <v>0</v>
      </c>
      <c r="M18" s="225">
        <v>0</v>
      </c>
      <c r="N18" s="10">
        <f t="shared" si="0"/>
        <v>143</v>
      </c>
    </row>
    <row r="19" spans="1:14" x14ac:dyDescent="0.25">
      <c r="A19" s="4">
        <v>16</v>
      </c>
      <c r="B19" s="10" t="s">
        <v>29</v>
      </c>
      <c r="C19" s="232">
        <v>10</v>
      </c>
      <c r="D19" s="229">
        <v>14</v>
      </c>
      <c r="E19" s="232">
        <v>23</v>
      </c>
      <c r="F19" s="229">
        <v>31</v>
      </c>
      <c r="G19" s="231">
        <v>0</v>
      </c>
      <c r="H19" s="22">
        <v>744</v>
      </c>
      <c r="I19" s="231">
        <v>0</v>
      </c>
      <c r="J19" s="22">
        <v>5</v>
      </c>
      <c r="K19" s="231">
        <v>0</v>
      </c>
      <c r="L19" s="22">
        <v>0</v>
      </c>
      <c r="M19" s="225">
        <v>0</v>
      </c>
      <c r="N19" s="222">
        <f t="shared" si="0"/>
        <v>827</v>
      </c>
    </row>
    <row r="20" spans="1:14" x14ac:dyDescent="0.25">
      <c r="A20" s="4">
        <v>17</v>
      </c>
      <c r="B20" s="10" t="s">
        <v>30</v>
      </c>
      <c r="C20" s="231">
        <v>0</v>
      </c>
      <c r="D20" s="22">
        <v>0</v>
      </c>
      <c r="E20" s="231">
        <v>0</v>
      </c>
      <c r="F20" s="22">
        <v>0</v>
      </c>
      <c r="G20" s="231">
        <v>0</v>
      </c>
      <c r="H20" s="22">
        <v>0</v>
      </c>
      <c r="I20" s="231">
        <v>0</v>
      </c>
      <c r="J20" s="22">
        <v>0</v>
      </c>
      <c r="K20" s="232">
        <v>0</v>
      </c>
      <c r="L20" s="22">
        <v>0</v>
      </c>
      <c r="M20" s="225">
        <v>1</v>
      </c>
      <c r="N20" s="222">
        <f t="shared" si="0"/>
        <v>1</v>
      </c>
    </row>
    <row r="21" spans="1:14" ht="15.75" thickBot="1" x14ac:dyDescent="0.3">
      <c r="A21" s="6">
        <v>18</v>
      </c>
      <c r="B21" s="11" t="s">
        <v>31</v>
      </c>
      <c r="C21" s="233">
        <v>9101</v>
      </c>
      <c r="D21" s="230">
        <v>15630</v>
      </c>
      <c r="E21" s="233">
        <v>10376</v>
      </c>
      <c r="F21" s="230">
        <v>24962</v>
      </c>
      <c r="G21" s="233">
        <v>10824</v>
      </c>
      <c r="H21" s="230">
        <v>29158</v>
      </c>
      <c r="I21" s="233">
        <v>5645</v>
      </c>
      <c r="J21" s="230">
        <v>17866</v>
      </c>
      <c r="K21" s="233">
        <v>13381</v>
      </c>
      <c r="L21" s="230">
        <v>8848</v>
      </c>
      <c r="M21" s="227">
        <v>9776</v>
      </c>
      <c r="N21" s="223">
        <f t="shared" si="0"/>
        <v>155567</v>
      </c>
    </row>
    <row r="22" spans="1:14" ht="15.75" thickBot="1" x14ac:dyDescent="0.3">
      <c r="A22" s="7"/>
      <c r="B22" s="19" t="s">
        <v>32</v>
      </c>
      <c r="C22" s="153">
        <v>41614</v>
      </c>
      <c r="D22" s="154">
        <v>76205</v>
      </c>
      <c r="E22" s="155">
        <v>49468</v>
      </c>
      <c r="F22" s="154">
        <v>81333</v>
      </c>
      <c r="G22" s="155">
        <v>50280</v>
      </c>
      <c r="H22" s="154">
        <v>70889</v>
      </c>
      <c r="I22" s="155">
        <v>21229</v>
      </c>
      <c r="J22" s="154">
        <v>63047</v>
      </c>
      <c r="K22" s="155">
        <v>55696</v>
      </c>
      <c r="L22" s="154">
        <v>33531</v>
      </c>
      <c r="M22" s="156">
        <v>35262</v>
      </c>
      <c r="N22" s="157">
        <f>SUM(C22:M22)</f>
        <v>578554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7" t="s">
        <v>33</v>
      </c>
      <c r="B24" s="288"/>
      <c r="C24" s="27">
        <f>C22/N22</f>
        <v>7.1927598806680107E-2</v>
      </c>
      <c r="D24" s="28">
        <f>D22/N22</f>
        <v>0.13171631342968851</v>
      </c>
      <c r="E24" s="29">
        <f>E22/N22</f>
        <v>8.550282255416089E-2</v>
      </c>
      <c r="F24" s="28">
        <f>F22/N22</f>
        <v>0.14057979030479437</v>
      </c>
      <c r="G24" s="29">
        <f>G22/N22</f>
        <v>8.6906321622527885E-2</v>
      </c>
      <c r="H24" s="28">
        <f>H22/N22</f>
        <v>0.12252788849441884</v>
      </c>
      <c r="I24" s="29">
        <f>I22/N22</f>
        <v>3.6693204091580042E-2</v>
      </c>
      <c r="J24" s="28">
        <f>J22/N22</f>
        <v>0.10897340611248042</v>
      </c>
      <c r="K24" s="29">
        <f>K22/N22</f>
        <v>9.6267591270650626E-2</v>
      </c>
      <c r="L24" s="28">
        <f>L22/N22</f>
        <v>5.7956560666765765E-2</v>
      </c>
      <c r="M24" s="30">
        <f>M22/N22</f>
        <v>6.0948502646252553E-2</v>
      </c>
      <c r="N24" s="110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13</v>
      </c>
      <c r="D27" s="116" t="s">
        <v>34</v>
      </c>
      <c r="E27" s="114" t="s">
        <v>7</v>
      </c>
      <c r="F27" s="116" t="s">
        <v>10</v>
      </c>
      <c r="G27" s="307"/>
      <c r="H27" s="1"/>
      <c r="I27" s="1"/>
      <c r="J27" s="113"/>
      <c r="K27" s="312" t="s">
        <v>35</v>
      </c>
      <c r="L27" s="313"/>
      <c r="M27" s="115">
        <f>N22</f>
        <v>578554</v>
      </c>
      <c r="N27" s="118">
        <f>M27/M29</f>
        <v>0.99179382213833756</v>
      </c>
    </row>
    <row r="28" spans="1:14" ht="15.75" thickBot="1" x14ac:dyDescent="0.3">
      <c r="A28" s="26">
        <v>19</v>
      </c>
      <c r="B28" s="112" t="s">
        <v>36</v>
      </c>
      <c r="C28" s="169">
        <v>2062</v>
      </c>
      <c r="D28" s="59">
        <v>989</v>
      </c>
      <c r="E28" s="169">
        <v>1369</v>
      </c>
      <c r="F28" s="59">
        <v>367</v>
      </c>
      <c r="G28" s="169">
        <f>SUM(C28:F28)</f>
        <v>4787</v>
      </c>
      <c r="H28" s="1"/>
      <c r="I28" s="1"/>
      <c r="J28" s="113"/>
      <c r="K28" s="308" t="s">
        <v>36</v>
      </c>
      <c r="L28" s="309"/>
      <c r="M28" s="169">
        <f>G28</f>
        <v>4787</v>
      </c>
      <c r="N28" s="172">
        <f>M28/M29</f>
        <v>8.2061778616623893E-3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3</v>
      </c>
      <c r="L29" s="311"/>
      <c r="M29" s="173">
        <f>M27+M28</f>
        <v>583341</v>
      </c>
      <c r="N29" s="174">
        <f>M29/M29</f>
        <v>1</v>
      </c>
    </row>
    <row r="30" spans="1:14" ht="15.75" thickBot="1" x14ac:dyDescent="0.3">
      <c r="A30" s="287" t="s">
        <v>37</v>
      </c>
      <c r="B30" s="288"/>
      <c r="C30" s="27">
        <f>C28/G28</f>
        <v>0.43074994777522457</v>
      </c>
      <c r="D30" s="117">
        <f>D28/G28</f>
        <v>0.20660121161479006</v>
      </c>
      <c r="E30" s="27">
        <f>E28/G28</f>
        <v>0.28598287027365782</v>
      </c>
      <c r="F30" s="117">
        <f>F28/G28</f>
        <v>7.6665970336327549E-2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C26:F26"/>
    <mergeCell ref="G26:G27"/>
    <mergeCell ref="K27:L27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</cols>
  <sheetData>
    <row r="1" spans="1:14" ht="31.5" customHeight="1" thickBot="1" x14ac:dyDescent="0.3">
      <c r="A1" s="183"/>
      <c r="B1" s="183"/>
      <c r="C1" s="316" t="s">
        <v>95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250" t="s">
        <v>38</v>
      </c>
    </row>
    <row r="2" spans="1:14" ht="15.75" thickBot="1" x14ac:dyDescent="0.3">
      <c r="A2" s="306" t="s">
        <v>0</v>
      </c>
      <c r="B2" s="320" t="s">
        <v>1</v>
      </c>
      <c r="C2" s="322" t="s">
        <v>2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4" t="s">
        <v>3</v>
      </c>
    </row>
    <row r="3" spans="1:14" ht="15.75" thickBot="1" x14ac:dyDescent="0.3">
      <c r="A3" s="319"/>
      <c r="B3" s="321"/>
      <c r="C3" s="91" t="s">
        <v>71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</v>
      </c>
      <c r="J3" s="32" t="s">
        <v>10</v>
      </c>
      <c r="K3" s="89" t="s">
        <v>11</v>
      </c>
      <c r="L3" s="35" t="s">
        <v>12</v>
      </c>
      <c r="M3" s="34" t="s">
        <v>13</v>
      </c>
      <c r="N3" s="325"/>
    </row>
    <row r="4" spans="1:14" x14ac:dyDescent="0.25">
      <c r="A4" s="36">
        <v>1</v>
      </c>
      <c r="B4" s="37" t="s">
        <v>14</v>
      </c>
      <c r="C4" s="217">
        <v>32914</v>
      </c>
      <c r="D4" s="180">
        <v>31254</v>
      </c>
      <c r="E4" s="217">
        <v>19473</v>
      </c>
      <c r="F4" s="180">
        <v>12728</v>
      </c>
      <c r="G4" s="217">
        <v>14456</v>
      </c>
      <c r="H4" s="180">
        <v>43152</v>
      </c>
      <c r="I4" s="217">
        <v>1419</v>
      </c>
      <c r="J4" s="180">
        <v>13321</v>
      </c>
      <c r="K4" s="217">
        <v>9902</v>
      </c>
      <c r="L4" s="192">
        <v>4024</v>
      </c>
      <c r="M4" s="85">
        <v>22303</v>
      </c>
      <c r="N4" s="180">
        <f t="shared" ref="N4:N21" si="0">SUM(C4:M4)</f>
        <v>204946</v>
      </c>
    </row>
    <row r="5" spans="1:14" x14ac:dyDescent="0.25">
      <c r="A5" s="38">
        <v>2</v>
      </c>
      <c r="B5" s="39" t="s">
        <v>15</v>
      </c>
      <c r="C5" s="60">
        <v>0</v>
      </c>
      <c r="D5" s="39">
        <v>286</v>
      </c>
      <c r="E5" s="60">
        <v>0</v>
      </c>
      <c r="F5" s="39">
        <v>36</v>
      </c>
      <c r="G5" s="60">
        <v>473</v>
      </c>
      <c r="H5" s="39">
        <v>0</v>
      </c>
      <c r="I5" s="60">
        <v>0</v>
      </c>
      <c r="J5" s="39">
        <v>33</v>
      </c>
      <c r="K5" s="60">
        <v>0</v>
      </c>
      <c r="L5" s="39">
        <v>0</v>
      </c>
      <c r="M5" s="70">
        <v>0</v>
      </c>
      <c r="N5" s="39">
        <f t="shared" si="0"/>
        <v>828</v>
      </c>
    </row>
    <row r="6" spans="1:14" x14ac:dyDescent="0.25">
      <c r="A6" s="38">
        <v>3</v>
      </c>
      <c r="B6" s="39" t="s">
        <v>16</v>
      </c>
      <c r="C6" s="218">
        <v>18664</v>
      </c>
      <c r="D6" s="73">
        <v>48101</v>
      </c>
      <c r="E6" s="218">
        <v>17150</v>
      </c>
      <c r="F6" s="73">
        <v>26256</v>
      </c>
      <c r="G6" s="218">
        <v>24795</v>
      </c>
      <c r="H6" s="73">
        <v>19015</v>
      </c>
      <c r="I6" s="218">
        <v>744</v>
      </c>
      <c r="J6" s="73">
        <v>10139</v>
      </c>
      <c r="K6" s="218">
        <v>26415</v>
      </c>
      <c r="L6" s="73">
        <v>4700</v>
      </c>
      <c r="M6" s="86">
        <v>6599</v>
      </c>
      <c r="N6" s="73">
        <f t="shared" si="0"/>
        <v>202578</v>
      </c>
    </row>
    <row r="7" spans="1:14" x14ac:dyDescent="0.25">
      <c r="A7" s="38">
        <v>4</v>
      </c>
      <c r="B7" s="39" t="s">
        <v>17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18</v>
      </c>
      <c r="C8" s="60">
        <v>0</v>
      </c>
      <c r="D8" s="39">
        <v>0</v>
      </c>
      <c r="E8" s="60">
        <v>0</v>
      </c>
      <c r="F8" s="39">
        <v>0</v>
      </c>
      <c r="G8" s="218">
        <v>398420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398420</v>
      </c>
    </row>
    <row r="9" spans="1:14" x14ac:dyDescent="0.25">
      <c r="A9" s="38">
        <v>6</v>
      </c>
      <c r="B9" s="39" t="s">
        <v>19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0</v>
      </c>
    </row>
    <row r="10" spans="1:14" x14ac:dyDescent="0.25">
      <c r="A10" s="38">
        <v>7</v>
      </c>
      <c r="B10" s="39" t="s">
        <v>20</v>
      </c>
      <c r="C10" s="218">
        <v>294</v>
      </c>
      <c r="D10" s="73">
        <v>1002</v>
      </c>
      <c r="E10" s="60">
        <v>204</v>
      </c>
      <c r="F10" s="39">
        <v>244</v>
      </c>
      <c r="G10" s="218">
        <v>2196</v>
      </c>
      <c r="H10" s="39">
        <v>39</v>
      </c>
      <c r="I10" s="60">
        <v>0</v>
      </c>
      <c r="J10" s="39">
        <v>0</v>
      </c>
      <c r="K10" s="218">
        <v>0</v>
      </c>
      <c r="L10" s="39">
        <v>0</v>
      </c>
      <c r="M10" s="70">
        <v>0</v>
      </c>
      <c r="N10" s="73">
        <f t="shared" si="0"/>
        <v>3979</v>
      </c>
    </row>
    <row r="11" spans="1:14" x14ac:dyDescent="0.25">
      <c r="A11" s="38">
        <v>8</v>
      </c>
      <c r="B11" s="39" t="s">
        <v>21</v>
      </c>
      <c r="C11" s="218">
        <v>14696</v>
      </c>
      <c r="D11" s="73">
        <v>4129</v>
      </c>
      <c r="E11" s="218">
        <v>3326</v>
      </c>
      <c r="F11" s="73">
        <v>10381</v>
      </c>
      <c r="G11" s="218">
        <v>266</v>
      </c>
      <c r="H11" s="73">
        <v>8783</v>
      </c>
      <c r="I11" s="218">
        <v>302</v>
      </c>
      <c r="J11" s="73">
        <v>201</v>
      </c>
      <c r="K11" s="218">
        <v>3223</v>
      </c>
      <c r="L11" s="73">
        <v>433</v>
      </c>
      <c r="M11" s="86">
        <v>2761</v>
      </c>
      <c r="N11" s="73">
        <f t="shared" si="0"/>
        <v>48501</v>
      </c>
    </row>
    <row r="12" spans="1:14" x14ac:dyDescent="0.25">
      <c r="A12" s="38">
        <v>9</v>
      </c>
      <c r="B12" s="39" t="s">
        <v>22</v>
      </c>
      <c r="C12" s="218">
        <v>19107</v>
      </c>
      <c r="D12" s="73">
        <v>18937</v>
      </c>
      <c r="E12" s="218">
        <v>6079</v>
      </c>
      <c r="F12" s="73">
        <v>16044</v>
      </c>
      <c r="G12" s="218">
        <v>10361</v>
      </c>
      <c r="H12" s="73">
        <v>4908</v>
      </c>
      <c r="I12" s="60">
        <v>112</v>
      </c>
      <c r="J12" s="73">
        <v>9657</v>
      </c>
      <c r="K12" s="218">
        <v>3089</v>
      </c>
      <c r="L12" s="73">
        <v>7398</v>
      </c>
      <c r="M12" s="86">
        <v>759</v>
      </c>
      <c r="N12" s="73">
        <f t="shared" si="0"/>
        <v>96451</v>
      </c>
    </row>
    <row r="13" spans="1:14" x14ac:dyDescent="0.25">
      <c r="A13" s="38">
        <v>10</v>
      </c>
      <c r="B13" s="39" t="s">
        <v>23</v>
      </c>
      <c r="C13" s="218">
        <v>61647</v>
      </c>
      <c r="D13" s="73">
        <v>99860</v>
      </c>
      <c r="E13" s="218">
        <v>60149</v>
      </c>
      <c r="F13" s="73">
        <v>61930</v>
      </c>
      <c r="G13" s="218">
        <v>64327</v>
      </c>
      <c r="H13" s="73">
        <v>55567</v>
      </c>
      <c r="I13" s="218">
        <v>37255</v>
      </c>
      <c r="J13" s="73">
        <v>118289</v>
      </c>
      <c r="K13" s="218">
        <v>73864</v>
      </c>
      <c r="L13" s="73">
        <v>89777</v>
      </c>
      <c r="M13" s="86">
        <v>58923</v>
      </c>
      <c r="N13" s="73">
        <f t="shared" si="0"/>
        <v>781588</v>
      </c>
    </row>
    <row r="14" spans="1:14" x14ac:dyDescent="0.25">
      <c r="A14" s="38">
        <v>11</v>
      </c>
      <c r="B14" s="39" t="s">
        <v>24</v>
      </c>
      <c r="C14" s="60">
        <v>0</v>
      </c>
      <c r="D14" s="73">
        <v>132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651</v>
      </c>
      <c r="L14" s="39">
        <v>0</v>
      </c>
      <c r="M14" s="70">
        <v>0</v>
      </c>
      <c r="N14" s="73">
        <f t="shared" si="0"/>
        <v>783</v>
      </c>
    </row>
    <row r="15" spans="1:14" x14ac:dyDescent="0.25">
      <c r="A15" s="38">
        <v>12</v>
      </c>
      <c r="B15" s="39" t="s">
        <v>25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26</v>
      </c>
      <c r="C16" s="218">
        <v>349</v>
      </c>
      <c r="D16" s="73">
        <v>2467</v>
      </c>
      <c r="E16" s="218">
        <v>690</v>
      </c>
      <c r="F16" s="73">
        <v>10575</v>
      </c>
      <c r="G16" s="218">
        <v>9</v>
      </c>
      <c r="H16" s="73">
        <v>267</v>
      </c>
      <c r="I16" s="60">
        <v>0</v>
      </c>
      <c r="J16" s="73">
        <v>1057</v>
      </c>
      <c r="K16" s="218">
        <v>255</v>
      </c>
      <c r="L16" s="39">
        <v>0</v>
      </c>
      <c r="M16" s="86">
        <v>0</v>
      </c>
      <c r="N16" s="73">
        <f t="shared" si="0"/>
        <v>15669</v>
      </c>
    </row>
    <row r="17" spans="1:14" x14ac:dyDescent="0.25">
      <c r="A17" s="38">
        <v>14</v>
      </c>
      <c r="B17" s="39" t="s">
        <v>27</v>
      </c>
      <c r="C17" s="60">
        <v>40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40</v>
      </c>
    </row>
    <row r="18" spans="1:14" x14ac:dyDescent="0.25">
      <c r="A18" s="38">
        <v>15</v>
      </c>
      <c r="B18" s="39" t="s">
        <v>28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29</v>
      </c>
      <c r="C19" s="60">
        <v>37</v>
      </c>
      <c r="D19" s="39">
        <v>6</v>
      </c>
      <c r="E19" s="60">
        <v>0</v>
      </c>
      <c r="F19" s="73">
        <v>0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70">
        <v>0</v>
      </c>
      <c r="N19" s="73">
        <f t="shared" si="0"/>
        <v>43</v>
      </c>
    </row>
    <row r="20" spans="1:14" x14ac:dyDescent="0.25">
      <c r="A20" s="38">
        <v>17</v>
      </c>
      <c r="B20" s="39" t="s">
        <v>30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31</v>
      </c>
      <c r="C21" s="239">
        <v>3903</v>
      </c>
      <c r="D21" s="181">
        <v>2618</v>
      </c>
      <c r="E21" s="239">
        <v>1497</v>
      </c>
      <c r="F21" s="181">
        <v>3486</v>
      </c>
      <c r="G21" s="239">
        <v>520</v>
      </c>
      <c r="H21" s="181">
        <v>2237</v>
      </c>
      <c r="I21" s="219">
        <v>238</v>
      </c>
      <c r="J21" s="181">
        <v>563</v>
      </c>
      <c r="K21" s="239">
        <v>2584</v>
      </c>
      <c r="L21" s="42">
        <v>322</v>
      </c>
      <c r="M21" s="95">
        <v>558</v>
      </c>
      <c r="N21" s="181">
        <f t="shared" si="0"/>
        <v>18526</v>
      </c>
    </row>
    <row r="22" spans="1:14" ht="15.75" thickBot="1" x14ac:dyDescent="0.3">
      <c r="A22" s="44"/>
      <c r="B22" s="45" t="s">
        <v>39</v>
      </c>
      <c r="C22" s="46">
        <f>SUM(C4:C21)</f>
        <v>151651</v>
      </c>
      <c r="D22" s="47">
        <f>SUM(D4:D21)</f>
        <v>208792</v>
      </c>
      <c r="E22" s="48">
        <f>SUM(E4:E21)</f>
        <v>108568</v>
      </c>
      <c r="F22" s="47">
        <f>SUM(F4:F21)</f>
        <v>141680</v>
      </c>
      <c r="G22" s="48">
        <f t="shared" ref="G22:N22" si="1">SUM(G4:G21)</f>
        <v>515823</v>
      </c>
      <c r="H22" s="47">
        <f t="shared" si="1"/>
        <v>133968</v>
      </c>
      <c r="I22" s="48">
        <f>SUM(I4:I21)</f>
        <v>40070</v>
      </c>
      <c r="J22" s="47">
        <f t="shared" si="1"/>
        <v>153260</v>
      </c>
      <c r="K22" s="152">
        <f t="shared" si="1"/>
        <v>119983</v>
      </c>
      <c r="L22" s="47">
        <f t="shared" si="1"/>
        <v>106654</v>
      </c>
      <c r="M22" s="49">
        <f t="shared" si="1"/>
        <v>91903</v>
      </c>
      <c r="N22" s="47">
        <f t="shared" si="1"/>
        <v>1772352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14" t="s">
        <v>33</v>
      </c>
      <c r="B24" s="315"/>
      <c r="C24" s="56">
        <f>C22/N22</f>
        <v>8.5564831365326985E-2</v>
      </c>
      <c r="D24" s="55">
        <f>D22/N22</f>
        <v>0.11780504098508648</v>
      </c>
      <c r="E24" s="56">
        <f>E22/N22</f>
        <v>6.1256454699743619E-2</v>
      </c>
      <c r="F24" s="55">
        <f>F22/N22</f>
        <v>7.993897374787852E-2</v>
      </c>
      <c r="G24" s="267">
        <f>G22/N22</f>
        <v>0.29103868757447732</v>
      </c>
      <c r="H24" s="55">
        <f>H22/N22</f>
        <v>7.5587693640992312E-2</v>
      </c>
      <c r="I24" s="57">
        <f>I22/N22</f>
        <v>2.2608375762828151E-2</v>
      </c>
      <c r="J24" s="55">
        <f>J22/N22</f>
        <v>8.647266457227458E-2</v>
      </c>
      <c r="K24" s="56">
        <f>K22/N22</f>
        <v>6.7697048893222117E-2</v>
      </c>
      <c r="L24" s="268">
        <f>L22/N22</f>
        <v>6.0176533781099918E-2</v>
      </c>
      <c r="M24" s="56">
        <f>M22/N22</f>
        <v>5.1853694977070021E-2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279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13</v>
      </c>
      <c r="D27" s="116" t="s">
        <v>34</v>
      </c>
      <c r="E27" s="114" t="s">
        <v>7</v>
      </c>
      <c r="F27" s="116" t="s">
        <v>10</v>
      </c>
      <c r="G27" s="307"/>
      <c r="H27" s="1"/>
      <c r="I27" s="1"/>
      <c r="J27" s="113"/>
      <c r="K27" s="312" t="s">
        <v>35</v>
      </c>
      <c r="L27" s="313"/>
      <c r="M27" s="115">
        <f>N22</f>
        <v>1772352</v>
      </c>
      <c r="N27" s="118">
        <f>M27/M29</f>
        <v>0.94357960909915628</v>
      </c>
    </row>
    <row r="28" spans="1:14" ht="15.75" thickBot="1" x14ac:dyDescent="0.3">
      <c r="A28" s="26">
        <v>19</v>
      </c>
      <c r="B28" s="112" t="s">
        <v>36</v>
      </c>
      <c r="C28" s="169">
        <v>59577</v>
      </c>
      <c r="D28" s="59">
        <v>24947</v>
      </c>
      <c r="E28" s="169">
        <v>20322</v>
      </c>
      <c r="F28" s="59">
        <v>1130</v>
      </c>
      <c r="G28" s="169">
        <f>SUM(C28:F28)</f>
        <v>105976</v>
      </c>
      <c r="H28" s="1"/>
      <c r="I28" s="1"/>
      <c r="J28" s="113"/>
      <c r="K28" s="308" t="s">
        <v>36</v>
      </c>
      <c r="L28" s="309"/>
      <c r="M28" s="169">
        <f>G28</f>
        <v>105976</v>
      </c>
      <c r="N28" s="172">
        <f>M28/M29</f>
        <v>5.6420390900843727E-2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3</v>
      </c>
      <c r="L29" s="311"/>
      <c r="M29" s="173">
        <f>M27+M28</f>
        <v>1878328</v>
      </c>
      <c r="N29" s="174">
        <f>M29/M29</f>
        <v>1</v>
      </c>
    </row>
    <row r="30" spans="1:14" ht="15.75" thickBot="1" x14ac:dyDescent="0.3">
      <c r="A30" s="287" t="s">
        <v>37</v>
      </c>
      <c r="B30" s="288"/>
      <c r="C30" s="27">
        <f>C28/G28</f>
        <v>0.56217445459349291</v>
      </c>
      <c r="D30" s="117">
        <f>D28/G28</f>
        <v>0.23540235525024533</v>
      </c>
      <c r="E30" s="27">
        <f>E28/G28</f>
        <v>0.19176039858081076</v>
      </c>
      <c r="F30" s="117">
        <f>F28/G28</f>
        <v>1.0662791575451046E-2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C26:F26"/>
    <mergeCell ref="G26:G27"/>
    <mergeCell ref="K27:L2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83"/>
      <c r="B1" s="183"/>
      <c r="C1" s="316" t="s">
        <v>96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31"/>
    </row>
    <row r="2" spans="1:14" ht="15.75" thickBot="1" x14ac:dyDescent="0.3">
      <c r="A2" s="306" t="s">
        <v>0</v>
      </c>
      <c r="B2" s="320" t="s">
        <v>1</v>
      </c>
      <c r="C2" s="326" t="s">
        <v>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4" t="s">
        <v>3</v>
      </c>
    </row>
    <row r="3" spans="1:14" ht="15.75" thickBot="1" x14ac:dyDescent="0.3">
      <c r="A3" s="319"/>
      <c r="B3" s="321"/>
      <c r="C3" s="91" t="s">
        <v>71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</v>
      </c>
      <c r="J3" s="32" t="s">
        <v>10</v>
      </c>
      <c r="K3" s="90" t="s">
        <v>11</v>
      </c>
      <c r="L3" s="32" t="s">
        <v>12</v>
      </c>
      <c r="M3" s="33" t="s">
        <v>13</v>
      </c>
      <c r="N3" s="325"/>
    </row>
    <row r="4" spans="1:14" x14ac:dyDescent="0.25">
      <c r="A4" s="36">
        <v>1</v>
      </c>
      <c r="B4" s="37" t="s">
        <v>14</v>
      </c>
      <c r="C4" s="217">
        <v>597</v>
      </c>
      <c r="D4" s="180">
        <v>986</v>
      </c>
      <c r="E4" s="220">
        <v>351</v>
      </c>
      <c r="F4" s="240">
        <v>365</v>
      </c>
      <c r="G4" s="220">
        <v>198</v>
      </c>
      <c r="H4" s="180">
        <v>539</v>
      </c>
      <c r="I4" s="220">
        <v>52</v>
      </c>
      <c r="J4" s="240">
        <v>220</v>
      </c>
      <c r="K4" s="220">
        <v>253</v>
      </c>
      <c r="L4" s="240">
        <v>112</v>
      </c>
      <c r="M4" s="220">
        <v>274</v>
      </c>
      <c r="N4" s="180">
        <f t="shared" ref="N4:N21" si="0">SUM(C4:M4)</f>
        <v>3947</v>
      </c>
    </row>
    <row r="5" spans="1:14" x14ac:dyDescent="0.25">
      <c r="A5" s="38">
        <v>2</v>
      </c>
      <c r="B5" s="39" t="s">
        <v>15</v>
      </c>
      <c r="C5" s="60">
        <v>0</v>
      </c>
      <c r="D5" s="39">
        <v>2</v>
      </c>
      <c r="E5" s="60">
        <v>0</v>
      </c>
      <c r="F5" s="39">
        <v>2</v>
      </c>
      <c r="G5" s="60">
        <v>11</v>
      </c>
      <c r="H5" s="39">
        <v>0</v>
      </c>
      <c r="I5" s="60">
        <v>0</v>
      </c>
      <c r="J5" s="39">
        <v>7</v>
      </c>
      <c r="K5" s="60">
        <v>0</v>
      </c>
      <c r="L5" s="39">
        <v>0</v>
      </c>
      <c r="M5" s="60">
        <v>0</v>
      </c>
      <c r="N5" s="39">
        <f t="shared" si="0"/>
        <v>22</v>
      </c>
    </row>
    <row r="6" spans="1:14" x14ac:dyDescent="0.25">
      <c r="A6" s="38">
        <v>3</v>
      </c>
      <c r="B6" s="39" t="s">
        <v>16</v>
      </c>
      <c r="C6" s="218">
        <v>336</v>
      </c>
      <c r="D6" s="73">
        <v>819</v>
      </c>
      <c r="E6" s="60">
        <v>331</v>
      </c>
      <c r="F6" s="73">
        <v>488</v>
      </c>
      <c r="G6" s="60">
        <v>505</v>
      </c>
      <c r="H6" s="39">
        <v>435</v>
      </c>
      <c r="I6" s="60">
        <v>40</v>
      </c>
      <c r="J6" s="39">
        <v>198</v>
      </c>
      <c r="K6" s="60">
        <v>307</v>
      </c>
      <c r="L6" s="39">
        <v>100</v>
      </c>
      <c r="M6" s="60">
        <v>126</v>
      </c>
      <c r="N6" s="73">
        <f t="shared" si="0"/>
        <v>3685</v>
      </c>
    </row>
    <row r="7" spans="1:14" x14ac:dyDescent="0.25">
      <c r="A7" s="38">
        <v>4</v>
      </c>
      <c r="B7" s="39" t="s">
        <v>17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18</v>
      </c>
      <c r="C8" s="60">
        <v>0</v>
      </c>
      <c r="D8" s="39">
        <v>0</v>
      </c>
      <c r="E8" s="60">
        <v>0</v>
      </c>
      <c r="F8" s="39">
        <v>0</v>
      </c>
      <c r="G8" s="60">
        <v>1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1</v>
      </c>
    </row>
    <row r="9" spans="1:14" x14ac:dyDescent="0.25">
      <c r="A9" s="38">
        <v>6</v>
      </c>
      <c r="B9" s="39" t="s">
        <v>19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0</v>
      </c>
    </row>
    <row r="10" spans="1:14" x14ac:dyDescent="0.25">
      <c r="A10" s="38">
        <v>7</v>
      </c>
      <c r="B10" s="39" t="s">
        <v>20</v>
      </c>
      <c r="C10" s="60">
        <v>6</v>
      </c>
      <c r="D10" s="39">
        <v>4</v>
      </c>
      <c r="E10" s="60">
        <v>22</v>
      </c>
      <c r="F10" s="39">
        <v>1</v>
      </c>
      <c r="G10" s="60">
        <v>3</v>
      </c>
      <c r="H10" s="39">
        <v>6</v>
      </c>
      <c r="I10" s="60">
        <v>0</v>
      </c>
      <c r="J10" s="39">
        <v>0</v>
      </c>
      <c r="K10" s="60">
        <v>0</v>
      </c>
      <c r="L10" s="39">
        <v>0</v>
      </c>
      <c r="M10" s="60">
        <v>0</v>
      </c>
      <c r="N10" s="39">
        <f t="shared" si="0"/>
        <v>42</v>
      </c>
    </row>
    <row r="11" spans="1:14" x14ac:dyDescent="0.25">
      <c r="A11" s="38">
        <v>8</v>
      </c>
      <c r="B11" s="39" t="s">
        <v>21</v>
      </c>
      <c r="C11" s="60">
        <v>67</v>
      </c>
      <c r="D11" s="39">
        <v>36</v>
      </c>
      <c r="E11" s="60">
        <v>62</v>
      </c>
      <c r="F11" s="39">
        <v>50</v>
      </c>
      <c r="G11" s="60">
        <v>7</v>
      </c>
      <c r="H11" s="39">
        <v>68</v>
      </c>
      <c r="I11" s="60">
        <v>6</v>
      </c>
      <c r="J11" s="39">
        <v>6</v>
      </c>
      <c r="K11" s="60">
        <v>39</v>
      </c>
      <c r="L11" s="39">
        <v>14</v>
      </c>
      <c r="M11" s="60">
        <v>10</v>
      </c>
      <c r="N11" s="39">
        <f t="shared" si="0"/>
        <v>365</v>
      </c>
    </row>
    <row r="12" spans="1:14" x14ac:dyDescent="0.25">
      <c r="A12" s="38">
        <v>9</v>
      </c>
      <c r="B12" s="39" t="s">
        <v>22</v>
      </c>
      <c r="C12" s="218">
        <v>653</v>
      </c>
      <c r="D12" s="73">
        <v>753</v>
      </c>
      <c r="E12" s="60">
        <v>185</v>
      </c>
      <c r="F12" s="39">
        <v>405</v>
      </c>
      <c r="G12" s="60">
        <v>128</v>
      </c>
      <c r="H12" s="39">
        <v>116</v>
      </c>
      <c r="I12" s="60">
        <v>3</v>
      </c>
      <c r="J12" s="39">
        <v>264</v>
      </c>
      <c r="K12" s="60">
        <v>165</v>
      </c>
      <c r="L12" s="39">
        <v>59</v>
      </c>
      <c r="M12" s="60">
        <v>37</v>
      </c>
      <c r="N12" s="73">
        <f t="shared" si="0"/>
        <v>2768</v>
      </c>
    </row>
    <row r="13" spans="1:14" x14ac:dyDescent="0.25">
      <c r="A13" s="38">
        <v>10</v>
      </c>
      <c r="B13" s="39" t="s">
        <v>23</v>
      </c>
      <c r="C13" s="218">
        <v>837</v>
      </c>
      <c r="D13" s="73">
        <v>1848</v>
      </c>
      <c r="E13" s="218">
        <v>1216</v>
      </c>
      <c r="F13" s="73">
        <v>1191</v>
      </c>
      <c r="G13" s="218">
        <v>1112</v>
      </c>
      <c r="H13" s="73">
        <v>1087</v>
      </c>
      <c r="I13" s="218">
        <v>557</v>
      </c>
      <c r="J13" s="73">
        <v>1722</v>
      </c>
      <c r="K13" s="218">
        <v>1224</v>
      </c>
      <c r="L13" s="73">
        <v>1367</v>
      </c>
      <c r="M13" s="218">
        <v>890</v>
      </c>
      <c r="N13" s="73">
        <f t="shared" si="0"/>
        <v>13051</v>
      </c>
    </row>
    <row r="14" spans="1:14" x14ac:dyDescent="0.25">
      <c r="A14" s="38">
        <v>11</v>
      </c>
      <c r="B14" s="39" t="s">
        <v>24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1</v>
      </c>
      <c r="L14" s="39">
        <v>0</v>
      </c>
      <c r="M14" s="60">
        <v>0</v>
      </c>
      <c r="N14" s="39">
        <f t="shared" si="0"/>
        <v>1</v>
      </c>
    </row>
    <row r="15" spans="1:14" x14ac:dyDescent="0.25">
      <c r="A15" s="38">
        <v>12</v>
      </c>
      <c r="B15" s="39" t="s">
        <v>25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26</v>
      </c>
      <c r="C16" s="60">
        <v>16</v>
      </c>
      <c r="D16" s="39">
        <v>33</v>
      </c>
      <c r="E16" s="60">
        <v>10</v>
      </c>
      <c r="F16" s="39">
        <v>14</v>
      </c>
      <c r="G16" s="60">
        <v>2</v>
      </c>
      <c r="H16" s="39">
        <v>14</v>
      </c>
      <c r="I16" s="60">
        <v>0</v>
      </c>
      <c r="J16" s="39">
        <v>4</v>
      </c>
      <c r="K16" s="60">
        <v>21</v>
      </c>
      <c r="L16" s="39">
        <v>0</v>
      </c>
      <c r="M16" s="60">
        <v>0</v>
      </c>
      <c r="N16" s="39">
        <f t="shared" si="0"/>
        <v>114</v>
      </c>
    </row>
    <row r="17" spans="1:14" x14ac:dyDescent="0.25">
      <c r="A17" s="38">
        <v>14</v>
      </c>
      <c r="B17" s="39" t="s">
        <v>27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0</v>
      </c>
    </row>
    <row r="18" spans="1:14" x14ac:dyDescent="0.25">
      <c r="A18" s="38">
        <v>15</v>
      </c>
      <c r="B18" s="39" t="s">
        <v>28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29</v>
      </c>
      <c r="C19" s="60">
        <v>19</v>
      </c>
      <c r="D19" s="39">
        <v>1</v>
      </c>
      <c r="E19" s="60">
        <v>0</v>
      </c>
      <c r="F19" s="39">
        <v>0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20</v>
      </c>
    </row>
    <row r="20" spans="1:14" x14ac:dyDescent="0.25">
      <c r="A20" s="38">
        <v>17</v>
      </c>
      <c r="B20" s="39" t="s">
        <v>30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31</v>
      </c>
      <c r="C21" s="219">
        <v>173</v>
      </c>
      <c r="D21" s="42">
        <v>134</v>
      </c>
      <c r="E21" s="219">
        <v>99</v>
      </c>
      <c r="F21" s="42">
        <v>105</v>
      </c>
      <c r="G21" s="219">
        <v>29</v>
      </c>
      <c r="H21" s="42">
        <v>186</v>
      </c>
      <c r="I21" s="219">
        <v>3</v>
      </c>
      <c r="J21" s="42">
        <v>22</v>
      </c>
      <c r="K21" s="219">
        <v>109</v>
      </c>
      <c r="L21" s="181">
        <v>12</v>
      </c>
      <c r="M21" s="219">
        <v>54</v>
      </c>
      <c r="N21" s="181">
        <f t="shared" si="0"/>
        <v>926</v>
      </c>
    </row>
    <row r="22" spans="1:14" ht="15.75" thickBot="1" x14ac:dyDescent="0.3">
      <c r="A22" s="44"/>
      <c r="B22" s="45" t="s">
        <v>3</v>
      </c>
      <c r="C22" s="46">
        <f>SUM(C4:C21)</f>
        <v>2704</v>
      </c>
      <c r="D22" s="61">
        <f>SUM(D4:D21)</f>
        <v>4616</v>
      </c>
      <c r="E22" s="96">
        <f t="shared" ref="E22:N22" si="1">SUM(E4:E21)</f>
        <v>2276</v>
      </c>
      <c r="F22" s="47">
        <f t="shared" si="1"/>
        <v>2621</v>
      </c>
      <c r="G22" s="48">
        <f t="shared" si="1"/>
        <v>1996</v>
      </c>
      <c r="H22" s="47">
        <f t="shared" si="1"/>
        <v>2451</v>
      </c>
      <c r="I22" s="48">
        <f t="shared" si="1"/>
        <v>661</v>
      </c>
      <c r="J22" s="47">
        <f t="shared" si="1"/>
        <v>2443</v>
      </c>
      <c r="K22" s="48">
        <f t="shared" si="1"/>
        <v>2119</v>
      </c>
      <c r="L22" s="47">
        <f t="shared" si="1"/>
        <v>1664</v>
      </c>
      <c r="M22" s="48">
        <f t="shared" si="1"/>
        <v>1391</v>
      </c>
      <c r="N22" s="47">
        <f t="shared" si="1"/>
        <v>24942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14" t="s">
        <v>33</v>
      </c>
      <c r="B24" s="315"/>
      <c r="C24" s="56">
        <f>C22/N22</f>
        <v>0.10841151471413679</v>
      </c>
      <c r="D24" s="55">
        <f>D22/N22</f>
        <v>0.1850693609173282</v>
      </c>
      <c r="E24" s="56">
        <f>E22/N22</f>
        <v>9.1251703953171351E-2</v>
      </c>
      <c r="F24" s="55">
        <f>F22/N22</f>
        <v>0.10508379440301499</v>
      </c>
      <c r="G24" s="56">
        <f>G22/N22</f>
        <v>8.0025659530109858E-2</v>
      </c>
      <c r="H24" s="55">
        <f>H22/N22</f>
        <v>9.8267981717584801E-2</v>
      </c>
      <c r="I24" s="56">
        <f>I22/N22</f>
        <v>2.6501483441584477E-2</v>
      </c>
      <c r="J24" s="55">
        <f>J22/N22</f>
        <v>9.7947237591211614E-2</v>
      </c>
      <c r="K24" s="56">
        <f>K22/N22</f>
        <v>8.4957100473097583E-2</v>
      </c>
      <c r="L24" s="55">
        <f>L22/N22</f>
        <v>6.6714778285622639E-2</v>
      </c>
      <c r="M24" s="57">
        <f>M22/N22</f>
        <v>5.576938497313768E-2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13</v>
      </c>
      <c r="D27" s="116" t="s">
        <v>34</v>
      </c>
      <c r="E27" s="114" t="s">
        <v>7</v>
      </c>
      <c r="F27" s="116" t="s">
        <v>10</v>
      </c>
      <c r="G27" s="307"/>
      <c r="H27" s="1"/>
      <c r="I27" s="1"/>
      <c r="J27" s="113"/>
      <c r="K27" s="312" t="s">
        <v>35</v>
      </c>
      <c r="L27" s="313"/>
      <c r="M27" s="170">
        <f>N22</f>
        <v>24942</v>
      </c>
      <c r="N27" s="171">
        <f>M27/M29</f>
        <v>0.96681913326614466</v>
      </c>
    </row>
    <row r="28" spans="1:14" ht="15.75" thickBot="1" x14ac:dyDescent="0.3">
      <c r="A28" s="26">
        <v>19</v>
      </c>
      <c r="B28" s="112" t="s">
        <v>36</v>
      </c>
      <c r="C28" s="169">
        <v>574</v>
      </c>
      <c r="D28" s="59">
        <v>198</v>
      </c>
      <c r="E28" s="424">
        <f>58</f>
        <v>58</v>
      </c>
      <c r="F28" s="175">
        <v>26</v>
      </c>
      <c r="G28" s="169">
        <f>SUM(C28:F28)</f>
        <v>856</v>
      </c>
      <c r="H28" s="1"/>
      <c r="I28" s="1"/>
      <c r="J28" s="113"/>
      <c r="K28" s="308" t="s">
        <v>36</v>
      </c>
      <c r="L28" s="309"/>
      <c r="M28" s="169">
        <f>G28</f>
        <v>856</v>
      </c>
      <c r="N28" s="172">
        <f>M28/M29</f>
        <v>3.3180866733855341E-2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3</v>
      </c>
      <c r="L29" s="311"/>
      <c r="M29" s="173">
        <f>M27+M28</f>
        <v>25798</v>
      </c>
      <c r="N29" s="174">
        <f>M29/M29</f>
        <v>1</v>
      </c>
    </row>
    <row r="30" spans="1:14" ht="15.75" thickBot="1" x14ac:dyDescent="0.3">
      <c r="A30" s="287" t="s">
        <v>37</v>
      </c>
      <c r="B30" s="288"/>
      <c r="C30" s="27">
        <f>C28/G28</f>
        <v>0.67056074766355145</v>
      </c>
      <c r="D30" s="117">
        <f>D28/G28</f>
        <v>0.23130841121495327</v>
      </c>
      <c r="E30" s="27">
        <f>E28/G28</f>
        <v>6.7757009345794386E-2</v>
      </c>
      <c r="F30" s="117">
        <f>F28/G28</f>
        <v>3.0373831775700934E-2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  <row r="32" spans="1:14" x14ac:dyDescent="0.25">
      <c r="D32" s="280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83"/>
      <c r="B1" s="183"/>
      <c r="C1" s="328" t="s">
        <v>97</v>
      </c>
      <c r="D1" s="329"/>
      <c r="E1" s="329"/>
      <c r="F1" s="329"/>
      <c r="G1" s="329"/>
      <c r="H1" s="329"/>
      <c r="I1" s="329"/>
      <c r="J1" s="31"/>
      <c r="K1" s="31"/>
      <c r="L1" s="31"/>
      <c r="M1" s="31"/>
      <c r="N1" s="31"/>
    </row>
    <row r="2" spans="1:14" ht="15.75" thickBot="1" x14ac:dyDescent="0.3">
      <c r="A2" s="306" t="s">
        <v>0</v>
      </c>
      <c r="B2" s="320" t="s">
        <v>1</v>
      </c>
      <c r="C2" s="330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4" t="s">
        <v>3</v>
      </c>
    </row>
    <row r="3" spans="1:14" ht="15.75" thickBot="1" x14ac:dyDescent="0.3">
      <c r="A3" s="319"/>
      <c r="B3" s="321"/>
      <c r="C3" s="91" t="s">
        <v>71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</v>
      </c>
      <c r="J3" s="32" t="s">
        <v>10</v>
      </c>
      <c r="K3" s="88" t="s">
        <v>11</v>
      </c>
      <c r="L3" s="32" t="s">
        <v>12</v>
      </c>
      <c r="M3" s="63" t="s">
        <v>13</v>
      </c>
      <c r="N3" s="325"/>
    </row>
    <row r="4" spans="1:14" x14ac:dyDescent="0.25">
      <c r="A4" s="36">
        <v>1</v>
      </c>
      <c r="B4" s="37" t="s">
        <v>14</v>
      </c>
      <c r="C4" s="213">
        <v>250</v>
      </c>
      <c r="D4" s="215">
        <v>183</v>
      </c>
      <c r="E4" s="216">
        <v>167</v>
      </c>
      <c r="F4" s="215">
        <v>162</v>
      </c>
      <c r="G4" s="213">
        <v>62</v>
      </c>
      <c r="H4" s="215">
        <v>195</v>
      </c>
      <c r="I4" s="213">
        <v>59</v>
      </c>
      <c r="J4" s="37">
        <v>204</v>
      </c>
      <c r="K4" s="213">
        <v>218</v>
      </c>
      <c r="L4" s="215">
        <v>81</v>
      </c>
      <c r="M4" s="213">
        <v>189</v>
      </c>
      <c r="N4" s="180">
        <f t="shared" ref="N4:N20" si="0">SUM(C4:M4)</f>
        <v>1770</v>
      </c>
    </row>
    <row r="5" spans="1:14" x14ac:dyDescent="0.25">
      <c r="A5" s="38">
        <v>2</v>
      </c>
      <c r="B5" s="39" t="s">
        <v>15</v>
      </c>
      <c r="C5" s="64">
        <v>0</v>
      </c>
      <c r="D5" s="71">
        <v>33</v>
      </c>
      <c r="E5" s="64">
        <v>0</v>
      </c>
      <c r="F5" s="71">
        <v>4</v>
      </c>
      <c r="G5" s="64">
        <v>0</v>
      </c>
      <c r="H5" s="71">
        <v>0</v>
      </c>
      <c r="I5" s="64">
        <v>0</v>
      </c>
      <c r="J5" s="39">
        <v>1</v>
      </c>
      <c r="K5" s="64">
        <v>0</v>
      </c>
      <c r="L5" s="71">
        <v>0</v>
      </c>
      <c r="M5" s="64">
        <v>0</v>
      </c>
      <c r="N5" s="39">
        <f t="shared" si="0"/>
        <v>38</v>
      </c>
    </row>
    <row r="6" spans="1:14" x14ac:dyDescent="0.25">
      <c r="A6" s="38">
        <v>3</v>
      </c>
      <c r="B6" s="39" t="s">
        <v>16</v>
      </c>
      <c r="C6" s="64">
        <v>143</v>
      </c>
      <c r="D6" s="71">
        <v>303</v>
      </c>
      <c r="E6" s="178">
        <v>135</v>
      </c>
      <c r="F6" s="71">
        <v>258</v>
      </c>
      <c r="G6" s="64">
        <v>51</v>
      </c>
      <c r="H6" s="71">
        <v>340</v>
      </c>
      <c r="I6" s="64">
        <v>54</v>
      </c>
      <c r="J6" s="39">
        <v>305</v>
      </c>
      <c r="K6" s="64">
        <v>140</v>
      </c>
      <c r="L6" s="71">
        <v>139</v>
      </c>
      <c r="M6" s="64">
        <v>119</v>
      </c>
      <c r="N6" s="73">
        <f>SUM(C6:M6)</f>
        <v>1987</v>
      </c>
    </row>
    <row r="7" spans="1:14" x14ac:dyDescent="0.25">
      <c r="A7" s="38">
        <v>4</v>
      </c>
      <c r="B7" s="39" t="s">
        <v>17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18</v>
      </c>
      <c r="C8" s="64">
        <v>0</v>
      </c>
      <c r="D8" s="71">
        <v>0</v>
      </c>
      <c r="E8" s="64">
        <v>0</v>
      </c>
      <c r="F8" s="71">
        <v>0</v>
      </c>
      <c r="G8" s="64">
        <v>1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1</v>
      </c>
    </row>
    <row r="9" spans="1:14" x14ac:dyDescent="0.25">
      <c r="A9" s="38">
        <v>6</v>
      </c>
      <c r="B9" s="39" t="s">
        <v>19</v>
      </c>
      <c r="C9" s="64">
        <v>0</v>
      </c>
      <c r="D9" s="71">
        <v>1</v>
      </c>
      <c r="E9" s="64">
        <v>0</v>
      </c>
      <c r="F9" s="71">
        <v>0</v>
      </c>
      <c r="G9" s="64">
        <v>0</v>
      </c>
      <c r="H9" s="71">
        <v>1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2</v>
      </c>
    </row>
    <row r="10" spans="1:14" x14ac:dyDescent="0.25">
      <c r="A10" s="38">
        <v>7</v>
      </c>
      <c r="B10" s="39" t="s">
        <v>20</v>
      </c>
      <c r="C10" s="64">
        <v>1</v>
      </c>
      <c r="D10" s="71">
        <v>1</v>
      </c>
      <c r="E10" s="178">
        <v>5</v>
      </c>
      <c r="F10" s="71">
        <v>0</v>
      </c>
      <c r="G10" s="64">
        <v>0</v>
      </c>
      <c r="H10" s="71">
        <v>2</v>
      </c>
      <c r="I10" s="64">
        <v>0</v>
      </c>
      <c r="J10" s="39">
        <v>0</v>
      </c>
      <c r="K10" s="64">
        <v>1</v>
      </c>
      <c r="L10" s="71">
        <v>0</v>
      </c>
      <c r="M10" s="64">
        <v>0</v>
      </c>
      <c r="N10" s="39">
        <f t="shared" si="0"/>
        <v>10</v>
      </c>
    </row>
    <row r="11" spans="1:14" x14ac:dyDescent="0.25">
      <c r="A11" s="38">
        <v>8</v>
      </c>
      <c r="B11" s="39" t="s">
        <v>21</v>
      </c>
      <c r="C11" s="64">
        <v>17</v>
      </c>
      <c r="D11" s="71">
        <v>22</v>
      </c>
      <c r="E11" s="178">
        <v>56</v>
      </c>
      <c r="F11" s="71">
        <v>82</v>
      </c>
      <c r="G11" s="64">
        <v>2</v>
      </c>
      <c r="H11" s="71">
        <v>44</v>
      </c>
      <c r="I11" s="64">
        <v>15</v>
      </c>
      <c r="J11" s="39">
        <v>71</v>
      </c>
      <c r="K11" s="64">
        <v>43</v>
      </c>
      <c r="L11" s="71">
        <v>34</v>
      </c>
      <c r="M11" s="64">
        <v>14</v>
      </c>
      <c r="N11" s="39">
        <f t="shared" si="0"/>
        <v>400</v>
      </c>
    </row>
    <row r="12" spans="1:14" x14ac:dyDescent="0.25">
      <c r="A12" s="38">
        <v>9</v>
      </c>
      <c r="B12" s="39" t="s">
        <v>22</v>
      </c>
      <c r="C12" s="64">
        <v>131</v>
      </c>
      <c r="D12" s="67">
        <v>389</v>
      </c>
      <c r="E12" s="64">
        <v>111</v>
      </c>
      <c r="F12" s="71">
        <v>230</v>
      </c>
      <c r="G12" s="64">
        <v>255</v>
      </c>
      <c r="H12" s="71">
        <v>77</v>
      </c>
      <c r="I12" s="64">
        <v>16</v>
      </c>
      <c r="J12" s="39">
        <v>245</v>
      </c>
      <c r="K12" s="64">
        <v>160</v>
      </c>
      <c r="L12" s="71">
        <v>52</v>
      </c>
      <c r="M12" s="64">
        <v>42</v>
      </c>
      <c r="N12" s="73">
        <f t="shared" si="0"/>
        <v>1708</v>
      </c>
    </row>
    <row r="13" spans="1:14" x14ac:dyDescent="0.25">
      <c r="A13" s="38">
        <v>10</v>
      </c>
      <c r="B13" s="39" t="s">
        <v>23</v>
      </c>
      <c r="C13" s="64">
        <v>531</v>
      </c>
      <c r="D13" s="67">
        <v>1025</v>
      </c>
      <c r="E13" s="178">
        <v>980</v>
      </c>
      <c r="F13" s="67">
        <v>972</v>
      </c>
      <c r="G13" s="64">
        <v>400</v>
      </c>
      <c r="H13" s="71">
        <v>938</v>
      </c>
      <c r="I13" s="64">
        <v>711</v>
      </c>
      <c r="J13" s="73">
        <v>1930</v>
      </c>
      <c r="K13" s="178">
        <v>1079</v>
      </c>
      <c r="L13" s="67">
        <v>1412</v>
      </c>
      <c r="M13" s="178">
        <v>695</v>
      </c>
      <c r="N13" s="73">
        <f t="shared" si="0"/>
        <v>10673</v>
      </c>
    </row>
    <row r="14" spans="1:14" x14ac:dyDescent="0.25">
      <c r="A14" s="38">
        <v>11</v>
      </c>
      <c r="B14" s="39" t="s">
        <v>24</v>
      </c>
      <c r="C14" s="64">
        <v>0</v>
      </c>
      <c r="D14" s="71">
        <v>4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4</v>
      </c>
    </row>
    <row r="15" spans="1:14" x14ac:dyDescent="0.25">
      <c r="A15" s="38">
        <v>12</v>
      </c>
      <c r="B15" s="39" t="s">
        <v>25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26</v>
      </c>
      <c r="C16" s="64">
        <v>24</v>
      </c>
      <c r="D16" s="71">
        <v>13</v>
      </c>
      <c r="E16" s="64">
        <v>14</v>
      </c>
      <c r="F16" s="71">
        <v>39</v>
      </c>
      <c r="G16" s="64">
        <v>1</v>
      </c>
      <c r="H16" s="40">
        <v>10</v>
      </c>
      <c r="I16" s="64">
        <v>0</v>
      </c>
      <c r="J16" s="39">
        <v>27</v>
      </c>
      <c r="K16" s="64">
        <v>22</v>
      </c>
      <c r="L16" s="71">
        <v>0</v>
      </c>
      <c r="M16" s="64">
        <v>3</v>
      </c>
      <c r="N16" s="39">
        <f t="shared" si="0"/>
        <v>153</v>
      </c>
    </row>
    <row r="17" spans="1:14" x14ac:dyDescent="0.25">
      <c r="A17" s="38">
        <v>14</v>
      </c>
      <c r="B17" s="39" t="s">
        <v>27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28</v>
      </c>
      <c r="C18" s="64">
        <v>6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6</v>
      </c>
    </row>
    <row r="19" spans="1:14" x14ac:dyDescent="0.25">
      <c r="A19" s="38">
        <v>16</v>
      </c>
      <c r="B19" s="39" t="s">
        <v>29</v>
      </c>
      <c r="C19" s="64">
        <v>4</v>
      </c>
      <c r="D19" s="71">
        <v>1</v>
      </c>
      <c r="E19" s="64">
        <v>0</v>
      </c>
      <c r="F19" s="71">
        <v>0</v>
      </c>
      <c r="G19" s="64">
        <v>0</v>
      </c>
      <c r="H19" s="40">
        <v>0</v>
      </c>
      <c r="I19" s="64">
        <v>0</v>
      </c>
      <c r="J19" s="39">
        <v>0</v>
      </c>
      <c r="K19" s="64">
        <v>0</v>
      </c>
      <c r="L19" s="71">
        <v>0</v>
      </c>
      <c r="M19" s="64">
        <v>0</v>
      </c>
      <c r="N19" s="39">
        <f t="shared" si="0"/>
        <v>5</v>
      </c>
    </row>
    <row r="20" spans="1:14" x14ac:dyDescent="0.25">
      <c r="A20" s="38">
        <v>17</v>
      </c>
      <c r="B20" s="39" t="s">
        <v>30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31</v>
      </c>
      <c r="C21" s="214">
        <v>38</v>
      </c>
      <c r="D21" s="187">
        <v>91</v>
      </c>
      <c r="E21" s="214">
        <v>18</v>
      </c>
      <c r="F21" s="187">
        <v>186</v>
      </c>
      <c r="G21" s="214">
        <v>2</v>
      </c>
      <c r="H21" s="43">
        <v>102</v>
      </c>
      <c r="I21" s="214">
        <v>13</v>
      </c>
      <c r="J21" s="42">
        <v>53</v>
      </c>
      <c r="K21" s="214">
        <v>91</v>
      </c>
      <c r="L21" s="187">
        <v>17</v>
      </c>
      <c r="M21" s="214">
        <v>63</v>
      </c>
      <c r="N21" s="181">
        <f>SUM(C21:M21)</f>
        <v>674</v>
      </c>
    </row>
    <row r="22" spans="1:14" ht="15.75" thickBot="1" x14ac:dyDescent="0.3">
      <c r="A22" s="44"/>
      <c r="B22" s="45" t="s">
        <v>39</v>
      </c>
      <c r="C22" s="65">
        <f t="shared" ref="C22:N22" si="1">SUM(C4:C21)</f>
        <v>1145</v>
      </c>
      <c r="D22" s="50">
        <f t="shared" si="1"/>
        <v>2066</v>
      </c>
      <c r="E22" s="97">
        <f t="shared" si="1"/>
        <v>1486</v>
      </c>
      <c r="F22" s="50">
        <f t="shared" si="1"/>
        <v>1933</v>
      </c>
      <c r="G22" s="66">
        <f t="shared" si="1"/>
        <v>774</v>
      </c>
      <c r="H22" s="50">
        <f t="shared" si="1"/>
        <v>1709</v>
      </c>
      <c r="I22" s="66">
        <f t="shared" si="1"/>
        <v>868</v>
      </c>
      <c r="J22" s="50">
        <f t="shared" si="1"/>
        <v>2836</v>
      </c>
      <c r="K22" s="97">
        <f>SUM(K4:K21)</f>
        <v>1754</v>
      </c>
      <c r="L22" s="50">
        <f t="shared" si="1"/>
        <v>1735</v>
      </c>
      <c r="M22" s="65">
        <f t="shared" si="1"/>
        <v>1125</v>
      </c>
      <c r="N22" s="47">
        <f t="shared" si="1"/>
        <v>17431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14" t="s">
        <v>33</v>
      </c>
      <c r="B24" s="315"/>
      <c r="C24" s="56">
        <f>C22/N22</f>
        <v>6.5687568125752965E-2</v>
      </c>
      <c r="D24" s="55">
        <f>D22/N22</f>
        <v>0.11852446790201365</v>
      </c>
      <c r="E24" s="56">
        <f>E22/N22</f>
        <v>8.5250415925649706E-2</v>
      </c>
      <c r="F24" s="55">
        <f>F22/N22</f>
        <v>0.11089438356950261</v>
      </c>
      <c r="G24" s="56">
        <f>G22/N22</f>
        <v>4.4403648671906375E-2</v>
      </c>
      <c r="H24" s="55">
        <f>H22/N22</f>
        <v>9.8043715220010333E-2</v>
      </c>
      <c r="I24" s="56">
        <f>I22/N22</f>
        <v>4.9796339854282598E-2</v>
      </c>
      <c r="J24" s="55">
        <f>J22/N22</f>
        <v>0.16269864035339338</v>
      </c>
      <c r="K24" s="56">
        <f>K22/N22</f>
        <v>0.10062532270093512</v>
      </c>
      <c r="L24" s="55">
        <f>L22/N22</f>
        <v>9.9535310653433531E-2</v>
      </c>
      <c r="M24" s="56">
        <f>M22/N22</f>
        <v>6.4540187023119727E-2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77" t="s">
        <v>13</v>
      </c>
      <c r="D27" s="193" t="s">
        <v>34</v>
      </c>
      <c r="E27" s="77" t="s">
        <v>7</v>
      </c>
      <c r="F27" s="193" t="s">
        <v>10</v>
      </c>
      <c r="G27" s="307"/>
      <c r="H27" s="1"/>
      <c r="I27" s="1"/>
      <c r="J27" s="113"/>
      <c r="K27" s="312" t="s">
        <v>35</v>
      </c>
      <c r="L27" s="313"/>
      <c r="M27" s="115">
        <f>N22</f>
        <v>17431</v>
      </c>
      <c r="N27" s="171">
        <f>M27/M29</f>
        <v>0.97926966292134832</v>
      </c>
    </row>
    <row r="28" spans="1:14" ht="15.75" thickBot="1" x14ac:dyDescent="0.3">
      <c r="A28" s="26">
        <v>19</v>
      </c>
      <c r="B28" s="194" t="s">
        <v>36</v>
      </c>
      <c r="C28" s="425">
        <f>107+13</f>
        <v>120</v>
      </c>
      <c r="D28" s="59">
        <v>218</v>
      </c>
      <c r="E28" s="424">
        <f>17+3</f>
        <v>20</v>
      </c>
      <c r="F28" s="175">
        <v>11</v>
      </c>
      <c r="G28" s="169">
        <f>SUM(C28:F28)</f>
        <v>369</v>
      </c>
      <c r="H28" s="1"/>
      <c r="I28" s="1"/>
      <c r="J28" s="113"/>
      <c r="K28" s="308" t="s">
        <v>36</v>
      </c>
      <c r="L28" s="309"/>
      <c r="M28" s="169">
        <f>G28</f>
        <v>369</v>
      </c>
      <c r="N28" s="172">
        <f>M28/M29</f>
        <v>2.0730337078651684E-2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3</v>
      </c>
      <c r="L29" s="311"/>
      <c r="M29" s="173">
        <f>M27+M28</f>
        <v>17800</v>
      </c>
      <c r="N29" s="174">
        <f>M29/M29</f>
        <v>1</v>
      </c>
    </row>
    <row r="30" spans="1:14" ht="15.75" thickBot="1" x14ac:dyDescent="0.3">
      <c r="A30" s="287" t="s">
        <v>37</v>
      </c>
      <c r="B30" s="288"/>
      <c r="C30" s="27">
        <f>C28/G28</f>
        <v>0.32520325203252032</v>
      </c>
      <c r="D30" s="117">
        <f>D28/G28</f>
        <v>0.59078590785907859</v>
      </c>
      <c r="E30" s="27">
        <f>E28/G28</f>
        <v>5.4200542005420058E-2</v>
      </c>
      <c r="F30" s="117">
        <f>F28/G28</f>
        <v>2.9810298102981029E-2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C26:F26"/>
    <mergeCell ref="G26:G27"/>
    <mergeCell ref="K29:L29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16" t="s">
        <v>98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250" t="s">
        <v>38</v>
      </c>
    </row>
    <row r="2" spans="1:14" ht="15.75" thickBot="1" x14ac:dyDescent="0.3">
      <c r="A2" s="306" t="s">
        <v>0</v>
      </c>
      <c r="B2" s="320" t="s">
        <v>1</v>
      </c>
      <c r="C2" s="332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4" t="s">
        <v>3</v>
      </c>
    </row>
    <row r="3" spans="1:14" ht="15.75" thickBot="1" x14ac:dyDescent="0.3">
      <c r="A3" s="319"/>
      <c r="B3" s="321"/>
      <c r="C3" s="91" t="s">
        <v>71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34" t="s">
        <v>9</v>
      </c>
      <c r="J3" s="35" t="s">
        <v>10</v>
      </c>
      <c r="K3" s="89" t="s">
        <v>40</v>
      </c>
      <c r="L3" s="35" t="s">
        <v>12</v>
      </c>
      <c r="M3" s="62" t="s">
        <v>13</v>
      </c>
      <c r="N3" s="325"/>
    </row>
    <row r="4" spans="1:14" x14ac:dyDescent="0.25">
      <c r="A4" s="36">
        <v>1</v>
      </c>
      <c r="B4" s="37" t="s">
        <v>14</v>
      </c>
      <c r="C4" s="176">
        <v>8363</v>
      </c>
      <c r="D4" s="93">
        <v>9526</v>
      </c>
      <c r="E4" s="176">
        <v>9357</v>
      </c>
      <c r="F4" s="93">
        <v>5769</v>
      </c>
      <c r="G4" s="176">
        <v>7812</v>
      </c>
      <c r="H4" s="93">
        <v>11398</v>
      </c>
      <c r="I4" s="176">
        <v>1134</v>
      </c>
      <c r="J4" s="93">
        <v>10245</v>
      </c>
      <c r="K4" s="176">
        <v>3509</v>
      </c>
      <c r="L4" s="93">
        <v>1894</v>
      </c>
      <c r="M4" s="216">
        <v>9712</v>
      </c>
      <c r="N4" s="180">
        <f t="shared" ref="N4:N21" si="0">SUM(C4:M4)</f>
        <v>78719</v>
      </c>
    </row>
    <row r="5" spans="1:14" x14ac:dyDescent="0.25">
      <c r="A5" s="38">
        <v>2</v>
      </c>
      <c r="B5" s="39" t="s">
        <v>15</v>
      </c>
      <c r="C5" s="70">
        <v>0</v>
      </c>
      <c r="D5" s="71">
        <v>795</v>
      </c>
      <c r="E5" s="70">
        <v>0</v>
      </c>
      <c r="F5" s="71">
        <v>60</v>
      </c>
      <c r="G5" s="70">
        <v>0</v>
      </c>
      <c r="H5" s="71">
        <v>0</v>
      </c>
      <c r="I5" s="70">
        <v>0</v>
      </c>
      <c r="J5" s="71">
        <v>5</v>
      </c>
      <c r="K5" s="70">
        <v>0</v>
      </c>
      <c r="L5" s="71">
        <v>0</v>
      </c>
      <c r="M5" s="64">
        <v>0</v>
      </c>
      <c r="N5" s="39">
        <f t="shared" si="0"/>
        <v>860</v>
      </c>
    </row>
    <row r="6" spans="1:14" x14ac:dyDescent="0.25">
      <c r="A6" s="38">
        <v>3</v>
      </c>
      <c r="B6" s="39" t="s">
        <v>16</v>
      </c>
      <c r="C6" s="86">
        <v>11122</v>
      </c>
      <c r="D6" s="67">
        <v>27240</v>
      </c>
      <c r="E6" s="86">
        <v>6324</v>
      </c>
      <c r="F6" s="67">
        <v>23947</v>
      </c>
      <c r="G6" s="86">
        <v>4926</v>
      </c>
      <c r="H6" s="67">
        <v>15868</v>
      </c>
      <c r="I6" s="86">
        <v>1555</v>
      </c>
      <c r="J6" s="67">
        <v>16613</v>
      </c>
      <c r="K6" s="86">
        <v>8751</v>
      </c>
      <c r="L6" s="67">
        <v>3328</v>
      </c>
      <c r="M6" s="178">
        <v>6241</v>
      </c>
      <c r="N6" s="73">
        <f t="shared" si="0"/>
        <v>125915</v>
      </c>
    </row>
    <row r="7" spans="1:14" x14ac:dyDescent="0.25">
      <c r="A7" s="38">
        <v>4</v>
      </c>
      <c r="B7" s="39" t="s">
        <v>17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18</v>
      </c>
      <c r="C8" s="70">
        <v>0</v>
      </c>
      <c r="D8" s="71">
        <v>0</v>
      </c>
      <c r="E8" s="70">
        <v>0</v>
      </c>
      <c r="F8" s="71">
        <v>0</v>
      </c>
      <c r="G8" s="86">
        <v>90576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90576</v>
      </c>
    </row>
    <row r="9" spans="1:14" x14ac:dyDescent="0.25">
      <c r="A9" s="38">
        <v>6</v>
      </c>
      <c r="B9" s="39" t="s">
        <v>19</v>
      </c>
      <c r="C9" s="70">
        <v>0</v>
      </c>
      <c r="D9" s="67">
        <v>4700</v>
      </c>
      <c r="E9" s="70">
        <v>0</v>
      </c>
      <c r="F9" s="71">
        <v>0</v>
      </c>
      <c r="G9" s="70">
        <v>0</v>
      </c>
      <c r="H9" s="67">
        <v>1102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5802</v>
      </c>
    </row>
    <row r="10" spans="1:14" x14ac:dyDescent="0.25">
      <c r="A10" s="38">
        <v>7</v>
      </c>
      <c r="B10" s="39" t="s">
        <v>20</v>
      </c>
      <c r="C10" s="70">
        <v>6</v>
      </c>
      <c r="D10" s="71">
        <v>70</v>
      </c>
      <c r="E10" s="70">
        <v>425</v>
      </c>
      <c r="F10" s="71">
        <v>0</v>
      </c>
      <c r="G10" s="86">
        <v>0</v>
      </c>
      <c r="H10" s="71">
        <v>12</v>
      </c>
      <c r="I10" s="70">
        <v>0</v>
      </c>
      <c r="J10" s="71">
        <v>0</v>
      </c>
      <c r="K10" s="70">
        <v>20</v>
      </c>
      <c r="L10" s="71">
        <v>0</v>
      </c>
      <c r="M10" s="64">
        <v>0</v>
      </c>
      <c r="N10" s="73">
        <f t="shared" si="0"/>
        <v>533</v>
      </c>
    </row>
    <row r="11" spans="1:14" x14ac:dyDescent="0.25">
      <c r="A11" s="38">
        <v>8</v>
      </c>
      <c r="B11" s="39" t="s">
        <v>21</v>
      </c>
      <c r="C11" s="86">
        <v>12060</v>
      </c>
      <c r="D11" s="67">
        <v>7546</v>
      </c>
      <c r="E11" s="86">
        <v>6010</v>
      </c>
      <c r="F11" s="67">
        <v>9411</v>
      </c>
      <c r="G11" s="86">
        <v>1692</v>
      </c>
      <c r="H11" s="67">
        <v>1155</v>
      </c>
      <c r="I11" s="70">
        <v>154</v>
      </c>
      <c r="J11" s="67">
        <v>24112</v>
      </c>
      <c r="K11" s="86">
        <v>6437</v>
      </c>
      <c r="L11" s="67">
        <v>670</v>
      </c>
      <c r="M11" s="178">
        <v>2445</v>
      </c>
      <c r="N11" s="73">
        <f t="shared" si="0"/>
        <v>71692</v>
      </c>
    </row>
    <row r="12" spans="1:14" x14ac:dyDescent="0.25">
      <c r="A12" s="38">
        <v>9</v>
      </c>
      <c r="B12" s="39" t="s">
        <v>22</v>
      </c>
      <c r="C12" s="86">
        <v>66306</v>
      </c>
      <c r="D12" s="67">
        <v>33569</v>
      </c>
      <c r="E12" s="86">
        <v>6796</v>
      </c>
      <c r="F12" s="67">
        <v>26284</v>
      </c>
      <c r="G12" s="86">
        <v>49879</v>
      </c>
      <c r="H12" s="67">
        <v>33002</v>
      </c>
      <c r="I12" s="70">
        <v>336</v>
      </c>
      <c r="J12" s="67">
        <v>19196</v>
      </c>
      <c r="K12" s="86">
        <v>9061</v>
      </c>
      <c r="L12" s="67">
        <v>1232</v>
      </c>
      <c r="M12" s="178">
        <v>1260</v>
      </c>
      <c r="N12" s="73">
        <f t="shared" si="0"/>
        <v>246921</v>
      </c>
    </row>
    <row r="13" spans="1:14" x14ac:dyDescent="0.25">
      <c r="A13" s="38">
        <v>10</v>
      </c>
      <c r="B13" s="39" t="s">
        <v>23</v>
      </c>
      <c r="C13" s="86">
        <v>78583</v>
      </c>
      <c r="D13" s="67">
        <v>284253</v>
      </c>
      <c r="E13" s="86">
        <v>98134</v>
      </c>
      <c r="F13" s="67">
        <v>169341</v>
      </c>
      <c r="G13" s="86">
        <v>140862</v>
      </c>
      <c r="H13" s="67">
        <v>139723</v>
      </c>
      <c r="I13" s="86">
        <v>61613</v>
      </c>
      <c r="J13" s="67">
        <v>170582</v>
      </c>
      <c r="K13" s="86">
        <v>161017</v>
      </c>
      <c r="L13" s="67">
        <v>115915</v>
      </c>
      <c r="M13" s="178">
        <v>75400</v>
      </c>
      <c r="N13" s="73">
        <f t="shared" si="0"/>
        <v>1495423</v>
      </c>
    </row>
    <row r="14" spans="1:14" x14ac:dyDescent="0.25">
      <c r="A14" s="38">
        <v>11</v>
      </c>
      <c r="B14" s="39" t="s">
        <v>24</v>
      </c>
      <c r="C14" s="70">
        <v>0</v>
      </c>
      <c r="D14" s="67">
        <v>33852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33852</v>
      </c>
    </row>
    <row r="15" spans="1:14" x14ac:dyDescent="0.25">
      <c r="A15" s="38">
        <v>12</v>
      </c>
      <c r="B15" s="39" t="s">
        <v>25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26</v>
      </c>
      <c r="C16" s="70">
        <v>495</v>
      </c>
      <c r="D16" s="67">
        <v>1309</v>
      </c>
      <c r="E16" s="86">
        <v>1116</v>
      </c>
      <c r="F16" s="67">
        <v>153963</v>
      </c>
      <c r="G16" s="86">
        <v>30</v>
      </c>
      <c r="H16" s="67">
        <v>3222</v>
      </c>
      <c r="I16" s="70">
        <v>0</v>
      </c>
      <c r="J16" s="67">
        <v>7736</v>
      </c>
      <c r="K16" s="86">
        <v>3702</v>
      </c>
      <c r="L16" s="71">
        <v>0</v>
      </c>
      <c r="M16" s="64">
        <v>60</v>
      </c>
      <c r="N16" s="73">
        <f t="shared" si="0"/>
        <v>171633</v>
      </c>
    </row>
    <row r="17" spans="1:14" x14ac:dyDescent="0.25">
      <c r="A17" s="38">
        <v>14</v>
      </c>
      <c r="B17" s="39" t="s">
        <v>27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28</v>
      </c>
      <c r="C18" s="86">
        <v>2371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2371</v>
      </c>
    </row>
    <row r="19" spans="1:14" x14ac:dyDescent="0.25">
      <c r="A19" s="38">
        <v>16</v>
      </c>
      <c r="B19" s="39" t="s">
        <v>29</v>
      </c>
      <c r="C19" s="86">
        <v>12</v>
      </c>
      <c r="D19" s="67">
        <v>42</v>
      </c>
      <c r="E19" s="70">
        <v>0</v>
      </c>
      <c r="F19" s="71">
        <v>0</v>
      </c>
      <c r="G19" s="70">
        <v>0</v>
      </c>
      <c r="H19" s="71">
        <v>0</v>
      </c>
      <c r="I19" s="70">
        <v>0</v>
      </c>
      <c r="J19" s="71">
        <v>0</v>
      </c>
      <c r="K19" s="70">
        <v>0</v>
      </c>
      <c r="L19" s="71">
        <v>0</v>
      </c>
      <c r="M19" s="64">
        <v>0</v>
      </c>
      <c r="N19" s="73">
        <f t="shared" si="0"/>
        <v>54</v>
      </c>
    </row>
    <row r="20" spans="1:14" x14ac:dyDescent="0.25">
      <c r="A20" s="38">
        <v>17</v>
      </c>
      <c r="B20" s="39" t="s">
        <v>30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31</v>
      </c>
      <c r="C21" s="95">
        <v>2003</v>
      </c>
      <c r="D21" s="177">
        <v>2728</v>
      </c>
      <c r="E21" s="87">
        <v>139</v>
      </c>
      <c r="F21" s="177">
        <v>5862</v>
      </c>
      <c r="G21" s="95">
        <v>1800</v>
      </c>
      <c r="H21" s="177">
        <v>1477</v>
      </c>
      <c r="I21" s="87">
        <v>131</v>
      </c>
      <c r="J21" s="177">
        <v>1402</v>
      </c>
      <c r="K21" s="95">
        <v>687</v>
      </c>
      <c r="L21" s="177">
        <v>192</v>
      </c>
      <c r="M21" s="179">
        <v>1301</v>
      </c>
      <c r="N21" s="181">
        <f t="shared" si="0"/>
        <v>17722</v>
      </c>
    </row>
    <row r="22" spans="1:14" ht="15.75" thickBot="1" x14ac:dyDescent="0.3">
      <c r="A22" s="44"/>
      <c r="B22" s="45" t="s">
        <v>32</v>
      </c>
      <c r="C22" s="49">
        <f t="shared" ref="C22:M22" si="1">SUM(C4:C21)</f>
        <v>181321</v>
      </c>
      <c r="D22" s="50">
        <f>SUM(D4:D21)</f>
        <v>405630</v>
      </c>
      <c r="E22" s="49">
        <f t="shared" si="1"/>
        <v>128301</v>
      </c>
      <c r="F22" s="50">
        <f t="shared" si="1"/>
        <v>394637</v>
      </c>
      <c r="G22" s="49">
        <f t="shared" si="1"/>
        <v>297577</v>
      </c>
      <c r="H22" s="50">
        <f t="shared" si="1"/>
        <v>206959</v>
      </c>
      <c r="I22" s="49">
        <f>SUM(I4:I21)</f>
        <v>64923</v>
      </c>
      <c r="J22" s="50">
        <f t="shared" si="1"/>
        <v>249891</v>
      </c>
      <c r="K22" s="101">
        <f t="shared" si="1"/>
        <v>193184</v>
      </c>
      <c r="L22" s="50">
        <f t="shared" si="1"/>
        <v>123231</v>
      </c>
      <c r="M22" s="65">
        <f t="shared" si="1"/>
        <v>96419</v>
      </c>
      <c r="N22" s="47">
        <f>SUM(N4:N21)</f>
        <v>2342073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82"/>
      <c r="J23" s="1"/>
      <c r="K23" s="1"/>
      <c r="L23" s="1"/>
      <c r="M23" s="1"/>
      <c r="N23" s="1"/>
    </row>
    <row r="24" spans="1:14" ht="15.75" thickBot="1" x14ac:dyDescent="0.3">
      <c r="A24" s="314" t="s">
        <v>33</v>
      </c>
      <c r="B24" s="315"/>
      <c r="C24" s="56">
        <f>C22/N22</f>
        <v>7.7419021524948201E-2</v>
      </c>
      <c r="D24" s="55">
        <f>D22/N22</f>
        <v>0.1731927228570587</v>
      </c>
      <c r="E24" s="56">
        <f>E22/N22</f>
        <v>5.4780956870259807E-2</v>
      </c>
      <c r="F24" s="55">
        <f>F22/N22</f>
        <v>0.16849901775051418</v>
      </c>
      <c r="G24" s="56">
        <f>G22/N22</f>
        <v>0.12705709856182962</v>
      </c>
      <c r="H24" s="55">
        <f>H22/N22</f>
        <v>8.8365734116741881E-2</v>
      </c>
      <c r="I24" s="56">
        <f>I22/N22</f>
        <v>2.7720314439387671E-2</v>
      </c>
      <c r="J24" s="55">
        <f>J22/N22</f>
        <v>0.10669650348217156</v>
      </c>
      <c r="K24" s="56">
        <f>K22/N22</f>
        <v>8.2484192422695626E-2</v>
      </c>
      <c r="L24" s="55">
        <f>L22/N22</f>
        <v>5.2616207949111746E-2</v>
      </c>
      <c r="M24" s="56">
        <f>M22/N22</f>
        <v>4.116823002528102E-2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3" t="s">
        <v>0</v>
      </c>
      <c r="B26" s="299" t="s">
        <v>1</v>
      </c>
      <c r="C26" s="303" t="s">
        <v>92</v>
      </c>
      <c r="D26" s="304"/>
      <c r="E26" s="304"/>
      <c r="F26" s="305"/>
      <c r="G26" s="306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77" t="s">
        <v>13</v>
      </c>
      <c r="D27" s="193" t="s">
        <v>34</v>
      </c>
      <c r="E27" s="77" t="s">
        <v>7</v>
      </c>
      <c r="F27" s="193" t="s">
        <v>10</v>
      </c>
      <c r="G27" s="307"/>
      <c r="H27" s="1"/>
      <c r="I27" s="1"/>
      <c r="J27" s="113"/>
      <c r="K27" s="283" t="s">
        <v>35</v>
      </c>
      <c r="L27" s="284"/>
      <c r="M27" s="170">
        <f>N22</f>
        <v>2342073</v>
      </c>
      <c r="N27" s="171">
        <f>M27/M29</f>
        <v>0.98652313244607992</v>
      </c>
    </row>
    <row r="28" spans="1:14" ht="15.75" thickBot="1" x14ac:dyDescent="0.3">
      <c r="A28" s="26">
        <v>19</v>
      </c>
      <c r="B28" s="194" t="s">
        <v>36</v>
      </c>
      <c r="C28" s="169">
        <v>3790</v>
      </c>
      <c r="D28" s="59">
        <v>24031</v>
      </c>
      <c r="E28" s="169">
        <v>4065</v>
      </c>
      <c r="F28" s="175">
        <v>109</v>
      </c>
      <c r="G28" s="169">
        <f>SUM(C28:F28)</f>
        <v>31995</v>
      </c>
      <c r="H28" s="1"/>
      <c r="I28" s="1"/>
      <c r="J28" s="113"/>
      <c r="K28" s="283" t="s">
        <v>36</v>
      </c>
      <c r="L28" s="284"/>
      <c r="M28" s="251">
        <f>G28</f>
        <v>31995</v>
      </c>
      <c r="N28" s="172">
        <f>M28/M29</f>
        <v>1.3476867553920106E-2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283" t="s">
        <v>3</v>
      </c>
      <c r="L29" s="284"/>
      <c r="M29" s="252">
        <f>M27+M28</f>
        <v>2374068</v>
      </c>
      <c r="N29" s="174">
        <f>M29/M29</f>
        <v>1</v>
      </c>
    </row>
    <row r="30" spans="1:14" ht="15.75" thickBot="1" x14ac:dyDescent="0.3">
      <c r="A30" s="287" t="s">
        <v>37</v>
      </c>
      <c r="B30" s="288"/>
      <c r="C30" s="27">
        <f>C28/G28</f>
        <v>0.1184560087513674</v>
      </c>
      <c r="D30" s="117">
        <f>D28/G28</f>
        <v>0.75108610720425062</v>
      </c>
      <c r="E30" s="27">
        <f>E28/G28</f>
        <v>0.12705110173464604</v>
      </c>
      <c r="F30" s="117">
        <f>F28/G28</f>
        <v>3.4067823097358963E-3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C26:F26"/>
    <mergeCell ref="G26:G27"/>
    <mergeCell ref="K29:L29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16" t="s">
        <v>99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68"/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36" t="s">
        <v>71</v>
      </c>
      <c r="D3" s="338" t="s">
        <v>4</v>
      </c>
      <c r="E3" s="340" t="s">
        <v>5</v>
      </c>
      <c r="F3" s="338" t="s">
        <v>6</v>
      </c>
      <c r="G3" s="340" t="s">
        <v>7</v>
      </c>
      <c r="H3" s="338" t="s">
        <v>8</v>
      </c>
      <c r="I3" s="340" t="s">
        <v>9</v>
      </c>
      <c r="J3" s="320" t="s">
        <v>10</v>
      </c>
      <c r="K3" s="346" t="s">
        <v>40</v>
      </c>
      <c r="L3" s="320" t="s">
        <v>12</v>
      </c>
      <c r="M3" s="342" t="s">
        <v>13</v>
      </c>
      <c r="N3" s="334"/>
    </row>
    <row r="4" spans="1:14" ht="15.75" thickBot="1" x14ac:dyDescent="0.3">
      <c r="A4" s="341"/>
      <c r="B4" s="335"/>
      <c r="C4" s="337"/>
      <c r="D4" s="339"/>
      <c r="E4" s="341"/>
      <c r="F4" s="339"/>
      <c r="G4" s="341"/>
      <c r="H4" s="339"/>
      <c r="I4" s="341"/>
      <c r="J4" s="341"/>
      <c r="K4" s="347"/>
      <c r="L4" s="341"/>
      <c r="M4" s="343"/>
      <c r="N4" s="335"/>
    </row>
    <row r="5" spans="1:14" x14ac:dyDescent="0.25">
      <c r="A5" s="36">
        <v>1</v>
      </c>
      <c r="B5" s="37" t="s">
        <v>41</v>
      </c>
      <c r="C5" s="176">
        <v>14072</v>
      </c>
      <c r="D5" s="93">
        <v>26830</v>
      </c>
      <c r="E5" s="176">
        <v>17991</v>
      </c>
      <c r="F5" s="93">
        <v>18707</v>
      </c>
      <c r="G5" s="176">
        <v>20968</v>
      </c>
      <c r="H5" s="185">
        <v>19565</v>
      </c>
      <c r="I5" s="176">
        <v>9734</v>
      </c>
      <c r="J5" s="93">
        <v>25499</v>
      </c>
      <c r="K5" s="176">
        <v>22954</v>
      </c>
      <c r="L5" s="93">
        <v>14961</v>
      </c>
      <c r="M5" s="176">
        <v>14090</v>
      </c>
      <c r="N5" s="180">
        <f t="shared" ref="N5:N17" si="0">SUM(C5:M5)</f>
        <v>205371</v>
      </c>
    </row>
    <row r="6" spans="1:14" x14ac:dyDescent="0.25">
      <c r="A6" s="38">
        <v>2</v>
      </c>
      <c r="B6" s="39" t="s">
        <v>42</v>
      </c>
      <c r="C6" s="86">
        <v>1431</v>
      </c>
      <c r="D6" s="67">
        <v>3201</v>
      </c>
      <c r="E6" s="86">
        <v>1883</v>
      </c>
      <c r="F6" s="67">
        <v>2764</v>
      </c>
      <c r="G6" s="86">
        <v>2015</v>
      </c>
      <c r="H6" s="67">
        <v>1922</v>
      </c>
      <c r="I6" s="86">
        <v>945</v>
      </c>
      <c r="J6" s="67">
        <v>2480</v>
      </c>
      <c r="K6" s="86">
        <v>2223</v>
      </c>
      <c r="L6" s="67">
        <v>1521</v>
      </c>
      <c r="M6" s="86">
        <v>1371</v>
      </c>
      <c r="N6" s="73">
        <f t="shared" si="0"/>
        <v>21756</v>
      </c>
    </row>
    <row r="7" spans="1:14" x14ac:dyDescent="0.25">
      <c r="A7" s="38">
        <v>3</v>
      </c>
      <c r="B7" s="39" t="s">
        <v>43</v>
      </c>
      <c r="C7" s="70">
        <v>85</v>
      </c>
      <c r="D7" s="71">
        <v>211</v>
      </c>
      <c r="E7" s="70">
        <v>138</v>
      </c>
      <c r="F7" s="71">
        <v>196</v>
      </c>
      <c r="G7" s="70">
        <v>148</v>
      </c>
      <c r="H7" s="71">
        <v>378</v>
      </c>
      <c r="I7" s="70">
        <v>54</v>
      </c>
      <c r="J7" s="71">
        <v>169</v>
      </c>
      <c r="K7" s="70">
        <v>361</v>
      </c>
      <c r="L7" s="71">
        <v>160</v>
      </c>
      <c r="M7" s="70">
        <v>71</v>
      </c>
      <c r="N7" s="73">
        <f t="shared" si="0"/>
        <v>1971</v>
      </c>
    </row>
    <row r="8" spans="1:14" x14ac:dyDescent="0.25">
      <c r="A8" s="38">
        <v>4</v>
      </c>
      <c r="B8" s="39" t="s">
        <v>44</v>
      </c>
      <c r="C8" s="70">
        <v>167</v>
      </c>
      <c r="D8" s="71">
        <v>199</v>
      </c>
      <c r="E8" s="70">
        <v>148</v>
      </c>
      <c r="F8" s="67">
        <v>206</v>
      </c>
      <c r="G8" s="86">
        <v>385</v>
      </c>
      <c r="H8" s="71">
        <v>157</v>
      </c>
      <c r="I8" s="70">
        <v>128</v>
      </c>
      <c r="J8" s="71">
        <v>168</v>
      </c>
      <c r="K8" s="86">
        <v>336</v>
      </c>
      <c r="L8" s="71">
        <v>166</v>
      </c>
      <c r="M8" s="70">
        <v>129</v>
      </c>
      <c r="N8" s="73">
        <f t="shared" si="0"/>
        <v>2189</v>
      </c>
    </row>
    <row r="9" spans="1:14" x14ac:dyDescent="0.25">
      <c r="A9" s="38">
        <v>5</v>
      </c>
      <c r="B9" s="39" t="s">
        <v>45</v>
      </c>
      <c r="C9" s="70">
        <v>14</v>
      </c>
      <c r="D9" s="71">
        <v>21</v>
      </c>
      <c r="E9" s="70">
        <v>110</v>
      </c>
      <c r="F9" s="71">
        <v>40</v>
      </c>
      <c r="G9" s="70">
        <v>24</v>
      </c>
      <c r="H9" s="71">
        <v>15</v>
      </c>
      <c r="I9" s="70">
        <v>8</v>
      </c>
      <c r="J9" s="71">
        <v>28</v>
      </c>
      <c r="K9" s="87">
        <v>59</v>
      </c>
      <c r="L9" s="71">
        <v>23</v>
      </c>
      <c r="M9" s="70">
        <v>15</v>
      </c>
      <c r="N9" s="39">
        <f t="shared" si="0"/>
        <v>357</v>
      </c>
    </row>
    <row r="10" spans="1:14" x14ac:dyDescent="0.25">
      <c r="A10" s="38">
        <v>6</v>
      </c>
      <c r="B10" s="39" t="s">
        <v>46</v>
      </c>
      <c r="C10" s="86">
        <v>725</v>
      </c>
      <c r="D10" s="67">
        <v>1280</v>
      </c>
      <c r="E10" s="86">
        <v>809</v>
      </c>
      <c r="F10" s="67">
        <v>1359</v>
      </c>
      <c r="G10" s="86">
        <v>1140</v>
      </c>
      <c r="H10" s="67">
        <v>959</v>
      </c>
      <c r="I10" s="70">
        <v>458</v>
      </c>
      <c r="J10" s="67">
        <v>1106</v>
      </c>
      <c r="K10" s="86">
        <v>1231</v>
      </c>
      <c r="L10" s="71">
        <v>512</v>
      </c>
      <c r="M10" s="86">
        <v>1015</v>
      </c>
      <c r="N10" s="73">
        <f t="shared" si="0"/>
        <v>10594</v>
      </c>
    </row>
    <row r="11" spans="1:14" x14ac:dyDescent="0.25">
      <c r="A11" s="38">
        <v>7</v>
      </c>
      <c r="B11" s="39" t="s">
        <v>47</v>
      </c>
      <c r="C11" s="70">
        <v>362</v>
      </c>
      <c r="D11" s="67">
        <v>985</v>
      </c>
      <c r="E11" s="70">
        <v>305</v>
      </c>
      <c r="F11" s="71">
        <v>523</v>
      </c>
      <c r="G11" s="70">
        <v>384</v>
      </c>
      <c r="H11" s="71">
        <v>396</v>
      </c>
      <c r="I11" s="70">
        <v>158</v>
      </c>
      <c r="J11" s="67">
        <v>436</v>
      </c>
      <c r="K11" s="85">
        <v>638</v>
      </c>
      <c r="L11" s="71">
        <v>299</v>
      </c>
      <c r="M11" s="70">
        <v>292</v>
      </c>
      <c r="N11" s="73">
        <f t="shared" si="0"/>
        <v>4778</v>
      </c>
    </row>
    <row r="12" spans="1:14" x14ac:dyDescent="0.25">
      <c r="A12" s="38">
        <v>8</v>
      </c>
      <c r="B12" s="39" t="s">
        <v>48</v>
      </c>
      <c r="C12" s="70">
        <v>29</v>
      </c>
      <c r="D12" s="71">
        <v>78</v>
      </c>
      <c r="E12" s="70">
        <v>130</v>
      </c>
      <c r="F12" s="71">
        <v>54</v>
      </c>
      <c r="G12" s="70">
        <v>44</v>
      </c>
      <c r="H12" s="71">
        <v>29</v>
      </c>
      <c r="I12" s="70">
        <v>30</v>
      </c>
      <c r="J12" s="71">
        <v>88</v>
      </c>
      <c r="K12" s="70">
        <v>84</v>
      </c>
      <c r="L12" s="71">
        <v>59</v>
      </c>
      <c r="M12" s="70">
        <v>40</v>
      </c>
      <c r="N12" s="73">
        <f t="shared" si="0"/>
        <v>665</v>
      </c>
    </row>
    <row r="13" spans="1:14" ht="22.5" x14ac:dyDescent="0.25">
      <c r="A13" s="38">
        <v>9</v>
      </c>
      <c r="B13" s="69" t="s">
        <v>49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50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51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442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442</v>
      </c>
    </row>
    <row r="16" spans="1:14" ht="56.25" x14ac:dyDescent="0.25">
      <c r="A16" s="38">
        <v>12</v>
      </c>
      <c r="B16" s="69" t="s">
        <v>52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53</v>
      </c>
      <c r="C17" s="70">
        <v>26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26</v>
      </c>
    </row>
    <row r="18" spans="1:14" ht="15.75" thickBot="1" x14ac:dyDescent="0.3">
      <c r="A18" s="44"/>
      <c r="B18" s="45" t="s">
        <v>39</v>
      </c>
      <c r="C18" s="49">
        <f t="shared" ref="C18:M18" si="1">SUM(C5:C17)</f>
        <v>16911</v>
      </c>
      <c r="D18" s="50">
        <f t="shared" si="1"/>
        <v>32805</v>
      </c>
      <c r="E18" s="49">
        <f t="shared" si="1"/>
        <v>21514</v>
      </c>
      <c r="F18" s="50">
        <f t="shared" si="1"/>
        <v>23849</v>
      </c>
      <c r="G18" s="49">
        <f>SUM(G5:G17)</f>
        <v>25108</v>
      </c>
      <c r="H18" s="50">
        <f t="shared" si="1"/>
        <v>23863</v>
      </c>
      <c r="I18" s="49">
        <f t="shared" si="1"/>
        <v>11515</v>
      </c>
      <c r="J18" s="50">
        <f t="shared" si="1"/>
        <v>29974</v>
      </c>
      <c r="K18" s="49">
        <f t="shared" si="1"/>
        <v>27886</v>
      </c>
      <c r="L18" s="50">
        <f t="shared" si="1"/>
        <v>17701</v>
      </c>
      <c r="M18" s="49">
        <f t="shared" si="1"/>
        <v>17023</v>
      </c>
      <c r="N18" s="47">
        <f>SUM(N5:N17)</f>
        <v>248149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14" t="s">
        <v>55</v>
      </c>
      <c r="B20" s="315"/>
      <c r="C20" s="56">
        <f>C18/N18</f>
        <v>6.814857202729005E-2</v>
      </c>
      <c r="D20" s="55">
        <f>D18/N18</f>
        <v>0.13219879991456746</v>
      </c>
      <c r="E20" s="56">
        <f>E18/N18</f>
        <v>8.6697911335528247E-2</v>
      </c>
      <c r="F20" s="55">
        <f>F18/N18</f>
        <v>9.610758052621611E-2</v>
      </c>
      <c r="G20" s="56">
        <f>G18/N18</f>
        <v>0.10118114519905379</v>
      </c>
      <c r="H20" s="55">
        <f>H18/N18</f>
        <v>9.61639982429911E-2</v>
      </c>
      <c r="I20" s="56">
        <f>I18/N18</f>
        <v>4.6403572047439237E-2</v>
      </c>
      <c r="J20" s="55">
        <f>J18/N18</f>
        <v>0.12079033161527954</v>
      </c>
      <c r="K20" s="56">
        <f>K18/N18</f>
        <v>0.11237603214197922</v>
      </c>
      <c r="L20" s="55">
        <f>L18/N18</f>
        <v>7.1332143188165179E-2</v>
      </c>
      <c r="M20" s="56">
        <f>M18/N18</f>
        <v>6.8599913761490078E-2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1"/>
      <c r="B1" s="31"/>
      <c r="C1" s="316" t="s">
        <v>100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250" t="s">
        <v>54</v>
      </c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49" t="s">
        <v>71</v>
      </c>
      <c r="D3" s="320" t="s">
        <v>4</v>
      </c>
      <c r="E3" s="340" t="s">
        <v>5</v>
      </c>
      <c r="F3" s="320" t="s">
        <v>6</v>
      </c>
      <c r="G3" s="340" t="s">
        <v>7</v>
      </c>
      <c r="H3" s="320" t="s">
        <v>8</v>
      </c>
      <c r="I3" s="340" t="s">
        <v>9</v>
      </c>
      <c r="J3" s="320" t="s">
        <v>10</v>
      </c>
      <c r="K3" s="355" t="s">
        <v>40</v>
      </c>
      <c r="L3" s="320" t="s">
        <v>12</v>
      </c>
      <c r="M3" s="340" t="s">
        <v>13</v>
      </c>
      <c r="N3" s="334"/>
    </row>
    <row r="4" spans="1:14" x14ac:dyDescent="0.25">
      <c r="A4" s="353"/>
      <c r="B4" s="348"/>
      <c r="C4" s="350"/>
      <c r="D4" s="348"/>
      <c r="E4" s="352"/>
      <c r="F4" s="348"/>
      <c r="G4" s="352"/>
      <c r="H4" s="348"/>
      <c r="I4" s="352"/>
      <c r="J4" s="348"/>
      <c r="K4" s="356"/>
      <c r="L4" s="348"/>
      <c r="M4" s="352"/>
      <c r="N4" s="348"/>
    </row>
    <row r="5" spans="1:14" ht="5.25" customHeight="1" thickBot="1" x14ac:dyDescent="0.3">
      <c r="A5" s="341"/>
      <c r="B5" s="335"/>
      <c r="C5" s="351"/>
      <c r="D5" s="341"/>
      <c r="E5" s="341"/>
      <c r="F5" s="341"/>
      <c r="G5" s="341"/>
      <c r="H5" s="341"/>
      <c r="I5" s="341"/>
      <c r="J5" s="341"/>
      <c r="K5" s="357"/>
      <c r="L5" s="341"/>
      <c r="M5" s="341"/>
      <c r="N5" s="335"/>
    </row>
    <row r="6" spans="1:14" x14ac:dyDescent="0.25">
      <c r="A6" s="36">
        <v>1</v>
      </c>
      <c r="B6" s="37" t="s">
        <v>41</v>
      </c>
      <c r="C6" s="85">
        <v>69578</v>
      </c>
      <c r="D6" s="93">
        <v>141287</v>
      </c>
      <c r="E6" s="176">
        <v>93047</v>
      </c>
      <c r="F6" s="192">
        <v>100458</v>
      </c>
      <c r="G6" s="217">
        <v>111552</v>
      </c>
      <c r="H6" s="192">
        <v>103236</v>
      </c>
      <c r="I6" s="217">
        <v>50999</v>
      </c>
      <c r="J6" s="192">
        <v>129698</v>
      </c>
      <c r="K6" s="217">
        <v>111058</v>
      </c>
      <c r="L6" s="192">
        <v>76510</v>
      </c>
      <c r="M6" s="217">
        <v>71829</v>
      </c>
      <c r="N6" s="180">
        <f t="shared" ref="N6:N16" si="0">SUM(C6:M6)</f>
        <v>1059252</v>
      </c>
    </row>
    <row r="7" spans="1:14" x14ac:dyDescent="0.25">
      <c r="A7" s="38">
        <v>2</v>
      </c>
      <c r="B7" s="39" t="s">
        <v>42</v>
      </c>
      <c r="C7" s="86">
        <v>16299</v>
      </c>
      <c r="D7" s="67">
        <v>39222</v>
      </c>
      <c r="E7" s="86">
        <v>20332</v>
      </c>
      <c r="F7" s="73">
        <v>29701</v>
      </c>
      <c r="G7" s="218">
        <v>21418</v>
      </c>
      <c r="H7" s="73">
        <v>19620</v>
      </c>
      <c r="I7" s="218">
        <v>9867</v>
      </c>
      <c r="J7" s="73">
        <v>25687</v>
      </c>
      <c r="K7" s="218">
        <v>25199</v>
      </c>
      <c r="L7" s="73">
        <v>16348</v>
      </c>
      <c r="M7" s="218">
        <v>14436</v>
      </c>
      <c r="N7" s="73">
        <f t="shared" si="0"/>
        <v>238129</v>
      </c>
    </row>
    <row r="8" spans="1:14" x14ac:dyDescent="0.25">
      <c r="A8" s="38">
        <v>3</v>
      </c>
      <c r="B8" s="39" t="s">
        <v>43</v>
      </c>
      <c r="C8" s="86">
        <v>1568</v>
      </c>
      <c r="D8" s="67">
        <v>4714</v>
      </c>
      <c r="E8" s="86">
        <v>2636</v>
      </c>
      <c r="F8" s="73">
        <v>3862</v>
      </c>
      <c r="G8" s="218">
        <v>3341</v>
      </c>
      <c r="H8" s="73">
        <v>3543</v>
      </c>
      <c r="I8" s="218">
        <v>963</v>
      </c>
      <c r="J8" s="73">
        <v>3379</v>
      </c>
      <c r="K8" s="218">
        <v>6765</v>
      </c>
      <c r="L8" s="73">
        <v>3223</v>
      </c>
      <c r="M8" s="218">
        <v>1279</v>
      </c>
      <c r="N8" s="73">
        <f t="shared" si="0"/>
        <v>35273</v>
      </c>
    </row>
    <row r="9" spans="1:14" x14ac:dyDescent="0.25">
      <c r="A9" s="38">
        <v>4</v>
      </c>
      <c r="B9" s="39" t="s">
        <v>44</v>
      </c>
      <c r="C9" s="70">
        <v>119</v>
      </c>
      <c r="D9" s="71">
        <v>140</v>
      </c>
      <c r="E9" s="70">
        <v>102</v>
      </c>
      <c r="F9" s="39">
        <v>157</v>
      </c>
      <c r="G9" s="218">
        <v>278</v>
      </c>
      <c r="H9" s="39">
        <v>125</v>
      </c>
      <c r="I9" s="60">
        <v>83</v>
      </c>
      <c r="J9" s="39">
        <v>126</v>
      </c>
      <c r="K9" s="218">
        <v>266</v>
      </c>
      <c r="L9" s="39">
        <v>128</v>
      </c>
      <c r="M9" s="60">
        <v>91</v>
      </c>
      <c r="N9" s="73">
        <f t="shared" si="0"/>
        <v>1615</v>
      </c>
    </row>
    <row r="10" spans="1:14" x14ac:dyDescent="0.25">
      <c r="A10" s="38">
        <v>5</v>
      </c>
      <c r="B10" s="39" t="s">
        <v>45</v>
      </c>
      <c r="C10" s="70">
        <v>45</v>
      </c>
      <c r="D10" s="71">
        <v>57</v>
      </c>
      <c r="E10" s="70">
        <v>242</v>
      </c>
      <c r="F10" s="39">
        <v>133</v>
      </c>
      <c r="G10" s="60">
        <v>74</v>
      </c>
      <c r="H10" s="39">
        <v>46</v>
      </c>
      <c r="I10" s="60">
        <v>18</v>
      </c>
      <c r="J10" s="39">
        <v>78</v>
      </c>
      <c r="K10" s="219">
        <v>168</v>
      </c>
      <c r="L10" s="39">
        <v>67</v>
      </c>
      <c r="M10" s="60">
        <v>54</v>
      </c>
      <c r="N10" s="73">
        <f t="shared" si="0"/>
        <v>982</v>
      </c>
    </row>
    <row r="11" spans="1:14" x14ac:dyDescent="0.25">
      <c r="A11" s="38">
        <v>6</v>
      </c>
      <c r="B11" s="39" t="s">
        <v>46</v>
      </c>
      <c r="C11" s="86">
        <v>1057</v>
      </c>
      <c r="D11" s="67">
        <v>2228</v>
      </c>
      <c r="E11" s="86">
        <v>1291</v>
      </c>
      <c r="F11" s="73">
        <v>2264</v>
      </c>
      <c r="G11" s="218">
        <v>1507</v>
      </c>
      <c r="H11" s="73">
        <v>1483</v>
      </c>
      <c r="I11" s="218">
        <v>582</v>
      </c>
      <c r="J11" s="73">
        <v>1525</v>
      </c>
      <c r="K11" s="218">
        <v>1674</v>
      </c>
      <c r="L11" s="73">
        <v>711</v>
      </c>
      <c r="M11" s="218">
        <v>1768</v>
      </c>
      <c r="N11" s="73">
        <f t="shared" si="0"/>
        <v>16090</v>
      </c>
    </row>
    <row r="12" spans="1:14" x14ac:dyDescent="0.25">
      <c r="A12" s="38">
        <v>7</v>
      </c>
      <c r="B12" s="39" t="s">
        <v>47</v>
      </c>
      <c r="C12" s="70">
        <v>114</v>
      </c>
      <c r="D12" s="71">
        <v>308</v>
      </c>
      <c r="E12" s="70">
        <v>98</v>
      </c>
      <c r="F12" s="39">
        <v>164</v>
      </c>
      <c r="G12" s="60">
        <v>119</v>
      </c>
      <c r="H12" s="39">
        <v>123</v>
      </c>
      <c r="I12" s="60">
        <v>49</v>
      </c>
      <c r="J12" s="39">
        <v>128</v>
      </c>
      <c r="K12" s="220">
        <v>207</v>
      </c>
      <c r="L12" s="39">
        <v>93</v>
      </c>
      <c r="M12" s="60">
        <v>87</v>
      </c>
      <c r="N12" s="73">
        <f t="shared" si="0"/>
        <v>1490</v>
      </c>
    </row>
    <row r="13" spans="1:14" x14ac:dyDescent="0.25">
      <c r="A13" s="38">
        <v>8</v>
      </c>
      <c r="B13" s="39" t="s">
        <v>48</v>
      </c>
      <c r="C13" s="70">
        <v>98</v>
      </c>
      <c r="D13" s="71">
        <v>254</v>
      </c>
      <c r="E13" s="70">
        <v>401</v>
      </c>
      <c r="F13" s="39">
        <v>188</v>
      </c>
      <c r="G13" s="60">
        <v>172</v>
      </c>
      <c r="H13" s="39">
        <v>104</v>
      </c>
      <c r="I13" s="60">
        <v>109</v>
      </c>
      <c r="J13" s="39">
        <v>292</v>
      </c>
      <c r="K13" s="218">
        <v>419</v>
      </c>
      <c r="L13" s="39">
        <v>192</v>
      </c>
      <c r="M13" s="60">
        <v>130</v>
      </c>
      <c r="N13" s="73">
        <f t="shared" si="0"/>
        <v>2359</v>
      </c>
    </row>
    <row r="14" spans="1:14" ht="22.5" x14ac:dyDescent="0.25">
      <c r="A14" s="38">
        <v>9</v>
      </c>
      <c r="B14" s="69" t="s">
        <v>49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50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51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91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91</v>
      </c>
    </row>
    <row r="17" spans="1:14" ht="45" x14ac:dyDescent="0.25">
      <c r="A17" s="38">
        <v>12</v>
      </c>
      <c r="B17" s="69" t="s">
        <v>52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53</v>
      </c>
      <c r="C18" s="70">
        <v>191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191</v>
      </c>
    </row>
    <row r="19" spans="1:14" ht="15.75" thickBot="1" x14ac:dyDescent="0.3">
      <c r="A19" s="44"/>
      <c r="B19" s="45" t="s">
        <v>39</v>
      </c>
      <c r="C19" s="49">
        <f t="shared" ref="C19:N19" si="1">SUM(C6:C18)</f>
        <v>89069</v>
      </c>
      <c r="D19" s="50">
        <f>SUM(D6:D18)</f>
        <v>188210</v>
      </c>
      <c r="E19" s="49">
        <f t="shared" si="1"/>
        <v>118149</v>
      </c>
      <c r="F19" s="47">
        <f>SUM(F6:F18)</f>
        <v>136927</v>
      </c>
      <c r="G19" s="49">
        <f t="shared" si="1"/>
        <v>138461</v>
      </c>
      <c r="H19" s="47">
        <f t="shared" si="1"/>
        <v>128371</v>
      </c>
      <c r="I19" s="48">
        <f t="shared" si="1"/>
        <v>62670</v>
      </c>
      <c r="J19" s="47">
        <f t="shared" si="1"/>
        <v>160913</v>
      </c>
      <c r="K19" s="48">
        <f t="shared" si="1"/>
        <v>145756</v>
      </c>
      <c r="L19" s="47">
        <f t="shared" si="1"/>
        <v>97272</v>
      </c>
      <c r="M19" s="48">
        <f t="shared" si="1"/>
        <v>89674</v>
      </c>
      <c r="N19" s="47">
        <f t="shared" si="1"/>
        <v>1355472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14" t="s">
        <v>55</v>
      </c>
      <c r="B21" s="354"/>
      <c r="C21" s="74">
        <f>C19/N19</f>
        <v>6.5710689708086925E-2</v>
      </c>
      <c r="D21" s="75">
        <f>D19/N19</f>
        <v>0.13885200136926473</v>
      </c>
      <c r="E21" s="56">
        <f>E19/N19</f>
        <v>8.7164471121498638E-2</v>
      </c>
      <c r="F21" s="75">
        <f>F19/N19</f>
        <v>0.10101794799154833</v>
      </c>
      <c r="G21" s="56">
        <f>G19/N19</f>
        <v>0.10214965709361758</v>
      </c>
      <c r="H21" s="75">
        <f>H19/N19</f>
        <v>9.4705755633461994E-2</v>
      </c>
      <c r="I21" s="56">
        <f>I19/N19</f>
        <v>4.6234817096922697E-2</v>
      </c>
      <c r="J21" s="75">
        <f>J19/N19</f>
        <v>0.11871362890565058</v>
      </c>
      <c r="K21" s="56">
        <f>K19/N19</f>
        <v>0.10753154620678258</v>
      </c>
      <c r="L21" s="75">
        <f>L19/N19</f>
        <v>7.1762456177626693E-2</v>
      </c>
      <c r="M21" s="76">
        <f>M19/N19</f>
        <v>6.6157028695539272E-2</v>
      </c>
      <c r="N21" s="253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16" t="s">
        <v>101</v>
      </c>
      <c r="D1" s="317"/>
      <c r="E1" s="317"/>
      <c r="F1" s="317"/>
      <c r="G1" s="317"/>
      <c r="H1" s="317"/>
      <c r="I1" s="317"/>
      <c r="J1" s="318"/>
      <c r="K1" s="318"/>
      <c r="L1" s="31"/>
      <c r="M1" s="31"/>
      <c r="N1" s="68"/>
    </row>
    <row r="2" spans="1:14" ht="15.75" thickBot="1" x14ac:dyDescent="0.3">
      <c r="A2" s="306" t="s">
        <v>0</v>
      </c>
      <c r="B2" s="320" t="s">
        <v>1</v>
      </c>
      <c r="C2" s="333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0" t="s">
        <v>3</v>
      </c>
    </row>
    <row r="3" spans="1:14" x14ac:dyDescent="0.25">
      <c r="A3" s="344"/>
      <c r="B3" s="345"/>
      <c r="C3" s="349" t="s">
        <v>71</v>
      </c>
      <c r="D3" s="320" t="s">
        <v>4</v>
      </c>
      <c r="E3" s="340" t="s">
        <v>5</v>
      </c>
      <c r="F3" s="358" t="s">
        <v>6</v>
      </c>
      <c r="G3" s="340" t="s">
        <v>7</v>
      </c>
      <c r="H3" s="338" t="s">
        <v>8</v>
      </c>
      <c r="I3" s="340" t="s">
        <v>9</v>
      </c>
      <c r="J3" s="338" t="s">
        <v>10</v>
      </c>
      <c r="K3" s="349" t="s">
        <v>11</v>
      </c>
      <c r="L3" s="320" t="s">
        <v>12</v>
      </c>
      <c r="M3" s="340" t="s">
        <v>13</v>
      </c>
      <c r="N3" s="334"/>
    </row>
    <row r="4" spans="1:14" ht="15.75" thickBot="1" x14ac:dyDescent="0.3">
      <c r="A4" s="341"/>
      <c r="B4" s="335"/>
      <c r="C4" s="351"/>
      <c r="D4" s="341"/>
      <c r="E4" s="341"/>
      <c r="F4" s="359"/>
      <c r="G4" s="341"/>
      <c r="H4" s="339"/>
      <c r="I4" s="341"/>
      <c r="J4" s="339"/>
      <c r="K4" s="351"/>
      <c r="L4" s="341"/>
      <c r="M4" s="341"/>
      <c r="N4" s="335"/>
    </row>
    <row r="5" spans="1:14" x14ac:dyDescent="0.25">
      <c r="A5" s="36">
        <v>1</v>
      </c>
      <c r="B5" s="37" t="s">
        <v>41</v>
      </c>
      <c r="C5" s="86">
        <v>4220</v>
      </c>
      <c r="D5" s="180">
        <v>10060</v>
      </c>
      <c r="E5" s="85">
        <v>5374</v>
      </c>
      <c r="F5" s="93">
        <v>7224</v>
      </c>
      <c r="G5" s="85">
        <v>6825</v>
      </c>
      <c r="H5" s="93">
        <v>7326</v>
      </c>
      <c r="I5" s="85">
        <v>2992</v>
      </c>
      <c r="J5" s="93">
        <v>9197</v>
      </c>
      <c r="K5" s="86">
        <v>6594</v>
      </c>
      <c r="L5" s="93">
        <v>4846</v>
      </c>
      <c r="M5" s="85">
        <v>4635</v>
      </c>
      <c r="N5" s="180">
        <f t="shared" ref="N5:N12" si="0">SUM(C5:M5)</f>
        <v>69293</v>
      </c>
    </row>
    <row r="6" spans="1:14" x14ac:dyDescent="0.25">
      <c r="A6" s="38">
        <v>2</v>
      </c>
      <c r="B6" s="39" t="s">
        <v>42</v>
      </c>
      <c r="C6" s="86">
        <v>276</v>
      </c>
      <c r="D6" s="73">
        <v>999</v>
      </c>
      <c r="E6" s="86">
        <v>286</v>
      </c>
      <c r="F6" s="67">
        <v>484</v>
      </c>
      <c r="G6" s="86">
        <v>269</v>
      </c>
      <c r="H6" s="67">
        <v>313</v>
      </c>
      <c r="I6" s="86">
        <v>76</v>
      </c>
      <c r="J6" s="67">
        <v>353</v>
      </c>
      <c r="K6" s="70">
        <v>511</v>
      </c>
      <c r="L6" s="67">
        <v>212</v>
      </c>
      <c r="M6" s="86">
        <v>245</v>
      </c>
      <c r="N6" s="73">
        <f t="shared" si="0"/>
        <v>4024</v>
      </c>
    </row>
    <row r="7" spans="1:14" x14ac:dyDescent="0.25">
      <c r="A7" s="38">
        <v>3</v>
      </c>
      <c r="B7" s="39" t="s">
        <v>43</v>
      </c>
      <c r="C7" s="70">
        <v>15</v>
      </c>
      <c r="D7" s="73">
        <v>95</v>
      </c>
      <c r="E7" s="86">
        <v>60</v>
      </c>
      <c r="F7" s="67">
        <v>71</v>
      </c>
      <c r="G7" s="86">
        <v>55</v>
      </c>
      <c r="H7" s="71">
        <v>298</v>
      </c>
      <c r="I7" s="70">
        <v>16</v>
      </c>
      <c r="J7" s="67">
        <v>60</v>
      </c>
      <c r="K7" s="70">
        <v>58</v>
      </c>
      <c r="L7" s="67">
        <v>56</v>
      </c>
      <c r="M7" s="70">
        <v>18</v>
      </c>
      <c r="N7" s="73">
        <f t="shared" si="0"/>
        <v>802</v>
      </c>
    </row>
    <row r="8" spans="1:14" x14ac:dyDescent="0.25">
      <c r="A8" s="38">
        <v>4</v>
      </c>
      <c r="B8" s="39" t="s">
        <v>44</v>
      </c>
      <c r="C8" s="70">
        <v>2</v>
      </c>
      <c r="D8" s="39">
        <v>0</v>
      </c>
      <c r="E8" s="70">
        <v>0</v>
      </c>
      <c r="F8" s="71">
        <v>16</v>
      </c>
      <c r="G8" s="70">
        <v>0</v>
      </c>
      <c r="H8" s="71">
        <v>0</v>
      </c>
      <c r="I8" s="70">
        <v>0</v>
      </c>
      <c r="J8" s="71">
        <v>0</v>
      </c>
      <c r="K8" s="87">
        <v>2</v>
      </c>
      <c r="L8" s="67">
        <v>0</v>
      </c>
      <c r="M8" s="70">
        <v>0</v>
      </c>
      <c r="N8" s="73">
        <f t="shared" si="0"/>
        <v>20</v>
      </c>
    </row>
    <row r="9" spans="1:14" x14ac:dyDescent="0.25">
      <c r="A9" s="38">
        <v>5</v>
      </c>
      <c r="B9" s="39" t="s">
        <v>45</v>
      </c>
      <c r="C9" s="70">
        <v>3</v>
      </c>
      <c r="D9" s="39">
        <v>2</v>
      </c>
      <c r="E9" s="70">
        <v>5</v>
      </c>
      <c r="F9" s="71">
        <v>11</v>
      </c>
      <c r="G9" s="70">
        <v>1</v>
      </c>
      <c r="H9" s="71">
        <v>3</v>
      </c>
      <c r="I9" s="70">
        <v>0</v>
      </c>
      <c r="J9" s="71">
        <v>3</v>
      </c>
      <c r="K9" s="70">
        <v>2</v>
      </c>
      <c r="L9" s="71">
        <v>4</v>
      </c>
      <c r="M9" s="70">
        <v>0</v>
      </c>
      <c r="N9" s="39">
        <f t="shared" si="0"/>
        <v>34</v>
      </c>
    </row>
    <row r="10" spans="1:14" x14ac:dyDescent="0.25">
      <c r="A10" s="38">
        <v>6</v>
      </c>
      <c r="B10" s="39" t="s">
        <v>46</v>
      </c>
      <c r="C10" s="70">
        <v>42</v>
      </c>
      <c r="D10" s="39">
        <v>106</v>
      </c>
      <c r="E10" s="70">
        <v>51</v>
      </c>
      <c r="F10" s="71">
        <v>126</v>
      </c>
      <c r="G10" s="70">
        <v>49</v>
      </c>
      <c r="H10" s="71">
        <v>76</v>
      </c>
      <c r="I10" s="70">
        <v>27</v>
      </c>
      <c r="J10" s="71">
        <v>70</v>
      </c>
      <c r="K10" s="85">
        <v>70</v>
      </c>
      <c r="L10" s="71">
        <v>30</v>
      </c>
      <c r="M10" s="70">
        <v>92</v>
      </c>
      <c r="N10" s="73">
        <f t="shared" si="0"/>
        <v>739</v>
      </c>
    </row>
    <row r="11" spans="1:14" x14ac:dyDescent="0.25">
      <c r="A11" s="38">
        <v>7</v>
      </c>
      <c r="B11" s="39" t="s">
        <v>47</v>
      </c>
      <c r="C11" s="86">
        <v>253</v>
      </c>
      <c r="D11" s="73">
        <v>884</v>
      </c>
      <c r="E11" s="86">
        <v>208</v>
      </c>
      <c r="F11" s="67">
        <v>398</v>
      </c>
      <c r="G11" s="86">
        <v>220</v>
      </c>
      <c r="H11" s="67">
        <v>295</v>
      </c>
      <c r="I11" s="70">
        <v>72</v>
      </c>
      <c r="J11" s="67">
        <v>307</v>
      </c>
      <c r="K11" s="85">
        <v>480</v>
      </c>
      <c r="L11" s="71">
        <v>205</v>
      </c>
      <c r="M11" s="86">
        <v>217</v>
      </c>
      <c r="N11" s="73">
        <f t="shared" si="0"/>
        <v>3539</v>
      </c>
    </row>
    <row r="12" spans="1:14" ht="15.75" thickBot="1" x14ac:dyDescent="0.3">
      <c r="A12" s="41">
        <v>8</v>
      </c>
      <c r="B12" s="42" t="s">
        <v>48</v>
      </c>
      <c r="C12" s="87">
        <v>0</v>
      </c>
      <c r="D12" s="39">
        <v>3</v>
      </c>
      <c r="E12" s="87">
        <v>0</v>
      </c>
      <c r="F12" s="187">
        <v>0</v>
      </c>
      <c r="G12" s="87">
        <v>0</v>
      </c>
      <c r="H12" s="187">
        <v>1</v>
      </c>
      <c r="I12" s="87">
        <v>0</v>
      </c>
      <c r="J12" s="187">
        <v>0</v>
      </c>
      <c r="K12" s="87">
        <v>1</v>
      </c>
      <c r="L12" s="187">
        <v>0</v>
      </c>
      <c r="M12" s="87">
        <v>0</v>
      </c>
      <c r="N12" s="42">
        <f t="shared" si="0"/>
        <v>5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4811</v>
      </c>
      <c r="D13" s="47">
        <f t="shared" si="1"/>
        <v>12149</v>
      </c>
      <c r="E13" s="49">
        <f t="shared" si="1"/>
        <v>5984</v>
      </c>
      <c r="F13" s="50">
        <f t="shared" si="1"/>
        <v>8330</v>
      </c>
      <c r="G13" s="49">
        <f t="shared" si="1"/>
        <v>7419</v>
      </c>
      <c r="H13" s="50">
        <f t="shared" si="1"/>
        <v>8312</v>
      </c>
      <c r="I13" s="49">
        <f t="shared" si="1"/>
        <v>3183</v>
      </c>
      <c r="J13" s="50">
        <f t="shared" si="1"/>
        <v>9990</v>
      </c>
      <c r="K13" s="49">
        <f t="shared" si="1"/>
        <v>7718</v>
      </c>
      <c r="L13" s="50">
        <f t="shared" si="1"/>
        <v>5353</v>
      </c>
      <c r="M13" s="49">
        <f t="shared" si="1"/>
        <v>5207</v>
      </c>
      <c r="N13" s="47">
        <f t="shared" si="1"/>
        <v>78456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4" t="s">
        <v>55</v>
      </c>
      <c r="B15" s="354"/>
      <c r="C15" s="56">
        <f>C13/N13</f>
        <v>6.1320995207504843E-2</v>
      </c>
      <c r="D15" s="75">
        <f>D13/N13</f>
        <v>0.15485112674620169</v>
      </c>
      <c r="E15" s="56">
        <f>E13/N13</f>
        <v>7.6272050576119105E-2</v>
      </c>
      <c r="F15" s="75">
        <f>F13/N13</f>
        <v>0.10617416131334761</v>
      </c>
      <c r="G15" s="56">
        <f>G13/N13</f>
        <v>9.4562557356989901E-2</v>
      </c>
      <c r="H15" s="75">
        <f>H13/N13</f>
        <v>0.10594473335372694</v>
      </c>
      <c r="I15" s="56">
        <f>I13/N13</f>
        <v>4.0570510859590091E-2</v>
      </c>
      <c r="J15" s="75">
        <f>J13/N13</f>
        <v>0.12733251758947692</v>
      </c>
      <c r="K15" s="56">
        <f>K13/N13</f>
        <v>9.837361068624452E-2</v>
      </c>
      <c r="L15" s="75">
        <f>L13/N13</f>
        <v>6.8229325991638626E-2</v>
      </c>
      <c r="M15" s="76">
        <f>M13/N13</f>
        <v>6.6368410319159785E-2</v>
      </c>
      <c r="N15" s="253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16" t="s">
        <v>102</v>
      </c>
      <c r="D18" s="317"/>
      <c r="E18" s="317"/>
      <c r="F18" s="317"/>
      <c r="G18" s="317"/>
      <c r="H18" s="317"/>
      <c r="I18" s="317"/>
      <c r="J18" s="318"/>
      <c r="K18" s="318"/>
      <c r="L18" s="31"/>
      <c r="M18" s="31"/>
      <c r="N18" s="250" t="s">
        <v>38</v>
      </c>
    </row>
    <row r="19" spans="1:14" ht="15.75" thickBot="1" x14ac:dyDescent="0.3">
      <c r="A19" s="306" t="s">
        <v>0</v>
      </c>
      <c r="B19" s="320" t="s">
        <v>1</v>
      </c>
      <c r="C19" s="333" t="s">
        <v>2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20" t="s">
        <v>3</v>
      </c>
    </row>
    <row r="20" spans="1:14" x14ac:dyDescent="0.25">
      <c r="A20" s="344"/>
      <c r="B20" s="345"/>
      <c r="C20" s="349" t="s">
        <v>71</v>
      </c>
      <c r="D20" s="320" t="s">
        <v>4</v>
      </c>
      <c r="E20" s="340" t="s">
        <v>5</v>
      </c>
      <c r="F20" s="358" t="s">
        <v>6</v>
      </c>
      <c r="G20" s="340" t="s">
        <v>7</v>
      </c>
      <c r="H20" s="338" t="s">
        <v>8</v>
      </c>
      <c r="I20" s="340" t="s">
        <v>9</v>
      </c>
      <c r="J20" s="338" t="s">
        <v>10</v>
      </c>
      <c r="K20" s="349" t="s">
        <v>11</v>
      </c>
      <c r="L20" s="320" t="s">
        <v>12</v>
      </c>
      <c r="M20" s="340" t="s">
        <v>13</v>
      </c>
      <c r="N20" s="334"/>
    </row>
    <row r="21" spans="1:14" ht="15.75" thickBot="1" x14ac:dyDescent="0.3">
      <c r="A21" s="341"/>
      <c r="B21" s="335"/>
      <c r="C21" s="351"/>
      <c r="D21" s="341"/>
      <c r="E21" s="341"/>
      <c r="F21" s="359"/>
      <c r="G21" s="341"/>
      <c r="H21" s="339"/>
      <c r="I21" s="341"/>
      <c r="J21" s="339"/>
      <c r="K21" s="351"/>
      <c r="L21" s="341"/>
      <c r="M21" s="341"/>
      <c r="N21" s="335"/>
    </row>
    <row r="22" spans="1:14" x14ac:dyDescent="0.25">
      <c r="A22" s="36">
        <v>1</v>
      </c>
      <c r="B22" s="37" t="s">
        <v>41</v>
      </c>
      <c r="C22" s="86">
        <v>18928</v>
      </c>
      <c r="D22" s="180">
        <v>43098</v>
      </c>
      <c r="E22" s="85">
        <v>23897</v>
      </c>
      <c r="F22" s="93">
        <v>31266</v>
      </c>
      <c r="G22" s="85">
        <v>29404</v>
      </c>
      <c r="H22" s="93">
        <v>31305</v>
      </c>
      <c r="I22" s="85">
        <v>12349</v>
      </c>
      <c r="J22" s="93">
        <v>37871</v>
      </c>
      <c r="K22" s="86">
        <v>28223</v>
      </c>
      <c r="L22" s="93">
        <v>19962</v>
      </c>
      <c r="M22" s="85">
        <v>19709</v>
      </c>
      <c r="N22" s="180">
        <f t="shared" ref="N22:N29" si="2">SUM(C22:M22)</f>
        <v>296012</v>
      </c>
    </row>
    <row r="23" spans="1:14" x14ac:dyDescent="0.25">
      <c r="A23" s="38">
        <v>2</v>
      </c>
      <c r="B23" s="39" t="s">
        <v>42</v>
      </c>
      <c r="C23" s="86">
        <v>4645</v>
      </c>
      <c r="D23" s="73">
        <v>15454</v>
      </c>
      <c r="E23" s="86">
        <v>4902</v>
      </c>
      <c r="F23" s="67">
        <v>7632</v>
      </c>
      <c r="G23" s="86">
        <v>4088</v>
      </c>
      <c r="H23" s="67">
        <v>4915</v>
      </c>
      <c r="I23" s="86">
        <v>1171</v>
      </c>
      <c r="J23" s="67">
        <v>5367</v>
      </c>
      <c r="K23" s="86">
        <v>8039</v>
      </c>
      <c r="L23" s="67">
        <v>3116</v>
      </c>
      <c r="M23" s="86">
        <v>3853</v>
      </c>
      <c r="N23" s="73">
        <f t="shared" si="2"/>
        <v>63182</v>
      </c>
    </row>
    <row r="24" spans="1:14" x14ac:dyDescent="0.25">
      <c r="A24" s="38">
        <v>3</v>
      </c>
      <c r="B24" s="39" t="s">
        <v>43</v>
      </c>
      <c r="C24" s="70">
        <v>259</v>
      </c>
      <c r="D24" s="73">
        <v>1382</v>
      </c>
      <c r="E24" s="86">
        <v>1025</v>
      </c>
      <c r="F24" s="67">
        <v>1138</v>
      </c>
      <c r="G24" s="86">
        <v>947</v>
      </c>
      <c r="H24" s="67">
        <v>2945</v>
      </c>
      <c r="I24" s="70">
        <v>276</v>
      </c>
      <c r="J24" s="67">
        <v>982</v>
      </c>
      <c r="K24" s="86">
        <v>982</v>
      </c>
      <c r="L24" s="67">
        <v>931</v>
      </c>
      <c r="M24" s="70">
        <v>259</v>
      </c>
      <c r="N24" s="73">
        <f t="shared" si="2"/>
        <v>11126</v>
      </c>
    </row>
    <row r="25" spans="1:14" x14ac:dyDescent="0.25">
      <c r="A25" s="38">
        <v>4</v>
      </c>
      <c r="B25" s="39" t="s">
        <v>44</v>
      </c>
      <c r="C25" s="70">
        <v>11</v>
      </c>
      <c r="D25" s="39">
        <v>0</v>
      </c>
      <c r="E25" s="70">
        <v>0</v>
      </c>
      <c r="F25" s="71">
        <v>149</v>
      </c>
      <c r="G25" s="70">
        <v>0</v>
      </c>
      <c r="H25" s="71">
        <v>0</v>
      </c>
      <c r="I25" s="70">
        <v>0</v>
      </c>
      <c r="J25" s="71">
        <v>0</v>
      </c>
      <c r="K25" s="87">
        <v>13</v>
      </c>
      <c r="L25" s="67">
        <v>0</v>
      </c>
      <c r="M25" s="70">
        <v>0</v>
      </c>
      <c r="N25" s="73">
        <f t="shared" si="2"/>
        <v>173</v>
      </c>
    </row>
    <row r="26" spans="1:14" x14ac:dyDescent="0.25">
      <c r="A26" s="38">
        <v>5</v>
      </c>
      <c r="B26" s="39" t="s">
        <v>45</v>
      </c>
      <c r="C26" s="70">
        <v>17</v>
      </c>
      <c r="D26" s="39">
        <v>11</v>
      </c>
      <c r="E26" s="70">
        <v>28</v>
      </c>
      <c r="F26" s="71">
        <v>45</v>
      </c>
      <c r="G26" s="70">
        <v>5</v>
      </c>
      <c r="H26" s="71">
        <v>17</v>
      </c>
      <c r="I26" s="70">
        <v>0</v>
      </c>
      <c r="J26" s="71">
        <v>17</v>
      </c>
      <c r="K26" s="70">
        <v>11</v>
      </c>
      <c r="L26" s="71">
        <v>17</v>
      </c>
      <c r="M26" s="70">
        <v>0</v>
      </c>
      <c r="N26" s="39">
        <f t="shared" si="2"/>
        <v>168</v>
      </c>
    </row>
    <row r="27" spans="1:14" x14ac:dyDescent="0.25">
      <c r="A27" s="38">
        <v>6</v>
      </c>
      <c r="B27" s="39" t="s">
        <v>46</v>
      </c>
      <c r="C27" s="70">
        <v>78</v>
      </c>
      <c r="D27" s="39">
        <v>188</v>
      </c>
      <c r="E27" s="70">
        <v>94</v>
      </c>
      <c r="F27" s="71">
        <v>222</v>
      </c>
      <c r="G27" s="70">
        <v>89</v>
      </c>
      <c r="H27" s="71">
        <v>137</v>
      </c>
      <c r="I27" s="70">
        <v>48</v>
      </c>
      <c r="J27" s="71">
        <v>125</v>
      </c>
      <c r="K27" s="85">
        <v>129</v>
      </c>
      <c r="L27" s="71">
        <v>52</v>
      </c>
      <c r="M27" s="70">
        <v>163</v>
      </c>
      <c r="N27" s="73">
        <f t="shared" si="2"/>
        <v>1325</v>
      </c>
    </row>
    <row r="28" spans="1:14" x14ac:dyDescent="0.25">
      <c r="A28" s="38">
        <v>7</v>
      </c>
      <c r="B28" s="39" t="s">
        <v>47</v>
      </c>
      <c r="C28" s="86">
        <v>1403</v>
      </c>
      <c r="D28" s="73">
        <v>4595</v>
      </c>
      <c r="E28" s="86">
        <v>1146</v>
      </c>
      <c r="F28" s="67">
        <v>2036</v>
      </c>
      <c r="G28" s="86">
        <v>1097</v>
      </c>
      <c r="H28" s="67">
        <v>1511</v>
      </c>
      <c r="I28" s="70">
        <v>357</v>
      </c>
      <c r="J28" s="67">
        <v>1546</v>
      </c>
      <c r="K28" s="85">
        <v>2495</v>
      </c>
      <c r="L28" s="67">
        <v>1062</v>
      </c>
      <c r="M28" s="86">
        <v>1105</v>
      </c>
      <c r="N28" s="73">
        <f t="shared" si="2"/>
        <v>18353</v>
      </c>
    </row>
    <row r="29" spans="1:14" ht="15.75" thickBot="1" x14ac:dyDescent="0.3">
      <c r="A29" s="41">
        <v>8</v>
      </c>
      <c r="B29" s="42" t="s">
        <v>48</v>
      </c>
      <c r="C29" s="87">
        <v>0</v>
      </c>
      <c r="D29" s="39">
        <v>17</v>
      </c>
      <c r="E29" s="87">
        <v>0</v>
      </c>
      <c r="F29" s="187">
        <v>0</v>
      </c>
      <c r="G29" s="87">
        <v>0</v>
      </c>
      <c r="H29" s="187">
        <v>6</v>
      </c>
      <c r="I29" s="87">
        <v>0</v>
      </c>
      <c r="J29" s="187">
        <v>0</v>
      </c>
      <c r="K29" s="87">
        <v>17</v>
      </c>
      <c r="L29" s="187">
        <v>0</v>
      </c>
      <c r="M29" s="87">
        <v>0</v>
      </c>
      <c r="N29" s="42">
        <f t="shared" si="2"/>
        <v>40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25341</v>
      </c>
      <c r="D30" s="47">
        <f t="shared" si="3"/>
        <v>64745</v>
      </c>
      <c r="E30" s="49">
        <f t="shared" si="3"/>
        <v>31092</v>
      </c>
      <c r="F30" s="50">
        <f>SUM(F22:F29)</f>
        <v>42488</v>
      </c>
      <c r="G30" s="49">
        <f t="shared" si="3"/>
        <v>35630</v>
      </c>
      <c r="H30" s="50">
        <f t="shared" si="3"/>
        <v>40836</v>
      </c>
      <c r="I30" s="49">
        <f t="shared" si="3"/>
        <v>14201</v>
      </c>
      <c r="J30" s="50">
        <f t="shared" si="3"/>
        <v>45908</v>
      </c>
      <c r="K30" s="49">
        <f t="shared" si="3"/>
        <v>39909</v>
      </c>
      <c r="L30" s="50">
        <f t="shared" si="3"/>
        <v>25140</v>
      </c>
      <c r="M30" s="49">
        <f t="shared" si="3"/>
        <v>25089</v>
      </c>
      <c r="N30" s="47">
        <f t="shared" si="3"/>
        <v>390379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14" t="s">
        <v>55</v>
      </c>
      <c r="B32" s="354"/>
      <c r="C32" s="56">
        <f>C30/N30</f>
        <v>6.4913840139966539E-2</v>
      </c>
      <c r="D32" s="75">
        <f>D30/N30</f>
        <v>0.16585164673304661</v>
      </c>
      <c r="E32" s="56">
        <f>E30/N30</f>
        <v>7.9645677661964398E-2</v>
      </c>
      <c r="F32" s="75">
        <f>F30/N30</f>
        <v>0.10883782170659795</v>
      </c>
      <c r="G32" s="56">
        <f>G30/N30</f>
        <v>9.1270278370506608E-2</v>
      </c>
      <c r="H32" s="75">
        <f>H30/N30</f>
        <v>0.10460603669767073</v>
      </c>
      <c r="I32" s="56">
        <f>I30/N30</f>
        <v>3.6377469074924625E-2</v>
      </c>
      <c r="J32" s="75">
        <f>J30/N30</f>
        <v>0.11759853885582985</v>
      </c>
      <c r="K32" s="56">
        <f>K30/N30</f>
        <v>0.1022314212598526</v>
      </c>
      <c r="L32" s="75">
        <f>L30/N30</f>
        <v>6.4398955886459053E-2</v>
      </c>
      <c r="M32" s="56">
        <f>M30/N30</f>
        <v>6.4268313613181041E-2</v>
      </c>
      <c r="N32" s="253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2016-08-09T06:59:02Z</cp:lastPrinted>
  <dcterms:created xsi:type="dcterms:W3CDTF">2013-08-27T07:05:34Z</dcterms:created>
  <dcterms:modified xsi:type="dcterms:W3CDTF">2016-08-16T11:26:16Z</dcterms:modified>
</cp:coreProperties>
</file>