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5475" windowWidth="20115" windowHeight="2595"/>
  </bookViews>
  <sheets>
    <sheet name="Премија" sheetId="1" r:id="rId1"/>
    <sheet name="Број на склучени договори" sheetId="2" r:id="rId2"/>
    <sheet name="Ликвидирани штети" sheetId="3" r:id="rId3"/>
    <sheet name="Број на ликвидирани штети" sheetId="4" r:id="rId4"/>
    <sheet name="Број на резервирани штети" sheetId="5" r:id="rId5"/>
    <sheet name="Резервации" sheetId="6" r:id="rId6"/>
    <sheet name="ЗАО договори" sheetId="8" r:id="rId7"/>
    <sheet name="ЗАО Премија" sheetId="9" r:id="rId8"/>
    <sheet name="ЗК Број Премија" sheetId="12" r:id="rId9"/>
    <sheet name="ГР Број и Премија " sheetId="53" r:id="rId10"/>
    <sheet name="ЗАО број Лик штети" sheetId="32" r:id="rId11"/>
    <sheet name="ЗАО Ликвидирани штети" sheetId="31" r:id="rId12"/>
    <sheet name="ЗК број и штети" sheetId="30" r:id="rId13"/>
    <sheet name="ГР Број Штети" sheetId="29" r:id="rId14"/>
    <sheet name="Техничка премија" sheetId="10" r:id="rId15"/>
    <sheet name="Рез за настанати при штети" sheetId="17" r:id="rId16"/>
    <sheet name="Продажба по канали" sheetId="34" r:id="rId17"/>
    <sheet name="Бруто тех" sheetId="47" r:id="rId18"/>
    <sheet name="Вкупно" sheetId="57" r:id="rId19"/>
  </sheets>
  <calcPr calcId="145621"/>
</workbook>
</file>

<file path=xl/calcChain.xml><?xml version="1.0" encoding="utf-8"?>
<calcChain xmlns="http://schemas.openxmlformats.org/spreadsheetml/2006/main">
  <c r="C30" i="30" l="1"/>
  <c r="G22" i="47" l="1"/>
  <c r="G21" i="47"/>
  <c r="G20" i="47"/>
  <c r="G16" i="47"/>
  <c r="G15" i="47"/>
  <c r="G14" i="47"/>
  <c r="G13" i="47"/>
  <c r="G11" i="47"/>
  <c r="G10" i="47"/>
  <c r="G9" i="47"/>
  <c r="G8" i="47"/>
  <c r="G7" i="47"/>
  <c r="F30" i="30" l="1"/>
  <c r="C28" i="5" l="1"/>
  <c r="G19" i="47" l="1"/>
  <c r="N11" i="30" l="1"/>
  <c r="L22" i="10" l="1"/>
  <c r="G17" i="47" l="1"/>
  <c r="M22" i="10"/>
  <c r="G12" i="47"/>
  <c r="D11" i="57" l="1"/>
  <c r="K22" i="47" l="1"/>
  <c r="K21" i="47"/>
  <c r="K20" i="47"/>
  <c r="K19" i="47"/>
  <c r="J18" i="47"/>
  <c r="I18" i="47"/>
  <c r="H18" i="47"/>
  <c r="F18" i="47"/>
  <c r="E18" i="47"/>
  <c r="D18" i="47"/>
  <c r="C18" i="47"/>
  <c r="K17" i="47"/>
  <c r="K16" i="47"/>
  <c r="K15" i="47"/>
  <c r="K14" i="47"/>
  <c r="K13" i="47"/>
  <c r="K12" i="47"/>
  <c r="K11" i="47"/>
  <c r="K10" i="47"/>
  <c r="K9" i="47"/>
  <c r="K8" i="47"/>
  <c r="K7" i="47"/>
  <c r="J6" i="47"/>
  <c r="J23" i="47" s="1"/>
  <c r="I6" i="47"/>
  <c r="I23" i="47" s="1"/>
  <c r="H6" i="47"/>
  <c r="H23" i="47" s="1"/>
  <c r="F6" i="47"/>
  <c r="F23" i="47" s="1"/>
  <c r="E6" i="47"/>
  <c r="E23" i="47" s="1"/>
  <c r="D6" i="47"/>
  <c r="D23" i="47" s="1"/>
  <c r="C6" i="47"/>
  <c r="C23" i="47" s="1"/>
  <c r="M34" i="34"/>
  <c r="M33" i="34"/>
  <c r="M32" i="34"/>
  <c r="M30" i="34"/>
  <c r="M29" i="34"/>
  <c r="M28" i="34"/>
  <c r="M26" i="34"/>
  <c r="M25" i="34"/>
  <c r="M24" i="34"/>
  <c r="M22" i="34"/>
  <c r="M21" i="34"/>
  <c r="M20" i="34"/>
  <c r="M18" i="34"/>
  <c r="M17" i="34"/>
  <c r="M16" i="34"/>
  <c r="M14" i="34"/>
  <c r="M13" i="34"/>
  <c r="M12" i="34"/>
  <c r="M10" i="34"/>
  <c r="M9" i="34"/>
  <c r="M8" i="34"/>
  <c r="M6" i="34"/>
  <c r="M5" i="34"/>
  <c r="M4" i="34"/>
  <c r="G13" i="17"/>
  <c r="M13" i="17" s="1"/>
  <c r="G12" i="17"/>
  <c r="M12" i="17" s="1"/>
  <c r="N7" i="17"/>
  <c r="L13" i="17" s="1"/>
  <c r="N13" i="17" s="1"/>
  <c r="N6" i="17"/>
  <c r="L12" i="17" s="1"/>
  <c r="N12" i="17" s="1"/>
  <c r="G28" i="10"/>
  <c r="G30" i="10" s="1"/>
  <c r="K22" i="10"/>
  <c r="J22" i="10"/>
  <c r="I22" i="10"/>
  <c r="H22" i="10"/>
  <c r="G22" i="10"/>
  <c r="F22" i="10"/>
  <c r="E22" i="10"/>
  <c r="D22" i="10"/>
  <c r="C22" i="10"/>
  <c r="N21" i="10"/>
  <c r="N20" i="10"/>
  <c r="N19" i="10"/>
  <c r="N18" i="10"/>
  <c r="N17" i="10"/>
  <c r="N16" i="10"/>
  <c r="N15" i="10"/>
  <c r="N14" i="10"/>
  <c r="N13" i="10"/>
  <c r="N12" i="10"/>
  <c r="N11" i="10"/>
  <c r="N10" i="10"/>
  <c r="N9" i="10"/>
  <c r="N8" i="10"/>
  <c r="N7" i="10"/>
  <c r="N6" i="10"/>
  <c r="N5" i="10"/>
  <c r="N4" i="10"/>
  <c r="M29" i="29"/>
  <c r="L29" i="29"/>
  <c r="K29" i="29"/>
  <c r="J29" i="29"/>
  <c r="I29" i="29"/>
  <c r="H29" i="29"/>
  <c r="G29" i="29"/>
  <c r="F29" i="29"/>
  <c r="E29" i="29"/>
  <c r="D29" i="29"/>
  <c r="C29" i="29"/>
  <c r="N28" i="29"/>
  <c r="N27" i="29"/>
  <c r="N26" i="29"/>
  <c r="N25" i="29"/>
  <c r="N24" i="29"/>
  <c r="N23" i="29"/>
  <c r="N22" i="29"/>
  <c r="N21" i="29"/>
  <c r="N29" i="29" s="1"/>
  <c r="N31" i="29" s="1"/>
  <c r="M13" i="29"/>
  <c r="L13" i="29"/>
  <c r="K13" i="29"/>
  <c r="J13" i="29"/>
  <c r="I13" i="29"/>
  <c r="H13" i="29"/>
  <c r="G13" i="29"/>
  <c r="F13" i="29"/>
  <c r="E13" i="29"/>
  <c r="D13" i="29"/>
  <c r="C13" i="29"/>
  <c r="N12" i="29"/>
  <c r="N11" i="29"/>
  <c r="N10" i="29"/>
  <c r="N9" i="29"/>
  <c r="N8" i="29"/>
  <c r="N7" i="29"/>
  <c r="N6" i="29"/>
  <c r="N5" i="29"/>
  <c r="N13" i="29" s="1"/>
  <c r="N15" i="29" s="1"/>
  <c r="M30" i="30"/>
  <c r="L30" i="30"/>
  <c r="K30" i="30"/>
  <c r="J30" i="30"/>
  <c r="I30" i="30"/>
  <c r="H30" i="30"/>
  <c r="G30" i="30"/>
  <c r="E30" i="30"/>
  <c r="D30" i="30"/>
  <c r="N29" i="30"/>
  <c r="N28" i="30"/>
  <c r="N27" i="30"/>
  <c r="N26" i="30"/>
  <c r="N25" i="30"/>
  <c r="N24" i="30"/>
  <c r="N23" i="30"/>
  <c r="N22" i="30"/>
  <c r="M13" i="30"/>
  <c r="L13" i="30"/>
  <c r="K13" i="30"/>
  <c r="J13" i="30"/>
  <c r="I13" i="30"/>
  <c r="H13" i="30"/>
  <c r="G13" i="30"/>
  <c r="F13" i="30"/>
  <c r="E13" i="30"/>
  <c r="D13" i="30"/>
  <c r="C13" i="30"/>
  <c r="N12" i="30"/>
  <c r="N10" i="30"/>
  <c r="N9" i="30"/>
  <c r="N8" i="30"/>
  <c r="N7" i="30"/>
  <c r="N6" i="30"/>
  <c r="N5" i="30"/>
  <c r="M18" i="31"/>
  <c r="L18" i="31"/>
  <c r="K18" i="31"/>
  <c r="J18" i="31"/>
  <c r="I18" i="31"/>
  <c r="H18" i="31"/>
  <c r="G18" i="31"/>
  <c r="F18" i="31"/>
  <c r="E18" i="31"/>
  <c r="D18" i="31"/>
  <c r="C18" i="31"/>
  <c r="N17" i="31"/>
  <c r="N16" i="31"/>
  <c r="N15" i="31"/>
  <c r="N14" i="31"/>
  <c r="N13" i="31"/>
  <c r="N12" i="31"/>
  <c r="N11" i="31"/>
  <c r="N10" i="31"/>
  <c r="N9" i="31"/>
  <c r="N8" i="31"/>
  <c r="N7" i="31"/>
  <c r="N6" i="31"/>
  <c r="N5" i="31"/>
  <c r="M18" i="32"/>
  <c r="L18" i="32"/>
  <c r="K18" i="32"/>
  <c r="J18" i="32"/>
  <c r="I18" i="32"/>
  <c r="H18" i="32"/>
  <c r="G18" i="32"/>
  <c r="F18" i="32"/>
  <c r="E18" i="32"/>
  <c r="D18" i="32"/>
  <c r="C18" i="32"/>
  <c r="N17" i="32"/>
  <c r="N16" i="32"/>
  <c r="N15" i="32"/>
  <c r="N14" i="32"/>
  <c r="N13" i="32"/>
  <c r="N12" i="32"/>
  <c r="N11" i="32"/>
  <c r="N10" i="32"/>
  <c r="N9" i="32"/>
  <c r="N8" i="32"/>
  <c r="N7" i="32"/>
  <c r="N6" i="32"/>
  <c r="N5" i="32"/>
  <c r="M29" i="53"/>
  <c r="L29" i="53"/>
  <c r="K29" i="53"/>
  <c r="J29" i="53"/>
  <c r="I29" i="53"/>
  <c r="H29" i="53"/>
  <c r="G29" i="53"/>
  <c r="F29" i="53"/>
  <c r="E29" i="53"/>
  <c r="D29" i="53"/>
  <c r="C29" i="53"/>
  <c r="N28" i="53"/>
  <c r="N27" i="53"/>
  <c r="N26" i="53"/>
  <c r="N25" i="53"/>
  <c r="N24" i="53"/>
  <c r="N23" i="53"/>
  <c r="N22" i="53"/>
  <c r="N21" i="53"/>
  <c r="M13" i="53"/>
  <c r="L13" i="53"/>
  <c r="K13" i="53"/>
  <c r="J13" i="53"/>
  <c r="I13" i="53"/>
  <c r="H13" i="53"/>
  <c r="G13" i="53"/>
  <c r="F13" i="53"/>
  <c r="E13" i="53"/>
  <c r="D13" i="53"/>
  <c r="C13" i="53"/>
  <c r="N12" i="53"/>
  <c r="N11" i="53"/>
  <c r="N10" i="53"/>
  <c r="N9" i="53"/>
  <c r="N8" i="53"/>
  <c r="N7" i="53"/>
  <c r="N6" i="53"/>
  <c r="N5" i="53"/>
  <c r="M30" i="12"/>
  <c r="L30" i="12"/>
  <c r="K30" i="12"/>
  <c r="J30" i="12"/>
  <c r="I30" i="12"/>
  <c r="H30" i="12"/>
  <c r="G30" i="12"/>
  <c r="F30" i="12"/>
  <c r="E30" i="12"/>
  <c r="D30" i="12"/>
  <c r="C30" i="12"/>
  <c r="N29" i="12"/>
  <c r="N28" i="12"/>
  <c r="N27" i="12"/>
  <c r="N26" i="12"/>
  <c r="N25" i="12"/>
  <c r="N24" i="12"/>
  <c r="N23" i="12"/>
  <c r="N22" i="12"/>
  <c r="M13" i="12"/>
  <c r="L13" i="12"/>
  <c r="K13" i="12"/>
  <c r="J13" i="12"/>
  <c r="I13" i="12"/>
  <c r="H13" i="12"/>
  <c r="G13" i="12"/>
  <c r="F13" i="12"/>
  <c r="E13" i="12"/>
  <c r="D13" i="12"/>
  <c r="C13" i="12"/>
  <c r="N12" i="12"/>
  <c r="N11" i="12"/>
  <c r="N10" i="12"/>
  <c r="N9" i="12"/>
  <c r="N8" i="12"/>
  <c r="N7" i="12"/>
  <c r="N6" i="12"/>
  <c r="N5" i="12"/>
  <c r="M19" i="9"/>
  <c r="L19" i="9"/>
  <c r="K19" i="9"/>
  <c r="J19" i="9"/>
  <c r="I19" i="9"/>
  <c r="H19" i="9"/>
  <c r="G19" i="9"/>
  <c r="F19" i="9"/>
  <c r="E19" i="9"/>
  <c r="D19" i="9"/>
  <c r="C19" i="9"/>
  <c r="N18" i="9"/>
  <c r="N17" i="9"/>
  <c r="N16" i="9"/>
  <c r="N15" i="9"/>
  <c r="N14" i="9"/>
  <c r="N13" i="9"/>
  <c r="N12" i="9"/>
  <c r="N11" i="9"/>
  <c r="N10" i="9"/>
  <c r="N9" i="9"/>
  <c r="N8" i="9"/>
  <c r="N7" i="9"/>
  <c r="N6" i="9"/>
  <c r="M18" i="8"/>
  <c r="L18" i="8"/>
  <c r="K18" i="8"/>
  <c r="J18" i="8"/>
  <c r="I18" i="8"/>
  <c r="H18" i="8"/>
  <c r="G18" i="8"/>
  <c r="F18" i="8"/>
  <c r="E18" i="8"/>
  <c r="D18" i="8"/>
  <c r="C18" i="8"/>
  <c r="N17" i="8"/>
  <c r="N16" i="8"/>
  <c r="N15" i="8"/>
  <c r="N14" i="8"/>
  <c r="N13" i="8"/>
  <c r="N12" i="8"/>
  <c r="N11" i="8"/>
  <c r="N10" i="8"/>
  <c r="N9" i="8"/>
  <c r="N8" i="8"/>
  <c r="N7" i="8"/>
  <c r="N6" i="8"/>
  <c r="N5" i="8"/>
  <c r="G28" i="6"/>
  <c r="G30" i="6" s="1"/>
  <c r="M22" i="6"/>
  <c r="L22" i="6"/>
  <c r="K22" i="6"/>
  <c r="J22" i="6"/>
  <c r="I22" i="6"/>
  <c r="H22" i="6"/>
  <c r="G22" i="6"/>
  <c r="F22" i="6"/>
  <c r="E22" i="6"/>
  <c r="D22" i="6"/>
  <c r="C22" i="6"/>
  <c r="N21" i="6"/>
  <c r="N20" i="6"/>
  <c r="N19" i="6"/>
  <c r="N18" i="6"/>
  <c r="N17" i="6"/>
  <c r="N16" i="6"/>
  <c r="N15" i="6"/>
  <c r="N14" i="6"/>
  <c r="N13" i="6"/>
  <c r="N12" i="6"/>
  <c r="N11" i="6"/>
  <c r="N10" i="6"/>
  <c r="N9" i="6"/>
  <c r="N8" i="6"/>
  <c r="N7" i="6"/>
  <c r="N6" i="6"/>
  <c r="N5" i="6"/>
  <c r="N4" i="6"/>
  <c r="G28" i="5"/>
  <c r="G30" i="5" s="1"/>
  <c r="M22" i="5"/>
  <c r="L22" i="5"/>
  <c r="K22" i="5"/>
  <c r="J22" i="5"/>
  <c r="I22" i="5"/>
  <c r="H22" i="5"/>
  <c r="G22" i="5"/>
  <c r="F22" i="5"/>
  <c r="E22" i="5"/>
  <c r="D22" i="5"/>
  <c r="C22" i="5"/>
  <c r="N21" i="5"/>
  <c r="N20" i="5"/>
  <c r="N19" i="5"/>
  <c r="N18" i="5"/>
  <c r="N17" i="5"/>
  <c r="N16" i="5"/>
  <c r="N15" i="5"/>
  <c r="N14" i="5"/>
  <c r="N13" i="5"/>
  <c r="N12" i="5"/>
  <c r="N11" i="5"/>
  <c r="N10" i="5"/>
  <c r="N9" i="5"/>
  <c r="N8" i="5"/>
  <c r="N7" i="5"/>
  <c r="N6" i="5"/>
  <c r="N5" i="5"/>
  <c r="N4" i="5"/>
  <c r="G28" i="4"/>
  <c r="G30" i="4" s="1"/>
  <c r="M22" i="4"/>
  <c r="L22" i="4"/>
  <c r="K22" i="4"/>
  <c r="J22" i="4"/>
  <c r="I22" i="4"/>
  <c r="H22" i="4"/>
  <c r="G22" i="4"/>
  <c r="F22" i="4"/>
  <c r="E22" i="4"/>
  <c r="D22" i="4"/>
  <c r="C22" i="4"/>
  <c r="N21" i="4"/>
  <c r="N20" i="4"/>
  <c r="N19" i="4"/>
  <c r="N18" i="4"/>
  <c r="N17" i="4"/>
  <c r="N16" i="4"/>
  <c r="N15" i="4"/>
  <c r="N14" i="4"/>
  <c r="N13" i="4"/>
  <c r="N12" i="4"/>
  <c r="N11" i="4"/>
  <c r="N10" i="4"/>
  <c r="N9" i="4"/>
  <c r="N8" i="4"/>
  <c r="N7" i="4"/>
  <c r="N6" i="4"/>
  <c r="N5" i="4"/>
  <c r="N4" i="4"/>
  <c r="G28" i="3"/>
  <c r="G30" i="3" s="1"/>
  <c r="M22" i="3"/>
  <c r="L22" i="3"/>
  <c r="K22" i="3"/>
  <c r="J22" i="3"/>
  <c r="I22" i="3"/>
  <c r="H22" i="3"/>
  <c r="G22" i="3"/>
  <c r="F22" i="3"/>
  <c r="E22" i="3"/>
  <c r="D22" i="3"/>
  <c r="C22" i="3"/>
  <c r="N21" i="3"/>
  <c r="N20" i="3"/>
  <c r="N19" i="3"/>
  <c r="N18" i="3"/>
  <c r="N17" i="3"/>
  <c r="N16" i="3"/>
  <c r="N15" i="3"/>
  <c r="N14" i="3"/>
  <c r="N13" i="3"/>
  <c r="N12" i="3"/>
  <c r="N11" i="3"/>
  <c r="N10" i="3"/>
  <c r="N9" i="3"/>
  <c r="N8" i="3"/>
  <c r="N7" i="3"/>
  <c r="N6" i="3"/>
  <c r="N5" i="3"/>
  <c r="N4" i="3"/>
  <c r="G28" i="2"/>
  <c r="G30" i="2" s="1"/>
  <c r="N22" i="2"/>
  <c r="N24" i="2" s="1"/>
  <c r="N21" i="2"/>
  <c r="N20" i="2"/>
  <c r="N19" i="2"/>
  <c r="N18" i="2"/>
  <c r="N17" i="2"/>
  <c r="N16" i="2"/>
  <c r="N15" i="2"/>
  <c r="N14" i="2"/>
  <c r="N13" i="2"/>
  <c r="N12" i="2"/>
  <c r="N11" i="2"/>
  <c r="N10" i="2"/>
  <c r="N9" i="2"/>
  <c r="N8" i="2"/>
  <c r="N6" i="2"/>
  <c r="N5" i="2"/>
  <c r="N4" i="2"/>
  <c r="G28" i="1"/>
  <c r="G30" i="1" s="1"/>
  <c r="M22" i="1"/>
  <c r="L22" i="1"/>
  <c r="K22" i="1"/>
  <c r="J22" i="1"/>
  <c r="I22" i="1"/>
  <c r="H22" i="1"/>
  <c r="G22" i="1"/>
  <c r="F22" i="1"/>
  <c r="E22" i="1"/>
  <c r="D22" i="1"/>
  <c r="C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29" i="53" l="1"/>
  <c r="N31" i="53" s="1"/>
  <c r="N22" i="6"/>
  <c r="N24" i="6" s="1"/>
  <c r="G18" i="47"/>
  <c r="K18" i="47"/>
  <c r="G6" i="47"/>
  <c r="G23" i="47" s="1"/>
  <c r="K6" i="47"/>
  <c r="N22" i="10"/>
  <c r="D24" i="10" s="1"/>
  <c r="N30" i="30"/>
  <c r="H32" i="30" s="1"/>
  <c r="N13" i="30"/>
  <c r="N16" i="30" s="1"/>
  <c r="N18" i="31"/>
  <c r="N20" i="31" s="1"/>
  <c r="N18" i="32"/>
  <c r="N20" i="32" s="1"/>
  <c r="N13" i="53"/>
  <c r="N15" i="53" s="1"/>
  <c r="N30" i="12"/>
  <c r="N32" i="12" s="1"/>
  <c r="N13" i="12"/>
  <c r="N15" i="12" s="1"/>
  <c r="N19" i="9"/>
  <c r="N21" i="9" s="1"/>
  <c r="N18" i="8"/>
  <c r="N20" i="8" s="1"/>
  <c r="N22" i="5"/>
  <c r="M27" i="5" s="1"/>
  <c r="E30" i="4"/>
  <c r="N22" i="4"/>
  <c r="D24" i="4" s="1"/>
  <c r="E30" i="3"/>
  <c r="N22" i="3"/>
  <c r="D24" i="3" s="1"/>
  <c r="C24" i="2"/>
  <c r="G24" i="2"/>
  <c r="K24" i="2"/>
  <c r="E24" i="2"/>
  <c r="I24" i="2"/>
  <c r="M24" i="2"/>
  <c r="C30" i="1"/>
  <c r="M28" i="1"/>
  <c r="E30" i="1"/>
  <c r="N22" i="1"/>
  <c r="D24" i="1" s="1"/>
  <c r="D30" i="10"/>
  <c r="F30" i="10"/>
  <c r="M28" i="10"/>
  <c r="C30" i="10"/>
  <c r="E30" i="10"/>
  <c r="C15" i="29"/>
  <c r="E15" i="29"/>
  <c r="G15" i="29"/>
  <c r="I15" i="29"/>
  <c r="K15" i="29"/>
  <c r="M15" i="29"/>
  <c r="D31" i="29"/>
  <c r="F31" i="29"/>
  <c r="H31" i="29"/>
  <c r="J31" i="29"/>
  <c r="L31" i="29"/>
  <c r="D15" i="29"/>
  <c r="F15" i="29"/>
  <c r="H15" i="29"/>
  <c r="J15" i="29"/>
  <c r="L15" i="29"/>
  <c r="C31" i="29"/>
  <c r="E31" i="29"/>
  <c r="G31" i="29"/>
  <c r="I31" i="29"/>
  <c r="K31" i="29"/>
  <c r="M31" i="29"/>
  <c r="D30" i="6"/>
  <c r="F30" i="6"/>
  <c r="M28" i="6"/>
  <c r="C30" i="6"/>
  <c r="E30" i="6"/>
  <c r="D30" i="5"/>
  <c r="F30" i="5"/>
  <c r="M28" i="5"/>
  <c r="C30" i="5"/>
  <c r="E30" i="5"/>
  <c r="D30" i="4"/>
  <c r="F30" i="4"/>
  <c r="M28" i="4"/>
  <c r="C30" i="4"/>
  <c r="D30" i="3"/>
  <c r="F30" i="3"/>
  <c r="M28" i="3"/>
  <c r="C30" i="3"/>
  <c r="M27" i="2"/>
  <c r="D30" i="2"/>
  <c r="F30" i="2"/>
  <c r="D24" i="2"/>
  <c r="F24" i="2"/>
  <c r="H24" i="2"/>
  <c r="J24" i="2"/>
  <c r="L24" i="2"/>
  <c r="M28" i="2"/>
  <c r="C30" i="2"/>
  <c r="E30" i="2"/>
  <c r="D30" i="1"/>
  <c r="F30" i="1"/>
  <c r="M27" i="6" l="1"/>
  <c r="K23" i="47"/>
  <c r="H24" i="6"/>
  <c r="K24" i="6"/>
  <c r="L24" i="6"/>
  <c r="D24" i="6"/>
  <c r="G24" i="6"/>
  <c r="C15" i="12"/>
  <c r="L24" i="10"/>
  <c r="G24" i="10"/>
  <c r="K24" i="10"/>
  <c r="C24" i="10"/>
  <c r="D20" i="32"/>
  <c r="M20" i="8"/>
  <c r="I20" i="8"/>
  <c r="L20" i="8"/>
  <c r="E20" i="8"/>
  <c r="H20" i="8"/>
  <c r="C24" i="6"/>
  <c r="J24" i="6"/>
  <c r="F24" i="6"/>
  <c r="M24" i="6"/>
  <c r="I24" i="6"/>
  <c r="E24" i="6"/>
  <c r="C16" i="30"/>
  <c r="K20" i="8"/>
  <c r="G20" i="8"/>
  <c r="C20" i="8"/>
  <c r="J20" i="8"/>
  <c r="E24" i="4"/>
  <c r="I24" i="10"/>
  <c r="E24" i="10"/>
  <c r="M27" i="10"/>
  <c r="M24" i="3"/>
  <c r="I24" i="3"/>
  <c r="D31" i="53"/>
  <c r="C15" i="53"/>
  <c r="K24" i="3"/>
  <c r="G24" i="3"/>
  <c r="E24" i="3"/>
  <c r="C24" i="3"/>
  <c r="N24" i="3"/>
  <c r="M27" i="3"/>
  <c r="M29" i="3" s="1"/>
  <c r="N29" i="3" s="1"/>
  <c r="L24" i="3"/>
  <c r="M24" i="1"/>
  <c r="H16" i="30"/>
  <c r="K31" i="53"/>
  <c r="E31" i="53"/>
  <c r="C31" i="53"/>
  <c r="M31" i="53"/>
  <c r="I31" i="53"/>
  <c r="J31" i="53"/>
  <c r="M32" i="12"/>
  <c r="I32" i="12"/>
  <c r="K32" i="12"/>
  <c r="D32" i="12"/>
  <c r="M21" i="9"/>
  <c r="F20" i="8"/>
  <c r="D20" i="8"/>
  <c r="M24" i="4"/>
  <c r="K24" i="4"/>
  <c r="I24" i="4"/>
  <c r="G24" i="4"/>
  <c r="J24" i="3"/>
  <c r="H24" i="3"/>
  <c r="F24" i="3"/>
  <c r="L24" i="1"/>
  <c r="K32" i="30"/>
  <c r="G32" i="30"/>
  <c r="L16" i="30"/>
  <c r="M16" i="30"/>
  <c r="H20" i="31"/>
  <c r="L20" i="31"/>
  <c r="K20" i="31"/>
  <c r="M20" i="32"/>
  <c r="E20" i="32"/>
  <c r="I20" i="32"/>
  <c r="L20" i="32"/>
  <c r="H20" i="32"/>
  <c r="G15" i="53"/>
  <c r="L15" i="53"/>
  <c r="K15" i="53"/>
  <c r="H15" i="53"/>
  <c r="M15" i="12"/>
  <c r="K15" i="12"/>
  <c r="I15" i="12"/>
  <c r="G15" i="12"/>
  <c r="E15" i="12"/>
  <c r="L15" i="12"/>
  <c r="K21" i="9"/>
  <c r="I21" i="9"/>
  <c r="G21" i="9"/>
  <c r="E21" i="9"/>
  <c r="C21" i="9"/>
  <c r="L21" i="9"/>
  <c r="J21" i="9"/>
  <c r="D21" i="9"/>
  <c r="D24" i="5"/>
  <c r="C24" i="4"/>
  <c r="N24" i="4"/>
  <c r="M27" i="4"/>
  <c r="M24" i="10"/>
  <c r="N24" i="10"/>
  <c r="M32" i="30"/>
  <c r="I32" i="30"/>
  <c r="C32" i="30"/>
  <c r="D32" i="30"/>
  <c r="E32" i="30"/>
  <c r="N32" i="30"/>
  <c r="F32" i="30"/>
  <c r="J32" i="30"/>
  <c r="J16" i="30"/>
  <c r="F16" i="30"/>
  <c r="I16" i="30"/>
  <c r="D16" i="30"/>
  <c r="K16" i="30"/>
  <c r="G16" i="30"/>
  <c r="E16" i="30"/>
  <c r="G31" i="53"/>
  <c r="L31" i="53"/>
  <c r="H31" i="53"/>
  <c r="F31" i="53"/>
  <c r="G32" i="12"/>
  <c r="E32" i="12"/>
  <c r="C32" i="12"/>
  <c r="L32" i="12"/>
  <c r="J32" i="12"/>
  <c r="H32" i="12"/>
  <c r="F32" i="12"/>
  <c r="J15" i="12"/>
  <c r="H21" i="9"/>
  <c r="N24" i="5"/>
  <c r="L24" i="4"/>
  <c r="J24" i="4"/>
  <c r="E24" i="1"/>
  <c r="J24" i="10"/>
  <c r="H24" i="10"/>
  <c r="F24" i="10"/>
  <c r="L32" i="30"/>
  <c r="D20" i="31"/>
  <c r="G20" i="31"/>
  <c r="J20" i="31"/>
  <c r="F20" i="31"/>
  <c r="M20" i="31"/>
  <c r="I20" i="31"/>
  <c r="E20" i="31"/>
  <c r="C20" i="31"/>
  <c r="K20" i="32"/>
  <c r="G20" i="32"/>
  <c r="C20" i="32"/>
  <c r="J20" i="32"/>
  <c r="F20" i="32"/>
  <c r="M15" i="53"/>
  <c r="I15" i="53"/>
  <c r="E15" i="53"/>
  <c r="J15" i="53"/>
  <c r="F15" i="53"/>
  <c r="D15" i="53"/>
  <c r="F15" i="12"/>
  <c r="H15" i="12"/>
  <c r="D15" i="12"/>
  <c r="F21" i="9"/>
  <c r="L24" i="5"/>
  <c r="G24" i="5"/>
  <c r="H24" i="5"/>
  <c r="K24" i="5"/>
  <c r="C24" i="5"/>
  <c r="J24" i="5"/>
  <c r="F24" i="5"/>
  <c r="M24" i="5"/>
  <c r="I24" i="5"/>
  <c r="E24" i="5"/>
  <c r="H24" i="4"/>
  <c r="F24" i="4"/>
  <c r="I24" i="1"/>
  <c r="M27" i="1"/>
  <c r="K24" i="1"/>
  <c r="G24" i="1"/>
  <c r="C24" i="1"/>
  <c r="N24" i="1"/>
  <c r="J24" i="1"/>
  <c r="H24" i="1"/>
  <c r="F24" i="1"/>
  <c r="M29" i="10"/>
  <c r="N29" i="10" s="1"/>
  <c r="M29" i="6"/>
  <c r="N29" i="6" s="1"/>
  <c r="M29" i="5"/>
  <c r="N29" i="5" s="1"/>
  <c r="M29" i="4"/>
  <c r="N29" i="4" s="1"/>
  <c r="M29" i="2"/>
  <c r="N29" i="2" s="1"/>
  <c r="M29" i="1"/>
  <c r="N27" i="1" s="1"/>
  <c r="N27" i="10" l="1"/>
  <c r="N28" i="10"/>
  <c r="N27" i="4"/>
  <c r="N28" i="4"/>
  <c r="N27" i="3"/>
  <c r="N28" i="3"/>
  <c r="N27" i="6"/>
  <c r="N28" i="6"/>
  <c r="N27" i="5"/>
  <c r="N28" i="5"/>
  <c r="N27" i="2"/>
  <c r="N28" i="2"/>
  <c r="N29" i="1"/>
  <c r="N28" i="1"/>
  <c r="G11" i="57"/>
  <c r="F11" i="57"/>
  <c r="E11" i="57"/>
</calcChain>
</file>

<file path=xl/sharedStrings.xml><?xml version="1.0" encoding="utf-8"?>
<sst xmlns="http://schemas.openxmlformats.org/spreadsheetml/2006/main" count="808" uniqueCount="116">
  <si>
    <t>Ред.   бр.</t>
  </si>
  <si>
    <t>Класа на осигурување</t>
  </si>
  <si>
    <t>неживот</t>
  </si>
  <si>
    <t>Вкупно</t>
  </si>
  <si>
    <t>Триглав</t>
  </si>
  <si>
    <t>Евроинс</t>
  </si>
  <si>
    <t>Сава</t>
  </si>
  <si>
    <t>Винер</t>
  </si>
  <si>
    <t>Еуролинк</t>
  </si>
  <si>
    <t>Инсиг</t>
  </si>
  <si>
    <t>Уника</t>
  </si>
  <si>
    <t>Ос.Полиса</t>
  </si>
  <si>
    <t>Албсиг</t>
  </si>
  <si>
    <t>Кроација</t>
  </si>
  <si>
    <t>Незгода</t>
  </si>
  <si>
    <t>Здравствено осигурување</t>
  </si>
  <si>
    <t>Моторни возила - каско</t>
  </si>
  <si>
    <t>Шински возила - каско</t>
  </si>
  <si>
    <t>Воздухоплови - каско</t>
  </si>
  <si>
    <t>Пловни објекти - каско</t>
  </si>
  <si>
    <t>Стока во превоз - карго</t>
  </si>
  <si>
    <t>Имот од пожари и други непогоди</t>
  </si>
  <si>
    <t xml:space="preserve">Останати осигурувања на имот </t>
  </si>
  <si>
    <t>АО (вкупно )</t>
  </si>
  <si>
    <t>Одговорност воздухоплови</t>
  </si>
  <si>
    <t>Одговорност пловни објекти</t>
  </si>
  <si>
    <t xml:space="preserve">Општо осигурување од одговорност </t>
  </si>
  <si>
    <t>Осигурување на кредити</t>
  </si>
  <si>
    <t>Осигурување на гаранции</t>
  </si>
  <si>
    <t>Осигурување од финансиски загуби</t>
  </si>
  <si>
    <t>Осигурување на правна заштита</t>
  </si>
  <si>
    <t>Осигурување на туристичка помош</t>
  </si>
  <si>
    <t xml:space="preserve">Вкупно  </t>
  </si>
  <si>
    <t xml:space="preserve">% по друштво за неживотно осигурување </t>
  </si>
  <si>
    <t>Граве</t>
  </si>
  <si>
    <t>Неживот</t>
  </si>
  <si>
    <t>Живот</t>
  </si>
  <si>
    <t xml:space="preserve">% по друштво за животно осигурување </t>
  </si>
  <si>
    <t>во 000 мкд</t>
  </si>
  <si>
    <t xml:space="preserve">Вкупно </t>
  </si>
  <si>
    <t>Ос.полиса</t>
  </si>
  <si>
    <t>Патнички автомобили</t>
  </si>
  <si>
    <t>Товарни возила</t>
  </si>
  <si>
    <t>Автобуси</t>
  </si>
  <si>
    <t>Влечни возила</t>
  </si>
  <si>
    <t>Специјални возила</t>
  </si>
  <si>
    <t>Моторцикли и скутери</t>
  </si>
  <si>
    <t>Приклучни возила</t>
  </si>
  <si>
    <t>Работни моторни возила</t>
  </si>
  <si>
    <t>Возила за време на пробни возења и престој во складишта</t>
  </si>
  <si>
    <t>Возила за време на доопремување на сопствени оски (пер акс)</t>
  </si>
  <si>
    <t>Моторни возила со пробни таблици</t>
  </si>
  <si>
    <t>Возила за време на поправка во автомеханичарски и авторемонтни работилници и во работилници за перење и подмачкување</t>
  </si>
  <si>
    <t>Возила со посебни регистарски ознаки кои се во промет на територија на РМ</t>
  </si>
  <si>
    <t>000 мкд</t>
  </si>
  <si>
    <t xml:space="preserve">% </t>
  </si>
  <si>
    <t xml:space="preserve">Вкупно ЗК </t>
  </si>
  <si>
    <t>Вкупно (неживот)</t>
  </si>
  <si>
    <t>Вкупно (живот)</t>
  </si>
  <si>
    <t>Друштво за осигурување</t>
  </si>
  <si>
    <t>Трошоци за провизија</t>
  </si>
  <si>
    <t>Резерви за настанати и пријавени штети</t>
  </si>
  <si>
    <t>Резерви за настанати но непријавени штети</t>
  </si>
  <si>
    <t>Број на штети</t>
  </si>
  <si>
    <t>Исплатени износи</t>
  </si>
  <si>
    <t>Број на резервирани штети</t>
  </si>
  <si>
    <t>Неосигурени возила</t>
  </si>
  <si>
    <t>Непознати возила</t>
  </si>
  <si>
    <t>Останати услужни штети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</si>
  <si>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</si>
  <si>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Општа одговорност </t>
  </si>
  <si>
    <t>Македонија</t>
  </si>
  <si>
    <t xml:space="preserve">Директна продажба </t>
  </si>
  <si>
    <t>Осиг. брокерски друштва</t>
  </si>
  <si>
    <t>Друштва за застапување</t>
  </si>
  <si>
    <t>Туристички агенции</t>
  </si>
  <si>
    <t xml:space="preserve">Авто салони </t>
  </si>
  <si>
    <t>Банки</t>
  </si>
  <si>
    <t>Број на склучени договори</t>
  </si>
  <si>
    <t xml:space="preserve">Бруто полисирана премија </t>
  </si>
  <si>
    <t>Застапници во осигурување</t>
  </si>
  <si>
    <t>Останати дистрибутивни канали</t>
  </si>
  <si>
    <t>Математичка резерва</t>
  </si>
  <si>
    <t>Резерви на штети</t>
  </si>
  <si>
    <t>Ред.           бр.</t>
  </si>
  <si>
    <t>Резерви за преносна премија</t>
  </si>
  <si>
    <t>Резерви за бонуси и попусти</t>
  </si>
  <si>
    <t>Резерви за штети</t>
  </si>
  <si>
    <t>Еквилизациона резерва</t>
  </si>
  <si>
    <t>Други технички резерви</t>
  </si>
  <si>
    <t>Вкупно резерви за штети</t>
  </si>
  <si>
    <t>Друштво</t>
  </si>
  <si>
    <t>живот</t>
  </si>
  <si>
    <t xml:space="preserve"> Во 000 мкд</t>
  </si>
  <si>
    <t>Бруто полисирана премија за период од 01.01.2016 до 30.09.2016</t>
  </si>
  <si>
    <t>Број на договори за период од 01.01.2016 до 30.09.2016</t>
  </si>
  <si>
    <t>Бруто исплатени (ликвидирани) штети за период од 01.01.2016 до 30.09.2016</t>
  </si>
  <si>
    <t>Број исплатени (ликвидирани) штети за период од 01.01.2016 до 30.09.2016</t>
  </si>
  <si>
    <t>Број на резервирани штети за период од 01.01.2016 до 30.09.2016</t>
  </si>
  <si>
    <t>Бруто резерви за настанати и пријавени штети за период од 01.01.2016 до 30.09.2016</t>
  </si>
  <si>
    <t>Договори за ЗАО за период од 01.01.2016 до 30.09.2016</t>
  </si>
  <si>
    <t>Премија за ЗАО за период од 01.01.2016 до 30.09.2016</t>
  </si>
  <si>
    <t>Број на Зелена карта за период од 01.01.2016 до 30.09.2016</t>
  </si>
  <si>
    <t>Премија за Зелена карта за период од 01.01.2016 до 30.09.2016</t>
  </si>
  <si>
    <t>Број на Гранично осигурување за период од 01.01.2016 до 30.09.2016</t>
  </si>
  <si>
    <t>Премија за Гранично осигурување за период од 01.01.2016 до 30.09.2016</t>
  </si>
  <si>
    <t>Број на штети од ЗАО за период од 01.01.2016 до 30.09.2016</t>
  </si>
  <si>
    <t>Ликвидирани штети на ЗАО за период од 01.01.2016  до 30.09.2016</t>
  </si>
  <si>
    <t>Број на штети на Зелена карта за период од 01.01.2016 до 30.09.2016</t>
  </si>
  <si>
    <t>Ликвидирани штети за ЗК за период од 01.01.2016 до 30.09.2016</t>
  </si>
  <si>
    <t>Штети на Гранично осигурување за период од 01.01.2016 до 30.09.2016</t>
  </si>
  <si>
    <t>Техничка премија за период од 01.01.2016  до 30.09.2016</t>
  </si>
  <si>
    <t xml:space="preserve">          Резерви за настанати и пријавени, непријавени штети за период од 01.01.2016 до 30.09.2016</t>
  </si>
  <si>
    <t>Продажба по канали за период од 01.01.2016 до 30.09.2016 година</t>
  </si>
  <si>
    <t>Бруто технички резерви за периодот од  01.01.2016  до 30.09.2016</t>
  </si>
  <si>
    <t>Неосигурени возила, непознати возила и услужни штети за период од 01.01 до 30.09.2016 година ( Вкупно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</si>
</sst>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.0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charset val="204"/>
      <scheme val="minor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  <charset val="204"/>
    </font>
    <font>
      <sz val="9"/>
      <color theme="1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i/>
      <sz val="10"/>
      <color theme="1"/>
      <name val="Arial"/>
      <family val="2"/>
    </font>
    <font>
      <b/>
      <i/>
      <sz val="8"/>
      <color theme="1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i/>
      <sz val="9"/>
      <color theme="1"/>
      <name val="Arial"/>
      <family val="2"/>
    </font>
    <font>
      <i/>
      <sz val="9"/>
      <color theme="1"/>
      <name val="Calibri"/>
      <family val="2"/>
      <charset val="204"/>
      <scheme val="minor"/>
    </font>
    <font>
      <i/>
      <sz val="8"/>
      <color theme="1"/>
      <name val="Arial"/>
      <family val="2"/>
    </font>
    <font>
      <i/>
      <sz val="10"/>
      <color theme="1"/>
      <name val="Arial"/>
      <family val="2"/>
    </font>
    <font>
      <i/>
      <sz val="10"/>
      <color theme="1"/>
      <name val="Calibri"/>
      <family val="2"/>
      <charset val="204"/>
      <scheme val="minor"/>
    </font>
    <font>
      <i/>
      <sz val="11"/>
      <color theme="1"/>
      <name val="Calibri"/>
      <family val="2"/>
      <scheme val="minor"/>
    </font>
    <font>
      <b/>
      <sz val="9"/>
      <name val="Arial"/>
      <family val="2"/>
    </font>
    <font>
      <i/>
      <sz val="8"/>
      <color theme="1"/>
      <name val="Calibri"/>
      <family val="2"/>
      <charset val="204"/>
      <scheme val="minor"/>
    </font>
    <font>
      <b/>
      <sz val="10"/>
      <name val="Arial"/>
      <family val="2"/>
    </font>
    <font>
      <b/>
      <i/>
      <sz val="9"/>
      <name val="Arial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9"/>
      </patternFill>
    </fill>
    <fill>
      <patternFill patternType="solid">
        <fgColor theme="0" tint="-0.14999847407452621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2" fillId="0" borderId="0"/>
    <xf numFmtId="9" fontId="2" fillId="0" borderId="0" applyFont="0" applyFill="0" applyBorder="0" applyAlignment="0" applyProtection="0"/>
    <xf numFmtId="0" fontId="10" fillId="0" borderId="0"/>
    <xf numFmtId="0" fontId="1" fillId="0" borderId="0"/>
    <xf numFmtId="0" fontId="2" fillId="0" borderId="0"/>
    <xf numFmtId="9" fontId="2" fillId="0" borderId="0" applyFont="0" applyFill="0" applyBorder="0" applyAlignment="0" applyProtection="0"/>
    <xf numFmtId="0" fontId="13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422">
    <xf numFmtId="0" fontId="0" fillId="0" borderId="0" xfId="0"/>
    <xf numFmtId="0" fontId="0" fillId="0" borderId="0" xfId="0"/>
    <xf numFmtId="0" fontId="5" fillId="0" borderId="0" xfId="1" applyFont="1"/>
    <xf numFmtId="0" fontId="6" fillId="0" borderId="0" xfId="1" applyFont="1"/>
    <xf numFmtId="0" fontId="5" fillId="0" borderId="7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6" fillId="0" borderId="1" xfId="1" applyFont="1" applyBorder="1" applyAlignment="1">
      <alignment vertical="center"/>
    </xf>
    <xf numFmtId="0" fontId="3" fillId="0" borderId="0" xfId="1" applyFont="1"/>
    <xf numFmtId="0" fontId="5" fillId="2" borderId="6" xfId="1" applyFont="1" applyFill="1" applyBorder="1" applyAlignment="1">
      <alignment vertical="center"/>
    </xf>
    <xf numFmtId="0" fontId="5" fillId="2" borderId="7" xfId="1" applyFont="1" applyFill="1" applyBorder="1" applyAlignment="1">
      <alignment vertical="center"/>
    </xf>
    <xf numFmtId="0" fontId="5" fillId="2" borderId="9" xfId="1" applyFont="1" applyFill="1" applyBorder="1" applyAlignment="1">
      <alignment vertical="center"/>
    </xf>
    <xf numFmtId="0" fontId="8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vertical="center"/>
    </xf>
    <xf numFmtId="3" fontId="11" fillId="3" borderId="0" xfId="1" applyNumberFormat="1" applyFont="1" applyFill="1" applyBorder="1" applyAlignment="1">
      <alignment vertical="center"/>
    </xf>
    <xf numFmtId="0" fontId="8" fillId="3" borderId="0" xfId="1" applyFont="1" applyFill="1" applyBorder="1" applyAlignment="1">
      <alignment vertical="center"/>
    </xf>
    <xf numFmtId="3" fontId="8" fillId="3" borderId="0" xfId="1" applyNumberFormat="1" applyFont="1" applyFill="1" applyBorder="1" applyAlignment="1">
      <alignment vertical="center"/>
    </xf>
    <xf numFmtId="3" fontId="8" fillId="4" borderId="0" xfId="1" applyNumberFormat="1" applyFont="1" applyFill="1" applyBorder="1" applyAlignment="1">
      <alignment vertical="center"/>
    </xf>
    <xf numFmtId="0" fontId="8" fillId="3" borderId="0" xfId="1" applyFont="1" applyFill="1" applyBorder="1" applyAlignment="1">
      <alignment horizontal="right" vertical="center"/>
    </xf>
    <xf numFmtId="0" fontId="7" fillId="2" borderId="1" xfId="1" applyFont="1" applyFill="1" applyBorder="1" applyAlignment="1">
      <alignment horizontal="right" vertical="center"/>
    </xf>
    <xf numFmtId="0" fontId="6" fillId="3" borderId="0" xfId="1" applyFont="1" applyFill="1" applyBorder="1" applyAlignment="1">
      <alignment vertical="center"/>
    </xf>
    <xf numFmtId="0" fontId="5" fillId="2" borderId="17" xfId="1" applyFont="1" applyFill="1" applyBorder="1" applyAlignment="1">
      <alignment vertical="center"/>
    </xf>
    <xf numFmtId="0" fontId="4" fillId="3" borderId="1" xfId="1" applyFont="1" applyFill="1" applyBorder="1" applyAlignment="1">
      <alignment horizontal="center" vertical="center"/>
    </xf>
    <xf numFmtId="0" fontId="4" fillId="2" borderId="13" xfId="1" applyFont="1" applyFill="1" applyBorder="1" applyAlignment="1">
      <alignment horizontal="center" vertical="center"/>
    </xf>
    <xf numFmtId="0" fontId="4" fillId="4" borderId="1" xfId="1" applyFont="1" applyFill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10" fontId="12" fillId="3" borderId="1" xfId="2" applyNumberFormat="1" applyFont="1" applyFill="1" applyBorder="1" applyAlignment="1">
      <alignment vertical="center"/>
    </xf>
    <xf numFmtId="10" fontId="5" fillId="2" borderId="13" xfId="2" applyNumberFormat="1" applyFont="1" applyFill="1" applyBorder="1" applyAlignment="1">
      <alignment vertical="center"/>
    </xf>
    <xf numFmtId="10" fontId="5" fillId="3" borderId="1" xfId="2" applyNumberFormat="1" applyFont="1" applyFill="1" applyBorder="1" applyAlignment="1">
      <alignment vertical="center"/>
    </xf>
    <xf numFmtId="10" fontId="5" fillId="4" borderId="1" xfId="2" applyNumberFormat="1" applyFont="1" applyFill="1" applyBorder="1" applyAlignment="1">
      <alignment vertical="center"/>
    </xf>
    <xf numFmtId="0" fontId="5" fillId="0" borderId="0" xfId="0" applyFont="1"/>
    <xf numFmtId="0" fontId="4" fillId="2" borderId="1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2" borderId="6" xfId="0" applyFont="1" applyFill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2" borderId="7" xfId="0" applyFont="1" applyFill="1" applyBorder="1" applyAlignment="1">
      <alignment vertical="center"/>
    </xf>
    <xf numFmtId="0" fontId="5" fillId="2" borderId="17" xfId="0" applyFont="1" applyFill="1" applyBorder="1"/>
    <xf numFmtId="0" fontId="5" fillId="0" borderId="9" xfId="0" applyFont="1" applyBorder="1" applyAlignment="1">
      <alignment horizontal="center" vertical="center"/>
    </xf>
    <xf numFmtId="0" fontId="5" fillId="2" borderId="9" xfId="0" applyFont="1" applyFill="1" applyBorder="1" applyAlignment="1">
      <alignment vertical="center"/>
    </xf>
    <xf numFmtId="0" fontId="5" fillId="2" borderId="18" xfId="0" applyFont="1" applyFill="1" applyBorder="1"/>
    <xf numFmtId="0" fontId="6" fillId="0" borderId="1" xfId="0" applyFont="1" applyBorder="1" applyAlignment="1">
      <alignment vertical="center"/>
    </xf>
    <xf numFmtId="0" fontId="8" fillId="2" borderId="1" xfId="0" applyFont="1" applyFill="1" applyBorder="1" applyAlignment="1">
      <alignment horizontal="right" vertical="center"/>
    </xf>
    <xf numFmtId="3" fontId="8" fillId="3" borderId="12" xfId="0" applyNumberFormat="1" applyFont="1" applyFill="1" applyBorder="1" applyAlignment="1">
      <alignment vertical="center"/>
    </xf>
    <xf numFmtId="3" fontId="8" fillId="2" borderId="1" xfId="0" applyNumberFormat="1" applyFont="1" applyFill="1" applyBorder="1" applyAlignment="1">
      <alignment vertical="center"/>
    </xf>
    <xf numFmtId="3" fontId="8" fillId="3" borderId="13" xfId="0" applyNumberFormat="1" applyFont="1" applyFill="1" applyBorder="1" applyAlignment="1">
      <alignment vertical="center"/>
    </xf>
    <xf numFmtId="3" fontId="8" fillId="3" borderId="1" xfId="0" applyNumberFormat="1" applyFont="1" applyFill="1" applyBorder="1" applyAlignment="1">
      <alignment vertical="center"/>
    </xf>
    <xf numFmtId="3" fontId="8" fillId="2" borderId="13" xfId="0" applyNumberFormat="1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8" fillId="3" borderId="0" xfId="0" applyFont="1" applyFill="1" applyBorder="1" applyAlignment="1">
      <alignment horizontal="right" vertical="center"/>
    </xf>
    <xf numFmtId="3" fontId="8" fillId="3" borderId="0" xfId="0" applyNumberFormat="1" applyFont="1" applyFill="1" applyBorder="1"/>
    <xf numFmtId="3" fontId="8" fillId="3" borderId="0" xfId="0" applyNumberFormat="1" applyFont="1" applyFill="1" applyBorder="1" applyAlignment="1">
      <alignment vertical="center"/>
    </xf>
    <xf numFmtId="10" fontId="5" fillId="2" borderId="1" xfId="6" applyNumberFormat="1" applyFont="1" applyFill="1" applyBorder="1" applyAlignment="1">
      <alignment vertical="center"/>
    </xf>
    <xf numFmtId="10" fontId="5" fillId="3" borderId="1" xfId="6" applyNumberFormat="1" applyFont="1" applyFill="1" applyBorder="1" applyAlignment="1">
      <alignment vertical="center"/>
    </xf>
    <xf numFmtId="10" fontId="5" fillId="3" borderId="1" xfId="6" applyNumberFormat="1" applyFont="1" applyFill="1" applyBorder="1" applyAlignment="1"/>
    <xf numFmtId="0" fontId="6" fillId="0" borderId="0" xfId="0" applyFont="1"/>
    <xf numFmtId="3" fontId="5" fillId="2" borderId="1" xfId="0" applyNumberFormat="1" applyFont="1" applyFill="1" applyBorder="1" applyAlignment="1">
      <alignment vertical="center"/>
    </xf>
    <xf numFmtId="0" fontId="5" fillId="3" borderId="17" xfId="0" applyFont="1" applyFill="1" applyBorder="1" applyAlignment="1">
      <alignment vertical="center"/>
    </xf>
    <xf numFmtId="3" fontId="11" fillId="2" borderId="1" xfId="0" applyNumberFormat="1" applyFont="1" applyFill="1" applyBorder="1" applyAlignment="1">
      <alignment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vertical="center"/>
    </xf>
    <xf numFmtId="3" fontId="8" fillId="4" borderId="1" xfId="0" applyNumberFormat="1" applyFont="1" applyFill="1" applyBorder="1" applyAlignment="1">
      <alignment vertical="center"/>
    </xf>
    <xf numFmtId="0" fontId="8" fillId="4" borderId="1" xfId="0" applyFont="1" applyFill="1" applyBorder="1" applyAlignment="1">
      <alignment vertical="center"/>
    </xf>
    <xf numFmtId="3" fontId="5" fillId="2" borderId="17" xfId="0" applyNumberFormat="1" applyFont="1" applyFill="1" applyBorder="1" applyAlignment="1">
      <alignment vertical="center"/>
    </xf>
    <xf numFmtId="0" fontId="14" fillId="0" borderId="0" xfId="0" applyFont="1"/>
    <xf numFmtId="0" fontId="5" fillId="2" borderId="7" xfId="0" applyFont="1" applyFill="1" applyBorder="1" applyAlignment="1">
      <alignment vertical="center" wrapText="1"/>
    </xf>
    <xf numFmtId="0" fontId="5" fillId="3" borderId="7" xfId="0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3" fontId="5" fillId="2" borderId="7" xfId="0" applyNumberFormat="1" applyFont="1" applyFill="1" applyBorder="1" applyAlignment="1">
      <alignment vertical="center"/>
    </xf>
    <xf numFmtId="10" fontId="12" fillId="3" borderId="1" xfId="6" applyNumberFormat="1" applyFont="1" applyFill="1" applyBorder="1" applyAlignment="1">
      <alignment vertical="center"/>
    </xf>
    <xf numFmtId="10" fontId="5" fillId="2" borderId="13" xfId="6" applyNumberFormat="1" applyFont="1" applyFill="1" applyBorder="1" applyAlignment="1">
      <alignment vertical="center"/>
    </xf>
    <xf numFmtId="10" fontId="5" fillId="4" borderId="1" xfId="6" applyNumberFormat="1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3" fontId="7" fillId="3" borderId="1" xfId="0" applyNumberFormat="1" applyFont="1" applyFill="1" applyBorder="1" applyAlignment="1">
      <alignment vertical="center"/>
    </xf>
    <xf numFmtId="3" fontId="11" fillId="3" borderId="0" xfId="0" applyNumberFormat="1" applyFont="1" applyFill="1" applyBorder="1" applyAlignment="1">
      <alignment vertical="center"/>
    </xf>
    <xf numFmtId="3" fontId="8" fillId="4" borderId="0" xfId="0" applyNumberFormat="1" applyFont="1" applyFill="1" applyBorder="1" applyAlignment="1">
      <alignment vertical="center"/>
    </xf>
    <xf numFmtId="164" fontId="5" fillId="2" borderId="13" xfId="6" applyNumberFormat="1" applyFont="1" applyFill="1" applyBorder="1" applyAlignment="1">
      <alignment vertical="center"/>
    </xf>
    <xf numFmtId="164" fontId="5" fillId="3" borderId="1" xfId="6" applyNumberFormat="1" applyFont="1" applyFill="1" applyBorder="1" applyAlignment="1">
      <alignment vertical="center"/>
    </xf>
    <xf numFmtId="164" fontId="5" fillId="4" borderId="1" xfId="6" applyNumberFormat="1" applyFont="1" applyFill="1" applyBorder="1" applyAlignment="1">
      <alignment vertical="center"/>
    </xf>
    <xf numFmtId="0" fontId="5" fillId="2" borderId="3" xfId="0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vertical="center"/>
    </xf>
    <xf numFmtId="3" fontId="5" fillId="3" borderId="7" xfId="0" applyNumberFormat="1" applyFont="1" applyFill="1" applyBorder="1" applyAlignment="1">
      <alignment vertical="center"/>
    </xf>
    <xf numFmtId="0" fontId="5" fillId="3" borderId="9" xfId="0" applyFont="1" applyFill="1" applyBorder="1" applyAlignment="1">
      <alignment vertical="center"/>
    </xf>
    <xf numFmtId="0" fontId="5" fillId="4" borderId="13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3" fontId="5" fillId="3" borderId="26" xfId="0" applyNumberFormat="1" applyFont="1" applyFill="1" applyBorder="1" applyAlignment="1">
      <alignment vertical="center"/>
    </xf>
    <xf numFmtId="3" fontId="5" fillId="2" borderId="16" xfId="0" applyNumberFormat="1" applyFont="1" applyFill="1" applyBorder="1" applyAlignment="1">
      <alignment vertical="center"/>
    </xf>
    <xf numFmtId="3" fontId="5" fillId="4" borderId="3" xfId="0" applyNumberFormat="1" applyFont="1" applyFill="1" applyBorder="1" applyAlignment="1">
      <alignment vertical="center"/>
    </xf>
    <xf numFmtId="3" fontId="5" fillId="3" borderId="9" xfId="0" applyNumberFormat="1" applyFont="1" applyFill="1" applyBorder="1" applyAlignment="1">
      <alignment vertical="center"/>
    </xf>
    <xf numFmtId="3" fontId="11" fillId="3" borderId="13" xfId="0" applyNumberFormat="1" applyFont="1" applyFill="1" applyBorder="1" applyAlignment="1">
      <alignment vertical="center"/>
    </xf>
    <xf numFmtId="3" fontId="11" fillId="4" borderId="1" xfId="0" applyNumberFormat="1" applyFont="1" applyFill="1" applyBorder="1" applyAlignment="1">
      <alignment vertical="center"/>
    </xf>
    <xf numFmtId="10" fontId="5" fillId="3" borderId="13" xfId="6" applyNumberFormat="1" applyFont="1" applyFill="1" applyBorder="1" applyAlignment="1">
      <alignment vertical="center"/>
    </xf>
    <xf numFmtId="10" fontId="12" fillId="2" borderId="1" xfId="6" applyNumberFormat="1" applyFont="1" applyFill="1" applyBorder="1" applyAlignment="1">
      <alignment vertical="center"/>
    </xf>
    <xf numFmtId="10" fontId="5" fillId="3" borderId="1" xfId="0" applyNumberFormat="1" applyFont="1" applyFill="1" applyBorder="1" applyAlignment="1">
      <alignment vertical="center" wrapText="1"/>
    </xf>
    <xf numFmtId="3" fontId="11" fillId="3" borderId="1" xfId="0" applyNumberFormat="1" applyFont="1" applyFill="1" applyBorder="1" applyAlignment="1">
      <alignment vertical="center"/>
    </xf>
    <xf numFmtId="3" fontId="12" fillId="3" borderId="3" xfId="0" applyNumberFormat="1" applyFont="1" applyFill="1" applyBorder="1" applyAlignment="1">
      <alignment vertical="center"/>
    </xf>
    <xf numFmtId="0" fontId="5" fillId="6" borderId="19" xfId="0" applyFont="1" applyFill="1" applyBorder="1"/>
    <xf numFmtId="0" fontId="5" fillId="6" borderId="0" xfId="0" applyFont="1" applyFill="1" applyBorder="1"/>
    <xf numFmtId="0" fontId="5" fillId="0" borderId="19" xfId="0" applyFont="1" applyBorder="1"/>
    <xf numFmtId="0" fontId="5" fillId="0" borderId="0" xfId="0" applyFont="1" applyBorder="1"/>
    <xf numFmtId="0" fontId="5" fillId="0" borderId="11" xfId="0" applyFont="1" applyBorder="1"/>
    <xf numFmtId="0" fontId="5" fillId="0" borderId="1" xfId="0" applyFont="1" applyBorder="1"/>
    <xf numFmtId="0" fontId="12" fillId="3" borderId="1" xfId="1" applyFont="1" applyFill="1" applyBorder="1" applyAlignment="1">
      <alignment horizontal="center" vertical="center"/>
    </xf>
    <xf numFmtId="10" fontId="5" fillId="2" borderId="14" xfId="2" applyNumberFormat="1" applyFont="1" applyFill="1" applyBorder="1" applyAlignment="1">
      <alignment vertical="center"/>
    </xf>
    <xf numFmtId="0" fontId="0" fillId="0" borderId="0" xfId="0" applyAlignment="1">
      <alignment horizontal="right"/>
    </xf>
    <xf numFmtId="0" fontId="6" fillId="2" borderId="10" xfId="1" applyFont="1" applyFill="1" applyBorder="1" applyAlignment="1">
      <alignment vertical="center"/>
    </xf>
    <xf numFmtId="0" fontId="0" fillId="0" borderId="0" xfId="0" applyBorder="1"/>
    <xf numFmtId="3" fontId="5" fillId="0" borderId="2" xfId="0" applyNumberFormat="1" applyFont="1" applyBorder="1"/>
    <xf numFmtId="10" fontId="12" fillId="2" borderId="1" xfId="2" applyNumberFormat="1" applyFont="1" applyFill="1" applyBorder="1" applyAlignment="1">
      <alignment vertical="center"/>
    </xf>
    <xf numFmtId="10" fontId="5" fillId="2" borderId="21" xfId="0" applyNumberFormat="1" applyFont="1" applyFill="1" applyBorder="1"/>
    <xf numFmtId="0" fontId="5" fillId="0" borderId="4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3" fontId="5" fillId="3" borderId="31" xfId="0" applyNumberFormat="1" applyFont="1" applyFill="1" applyBorder="1" applyAlignment="1">
      <alignment vertical="center"/>
    </xf>
    <xf numFmtId="3" fontId="5" fillId="2" borderId="29" xfId="0" applyNumberFormat="1" applyFont="1" applyFill="1" applyBorder="1" applyAlignment="1">
      <alignment vertical="center"/>
    </xf>
    <xf numFmtId="3" fontId="5" fillId="3" borderId="4" xfId="0" applyNumberFormat="1" applyFont="1" applyFill="1" applyBorder="1" applyAlignment="1">
      <alignment vertical="center"/>
    </xf>
    <xf numFmtId="3" fontId="5" fillId="4" borderId="4" xfId="0" applyNumberFormat="1" applyFont="1" applyFill="1" applyBorder="1" applyAlignment="1">
      <alignment vertical="center"/>
    </xf>
    <xf numFmtId="0" fontId="14" fillId="3" borderId="7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/>
    </xf>
    <xf numFmtId="3" fontId="7" fillId="3" borderId="1" xfId="0" applyNumberFormat="1" applyFont="1" applyFill="1" applyBorder="1"/>
    <xf numFmtId="0" fontId="14" fillId="2" borderId="3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vertical="center"/>
    </xf>
    <xf numFmtId="0" fontId="4" fillId="0" borderId="0" xfId="0" applyFont="1"/>
    <xf numFmtId="0" fontId="24" fillId="3" borderId="1" xfId="0" applyFont="1" applyFill="1" applyBorder="1" applyAlignment="1">
      <alignment horizontal="center" vertical="center"/>
    </xf>
    <xf numFmtId="3" fontId="24" fillId="2" borderId="3" xfId="0" applyNumberFormat="1" applyFont="1" applyFill="1" applyBorder="1" applyAlignment="1">
      <alignment vertical="center"/>
    </xf>
    <xf numFmtId="3" fontId="24" fillId="2" borderId="4" xfId="0" applyNumberFormat="1" applyFont="1" applyFill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3" fontId="14" fillId="0" borderId="27" xfId="0" applyNumberFormat="1" applyFont="1" applyBorder="1" applyAlignment="1">
      <alignment vertical="center"/>
    </xf>
    <xf numFmtId="3" fontId="14" fillId="2" borderId="6" xfId="0" applyNumberFormat="1" applyFont="1" applyFill="1" applyBorder="1" applyAlignment="1">
      <alignment vertical="center"/>
    </xf>
    <xf numFmtId="3" fontId="14" fillId="0" borderId="28" xfId="0" applyNumberFormat="1" applyFont="1" applyBorder="1" applyAlignment="1">
      <alignment vertical="center"/>
    </xf>
    <xf numFmtId="3" fontId="24" fillId="3" borderId="6" xfId="0" applyNumberFormat="1" applyFont="1" applyFill="1" applyBorder="1" applyAlignment="1">
      <alignment vertical="center"/>
    </xf>
    <xf numFmtId="3" fontId="14" fillId="0" borderId="30" xfId="0" applyNumberFormat="1" applyFont="1" applyBorder="1" applyAlignment="1">
      <alignment vertical="center"/>
    </xf>
    <xf numFmtId="3" fontId="14" fillId="2" borderId="4" xfId="0" applyNumberFormat="1" applyFont="1" applyFill="1" applyBorder="1" applyAlignment="1">
      <alignment vertical="center"/>
    </xf>
    <xf numFmtId="3" fontId="14" fillId="0" borderId="29" xfId="0" applyNumberFormat="1" applyFont="1" applyBorder="1" applyAlignment="1">
      <alignment vertical="center"/>
    </xf>
    <xf numFmtId="3" fontId="24" fillId="3" borderId="4" xfId="0" applyNumberFormat="1" applyFont="1" applyFill="1" applyBorder="1" applyAlignment="1">
      <alignment vertical="center"/>
    </xf>
    <xf numFmtId="3" fontId="14" fillId="0" borderId="1" xfId="0" applyNumberFormat="1" applyFont="1" applyBorder="1" applyAlignment="1">
      <alignment vertical="center"/>
    </xf>
    <xf numFmtId="3" fontId="14" fillId="0" borderId="15" xfId="0" applyNumberFormat="1" applyFont="1" applyBorder="1" applyAlignment="1">
      <alignment vertical="center"/>
    </xf>
    <xf numFmtId="0" fontId="14" fillId="3" borderId="9" xfId="0" applyFont="1" applyFill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8" fillId="3" borderId="13" xfId="0" applyFont="1" applyFill="1" applyBorder="1" applyAlignment="1">
      <alignment horizontal="right" vertical="center"/>
    </xf>
    <xf numFmtId="3" fontId="11" fillId="2" borderId="13" xfId="0" applyNumberFormat="1" applyFont="1" applyFill="1" applyBorder="1" applyAlignment="1">
      <alignment vertical="center"/>
    </xf>
    <xf numFmtId="3" fontId="11" fillId="3" borderId="12" xfId="0" applyNumberFormat="1" applyFont="1" applyFill="1" applyBorder="1" applyAlignment="1">
      <alignment vertical="center"/>
    </xf>
    <xf numFmtId="3" fontId="11" fillId="3" borderId="1" xfId="1" applyNumberFormat="1" applyFont="1" applyFill="1" applyBorder="1" applyAlignment="1">
      <alignment vertical="center"/>
    </xf>
    <xf numFmtId="3" fontId="8" fillId="2" borderId="13" xfId="1" applyNumberFormat="1" applyFont="1" applyFill="1" applyBorder="1" applyAlignment="1">
      <alignment vertical="center"/>
    </xf>
    <xf numFmtId="3" fontId="8" fillId="3" borderId="1" xfId="1" applyNumberFormat="1" applyFont="1" applyFill="1" applyBorder="1" applyAlignment="1">
      <alignment vertical="center"/>
    </xf>
    <xf numFmtId="3" fontId="8" fillId="4" borderId="1" xfId="1" applyNumberFormat="1" applyFont="1" applyFill="1" applyBorder="1" applyAlignment="1">
      <alignment vertical="center"/>
    </xf>
    <xf numFmtId="3" fontId="8" fillId="2" borderId="1" xfId="1" applyNumberFormat="1" applyFont="1" applyFill="1" applyBorder="1" applyAlignment="1">
      <alignment vertical="center"/>
    </xf>
    <xf numFmtId="0" fontId="24" fillId="3" borderId="1" xfId="0" applyFont="1" applyFill="1" applyBorder="1" applyAlignment="1">
      <alignment vertical="center"/>
    </xf>
    <xf numFmtId="3" fontId="24" fillId="3" borderId="1" xfId="0" applyNumberFormat="1" applyFont="1" applyFill="1" applyBorder="1"/>
    <xf numFmtId="3" fontId="14" fillId="2" borderId="1" xfId="0" applyNumberFormat="1" applyFont="1" applyFill="1" applyBorder="1" applyAlignment="1">
      <alignment horizontal="right" vertical="center"/>
    </xf>
    <xf numFmtId="3" fontId="24" fillId="0" borderId="32" xfId="0" applyNumberFormat="1" applyFont="1" applyBorder="1" applyAlignment="1">
      <alignment horizontal="right" vertical="center"/>
    </xf>
    <xf numFmtId="3" fontId="24" fillId="0" borderId="1" xfId="0" applyNumberFormat="1" applyFont="1" applyBorder="1" applyAlignment="1">
      <alignment horizontal="right" vertical="center"/>
    </xf>
    <xf numFmtId="0" fontId="29" fillId="4" borderId="1" xfId="0" applyFont="1" applyFill="1" applyBorder="1" applyAlignment="1">
      <alignment horizontal="center" vertical="center"/>
    </xf>
    <xf numFmtId="0" fontId="29" fillId="2" borderId="1" xfId="0" applyFont="1" applyFill="1" applyBorder="1" applyAlignment="1">
      <alignment horizontal="center" vertical="center"/>
    </xf>
    <xf numFmtId="0" fontId="29" fillId="3" borderId="1" xfId="0" applyFont="1" applyFill="1" applyBorder="1" applyAlignment="1">
      <alignment horizontal="center" vertical="center"/>
    </xf>
    <xf numFmtId="0" fontId="29" fillId="2" borderId="13" xfId="0" applyFont="1" applyFill="1" applyBorder="1" applyAlignment="1">
      <alignment horizontal="center" vertical="center"/>
    </xf>
    <xf numFmtId="0" fontId="28" fillId="3" borderId="14" xfId="1" applyFont="1" applyFill="1" applyBorder="1" applyAlignment="1">
      <alignment horizontal="center" vertical="center"/>
    </xf>
    <xf numFmtId="0" fontId="28" fillId="3" borderId="1" xfId="0" applyFont="1" applyFill="1" applyBorder="1" applyAlignment="1">
      <alignment horizontal="center" vertical="center"/>
    </xf>
    <xf numFmtId="3" fontId="5" fillId="0" borderId="1" xfId="0" applyNumberFormat="1" applyFont="1" applyBorder="1" applyAlignment="1">
      <alignment vertical="center"/>
    </xf>
    <xf numFmtId="3" fontId="5" fillId="0" borderId="2" xfId="0" applyNumberFormat="1" applyFont="1" applyBorder="1" applyAlignment="1">
      <alignment vertical="center"/>
    </xf>
    <xf numFmtId="10" fontId="5" fillId="2" borderId="21" xfId="0" applyNumberFormat="1" applyFont="1" applyFill="1" applyBorder="1" applyAlignment="1">
      <alignment vertical="center"/>
    </xf>
    <xf numFmtId="10" fontId="5" fillId="2" borderId="1" xfId="0" applyNumberFormat="1" applyFont="1" applyFill="1" applyBorder="1" applyAlignment="1">
      <alignment vertical="center"/>
    </xf>
    <xf numFmtId="3" fontId="5" fillId="0" borderId="11" xfId="0" applyNumberFormat="1" applyFont="1" applyBorder="1" applyAlignment="1">
      <alignment vertical="center"/>
    </xf>
    <xf numFmtId="10" fontId="5" fillId="2" borderId="22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3" fontId="5" fillId="3" borderId="6" xfId="0" applyNumberFormat="1" applyFont="1" applyFill="1" applyBorder="1" applyAlignment="1">
      <alignment vertical="center"/>
    </xf>
    <xf numFmtId="3" fontId="5" fillId="2" borderId="18" xfId="0" applyNumberFormat="1" applyFont="1" applyFill="1" applyBorder="1" applyAlignment="1">
      <alignment vertical="center"/>
    </xf>
    <xf numFmtId="3" fontId="5" fillId="4" borderId="7" xfId="0" applyNumberFormat="1" applyFont="1" applyFill="1" applyBorder="1" applyAlignment="1">
      <alignment vertical="center"/>
    </xf>
    <xf numFmtId="3" fontId="5" fillId="4" borderId="9" xfId="0" applyNumberFormat="1" applyFont="1" applyFill="1" applyBorder="1" applyAlignment="1">
      <alignment vertical="center"/>
    </xf>
    <xf numFmtId="3" fontId="5" fillId="2" borderId="3" xfId="0" applyNumberFormat="1" applyFont="1" applyFill="1" applyBorder="1" applyAlignment="1">
      <alignment vertical="center"/>
    </xf>
    <xf numFmtId="3" fontId="5" fillId="2" borderId="9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3" fontId="5" fillId="2" borderId="16" xfId="0" applyNumberFormat="1" applyFont="1" applyFill="1" applyBorder="1" applyAlignment="1">
      <alignment vertical="center" wrapText="1"/>
    </xf>
    <xf numFmtId="3" fontId="12" fillId="3" borderId="1" xfId="0" applyNumberFormat="1" applyFont="1" applyFill="1" applyBorder="1" applyAlignment="1">
      <alignment vertical="center"/>
    </xf>
    <xf numFmtId="0" fontId="5" fillId="2" borderId="18" xfId="0" applyFont="1" applyFill="1" applyBorder="1" applyAlignment="1">
      <alignment vertical="center"/>
    </xf>
    <xf numFmtId="0" fontId="5" fillId="3" borderId="3" xfId="0" applyFont="1" applyFill="1" applyBorder="1" applyAlignment="1">
      <alignment vertical="center"/>
    </xf>
    <xf numFmtId="0" fontId="5" fillId="6" borderId="19" xfId="0" applyFont="1" applyFill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3" fontId="5" fillId="2" borderId="6" xfId="0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10" xfId="1" applyFont="1" applyFill="1" applyBorder="1" applyAlignment="1">
      <alignment vertical="center"/>
    </xf>
    <xf numFmtId="0" fontId="14" fillId="2" borderId="3" xfId="0" applyFont="1" applyFill="1" applyBorder="1" applyAlignment="1">
      <alignment vertical="center"/>
    </xf>
    <xf numFmtId="0" fontId="14" fillId="2" borderId="7" xfId="0" applyFont="1" applyFill="1" applyBorder="1" applyAlignment="1">
      <alignment vertical="center"/>
    </xf>
    <xf numFmtId="0" fontId="14" fillId="2" borderId="9" xfId="0" applyFont="1" applyFill="1" applyBorder="1" applyAlignment="1">
      <alignment vertical="center"/>
    </xf>
    <xf numFmtId="0" fontId="14" fillId="3" borderId="9" xfId="0" applyFont="1" applyFill="1" applyBorder="1" applyAlignment="1">
      <alignment vertical="center"/>
    </xf>
    <xf numFmtId="3" fontId="14" fillId="2" borderId="7" xfId="0" applyNumberFormat="1" applyFont="1" applyFill="1" applyBorder="1" applyAlignment="1">
      <alignment vertical="center"/>
    </xf>
    <xf numFmtId="3" fontId="14" fillId="3" borderId="7" xfId="0" applyNumberFormat="1" applyFont="1" applyFill="1" applyBorder="1" applyAlignment="1">
      <alignment vertical="center"/>
    </xf>
    <xf numFmtId="3" fontId="14" fillId="3" borderId="9" xfId="0" applyNumberFormat="1" applyFont="1" applyFill="1" applyBorder="1" applyAlignment="1">
      <alignment vertical="center"/>
    </xf>
    <xf numFmtId="3" fontId="25" fillId="2" borderId="1" xfId="0" applyNumberFormat="1" applyFont="1" applyFill="1" applyBorder="1" applyAlignment="1">
      <alignment vertical="center"/>
    </xf>
    <xf numFmtId="3" fontId="24" fillId="3" borderId="1" xfId="0" applyNumberFormat="1" applyFont="1" applyFill="1" applyBorder="1" applyAlignment="1">
      <alignment vertical="center"/>
    </xf>
    <xf numFmtId="3" fontId="14" fillId="2" borderId="3" xfId="0" applyNumberFormat="1" applyFont="1" applyFill="1" applyBorder="1" applyAlignment="1">
      <alignment vertical="center"/>
    </xf>
    <xf numFmtId="3" fontId="14" fillId="3" borderId="3" xfId="0" applyNumberFormat="1" applyFont="1" applyFill="1" applyBorder="1" applyAlignment="1">
      <alignment vertical="center"/>
    </xf>
    <xf numFmtId="3" fontId="7" fillId="3" borderId="11" xfId="0" applyNumberFormat="1" applyFont="1" applyFill="1" applyBorder="1" applyAlignment="1">
      <alignment vertical="center"/>
    </xf>
    <xf numFmtId="3" fontId="23" fillId="2" borderId="3" xfId="0" applyNumberFormat="1" applyFont="1" applyFill="1" applyBorder="1" applyAlignment="1">
      <alignment vertical="center"/>
    </xf>
    <xf numFmtId="3" fontId="23" fillId="3" borderId="7" xfId="0" applyNumberFormat="1" applyFont="1" applyFill="1" applyBorder="1" applyAlignment="1">
      <alignment vertical="center"/>
    </xf>
    <xf numFmtId="3" fontId="23" fillId="2" borderId="9" xfId="0" applyNumberFormat="1" applyFont="1" applyFill="1" applyBorder="1" applyAlignment="1">
      <alignment vertical="center"/>
    </xf>
    <xf numFmtId="3" fontId="14" fillId="2" borderId="9" xfId="0" applyNumberFormat="1" applyFont="1" applyFill="1" applyBorder="1" applyAlignment="1">
      <alignment vertical="center"/>
    </xf>
    <xf numFmtId="3" fontId="23" fillId="2" borderId="7" xfId="0" applyNumberFormat="1" applyFont="1" applyFill="1" applyBorder="1" applyAlignment="1">
      <alignment vertical="center"/>
    </xf>
    <xf numFmtId="3" fontId="5" fillId="3" borderId="6" xfId="1" applyNumberFormat="1" applyFont="1" applyFill="1" applyBorder="1" applyAlignment="1">
      <alignment vertical="center"/>
    </xf>
    <xf numFmtId="0" fontId="5" fillId="4" borderId="6" xfId="0" applyFont="1" applyFill="1" applyBorder="1" applyAlignment="1">
      <alignment vertical="center"/>
    </xf>
    <xf numFmtId="0" fontId="5" fillId="4" borderId="9" xfId="0" applyFont="1" applyFill="1" applyBorder="1" applyAlignment="1">
      <alignment vertical="center"/>
    </xf>
    <xf numFmtId="0" fontId="5" fillId="2" borderId="16" xfId="0" applyFont="1" applyFill="1" applyBorder="1" applyAlignment="1">
      <alignment vertical="center"/>
    </xf>
    <xf numFmtId="3" fontId="5" fillId="4" borderId="6" xfId="0" applyNumberFormat="1" applyFont="1" applyFill="1" applyBorder="1" applyAlignment="1">
      <alignment vertical="center"/>
    </xf>
    <xf numFmtId="3" fontId="5" fillId="3" borderId="16" xfId="0" applyNumberFormat="1" applyFont="1" applyFill="1" applyBorder="1" applyAlignment="1">
      <alignment vertical="center"/>
    </xf>
    <xf numFmtId="3" fontId="5" fillId="3" borderId="17" xfId="0" applyNumberFormat="1" applyFont="1" applyFill="1" applyBorder="1" applyAlignment="1">
      <alignment vertical="center"/>
    </xf>
    <xf numFmtId="0" fontId="5" fillId="3" borderId="18" xfId="0" applyFont="1" applyFill="1" applyBorder="1" applyAlignment="1">
      <alignment vertical="center"/>
    </xf>
    <xf numFmtId="0" fontId="5" fillId="3" borderId="16" xfId="0" applyFont="1" applyFill="1" applyBorder="1" applyAlignment="1">
      <alignment vertical="center"/>
    </xf>
    <xf numFmtId="3" fontId="5" fillId="2" borderId="3" xfId="1" applyNumberFormat="1" applyFont="1" applyFill="1" applyBorder="1" applyAlignment="1">
      <alignment vertical="center"/>
    </xf>
    <xf numFmtId="3" fontId="5" fillId="2" borderId="7" xfId="1" applyNumberFormat="1" applyFont="1" applyFill="1" applyBorder="1" applyAlignment="1">
      <alignment vertical="center"/>
    </xf>
    <xf numFmtId="3" fontId="5" fillId="2" borderId="9" xfId="1" applyNumberFormat="1" applyFont="1" applyFill="1" applyBorder="1" applyAlignment="1">
      <alignment vertical="center"/>
    </xf>
    <xf numFmtId="3" fontId="5" fillId="4" borderId="3" xfId="1" applyNumberFormat="1" applyFont="1" applyFill="1" applyBorder="1" applyAlignment="1">
      <alignment vertical="center"/>
    </xf>
    <xf numFmtId="0" fontId="5" fillId="4" borderId="7" xfId="1" applyFont="1" applyFill="1" applyBorder="1" applyAlignment="1">
      <alignment vertical="center"/>
    </xf>
    <xf numFmtId="3" fontId="5" fillId="4" borderId="7" xfId="1" applyNumberFormat="1" applyFont="1" applyFill="1" applyBorder="1" applyAlignment="1">
      <alignment vertical="center"/>
    </xf>
    <xf numFmtId="3" fontId="5" fillId="4" borderId="9" xfId="1" applyNumberFormat="1" applyFont="1" applyFill="1" applyBorder="1" applyAlignment="1">
      <alignment vertical="center"/>
    </xf>
    <xf numFmtId="3" fontId="5" fillId="2" borderId="16" xfId="1" applyNumberFormat="1" applyFont="1" applyFill="1" applyBorder="1" applyAlignment="1">
      <alignment vertical="center"/>
    </xf>
    <xf numFmtId="3" fontId="5" fillId="2" borderId="17" xfId="1" applyNumberFormat="1" applyFont="1" applyFill="1" applyBorder="1" applyAlignment="1">
      <alignment vertical="center"/>
    </xf>
    <xf numFmtId="3" fontId="5" fillId="2" borderId="18" xfId="1" applyNumberFormat="1" applyFont="1" applyFill="1" applyBorder="1" applyAlignment="1">
      <alignment vertical="center"/>
    </xf>
    <xf numFmtId="0" fontId="5" fillId="3" borderId="7" xfId="1" applyFont="1" applyFill="1" applyBorder="1" applyAlignment="1">
      <alignment vertical="center"/>
    </xf>
    <xf numFmtId="3" fontId="5" fillId="3" borderId="7" xfId="1" applyNumberFormat="1" applyFont="1" applyFill="1" applyBorder="1" applyAlignment="1">
      <alignment vertical="center"/>
    </xf>
    <xf numFmtId="3" fontId="5" fillId="3" borderId="9" xfId="1" applyNumberFormat="1" applyFont="1" applyFill="1" applyBorder="1" applyAlignment="1">
      <alignment vertical="center"/>
    </xf>
    <xf numFmtId="3" fontId="5" fillId="3" borderId="3" xfId="1" applyNumberFormat="1" applyFont="1" applyFill="1" applyBorder="1" applyAlignment="1">
      <alignment vertical="center"/>
    </xf>
    <xf numFmtId="3" fontId="5" fillId="0" borderId="19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3" fontId="5" fillId="3" borderId="18" xfId="0" applyNumberFormat="1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0" borderId="0" xfId="1" applyFont="1" applyAlignment="1">
      <alignment horizontal="right" vertical="center"/>
    </xf>
    <xf numFmtId="0" fontId="5" fillId="0" borderId="0" xfId="1" applyFont="1" applyAlignment="1">
      <alignment vertical="center"/>
    </xf>
    <xf numFmtId="3" fontId="32" fillId="3" borderId="1" xfId="1" applyNumberFormat="1" applyFont="1" applyFill="1" applyBorder="1" applyAlignment="1">
      <alignment vertical="center"/>
    </xf>
    <xf numFmtId="3" fontId="32" fillId="2" borderId="13" xfId="1" applyNumberFormat="1" applyFont="1" applyFill="1" applyBorder="1" applyAlignment="1">
      <alignment vertical="center"/>
    </xf>
    <xf numFmtId="3" fontId="24" fillId="2" borderId="13" xfId="1" applyNumberFormat="1" applyFont="1" applyFill="1" applyBorder="1" applyAlignment="1">
      <alignment vertical="center"/>
    </xf>
    <xf numFmtId="3" fontId="24" fillId="3" borderId="1" xfId="1" applyNumberFormat="1" applyFont="1" applyFill="1" applyBorder="1" applyAlignment="1">
      <alignment vertical="center"/>
    </xf>
    <xf numFmtId="3" fontId="24" fillId="4" borderId="1" xfId="1" applyNumberFormat="1" applyFont="1" applyFill="1" applyBorder="1" applyAlignment="1">
      <alignment vertical="center"/>
    </xf>
    <xf numFmtId="3" fontId="24" fillId="2" borderId="1" xfId="1" applyNumberFormat="1" applyFont="1" applyFill="1" applyBorder="1" applyAlignment="1">
      <alignment vertical="center"/>
    </xf>
    <xf numFmtId="3" fontId="12" fillId="2" borderId="7" xfId="1" applyNumberFormat="1" applyFont="1" applyFill="1" applyBorder="1" applyAlignment="1">
      <alignment vertical="center"/>
    </xf>
    <xf numFmtId="0" fontId="5" fillId="0" borderId="0" xfId="0" applyFont="1" applyAlignment="1">
      <alignment horizontal="right" vertical="center"/>
    </xf>
    <xf numFmtId="3" fontId="5" fillId="0" borderId="1" xfId="0" applyNumberFormat="1" applyFont="1" applyBorder="1" applyAlignment="1">
      <alignment horizontal="right" vertical="center"/>
    </xf>
    <xf numFmtId="3" fontId="5" fillId="0" borderId="11" xfId="0" applyNumberFormat="1" applyFont="1" applyBorder="1" applyAlignment="1">
      <alignment horizontal="right" vertical="center"/>
    </xf>
    <xf numFmtId="10" fontId="5" fillId="2" borderId="14" xfId="6" applyNumberFormat="1" applyFont="1" applyFill="1" applyBorder="1" applyAlignment="1">
      <alignment vertical="center"/>
    </xf>
    <xf numFmtId="0" fontId="5" fillId="2" borderId="7" xfId="0" applyFont="1" applyFill="1" applyBorder="1" applyAlignment="1">
      <alignment horizontal="left" vertical="center" wrapText="1"/>
    </xf>
    <xf numFmtId="1" fontId="5" fillId="0" borderId="0" xfId="0" applyNumberFormat="1" applyFont="1" applyAlignment="1">
      <alignment horizontal="right" vertical="center"/>
    </xf>
    <xf numFmtId="3" fontId="5" fillId="2" borderId="17" xfId="0" applyNumberFormat="1" applyFont="1" applyFill="1" applyBorder="1" applyAlignment="1">
      <alignment vertical="center" wrapText="1"/>
    </xf>
    <xf numFmtId="3" fontId="12" fillId="4" borderId="7" xfId="0" applyNumberFormat="1" applyFont="1" applyFill="1" applyBorder="1" applyAlignment="1">
      <alignment vertical="center"/>
    </xf>
    <xf numFmtId="0" fontId="24" fillId="0" borderId="0" xfId="0" applyFont="1" applyAlignment="1">
      <alignment vertical="center"/>
    </xf>
    <xf numFmtId="3" fontId="23" fillId="3" borderId="9" xfId="0" applyNumberFormat="1" applyFont="1" applyFill="1" applyBorder="1" applyAlignment="1">
      <alignment vertical="center"/>
    </xf>
    <xf numFmtId="2" fontId="7" fillId="0" borderId="0" xfId="0" applyNumberFormat="1" applyFont="1" applyBorder="1" applyAlignment="1">
      <alignment horizontal="center" vertical="center" wrapText="1"/>
    </xf>
    <xf numFmtId="2" fontId="0" fillId="0" borderId="0" xfId="0" applyNumberFormat="1" applyBorder="1" applyAlignment="1">
      <alignment wrapText="1"/>
    </xf>
    <xf numFmtId="3" fontId="8" fillId="0" borderId="19" xfId="0" applyNumberFormat="1" applyFont="1" applyBorder="1" applyAlignment="1">
      <alignment vertical="center"/>
    </xf>
    <xf numFmtId="10" fontId="5" fillId="3" borderId="1" xfId="6" applyNumberFormat="1" applyFont="1" applyFill="1" applyBorder="1"/>
    <xf numFmtId="10" fontId="5" fillId="2" borderId="1" xfId="6" applyNumberFormat="1" applyFont="1" applyFill="1" applyBorder="1"/>
    <xf numFmtId="0" fontId="19" fillId="4" borderId="13" xfId="0" applyFont="1" applyFill="1" applyBorder="1" applyAlignment="1">
      <alignment horizontal="center" vertical="center"/>
    </xf>
    <xf numFmtId="3" fontId="5" fillId="0" borderId="19" xfId="0" applyNumberFormat="1" applyFont="1" applyBorder="1"/>
    <xf numFmtId="3" fontId="12" fillId="0" borderId="11" xfId="0" applyNumberFormat="1" applyFont="1" applyBorder="1" applyAlignment="1">
      <alignment vertical="center"/>
    </xf>
    <xf numFmtId="3" fontId="34" fillId="3" borderId="11" xfId="0" applyNumberFormat="1" applyFont="1" applyFill="1" applyBorder="1" applyAlignment="1">
      <alignment vertical="center"/>
    </xf>
    <xf numFmtId="3" fontId="32" fillId="3" borderId="1" xfId="0" applyNumberFormat="1" applyFont="1" applyFill="1" applyBorder="1" applyAlignment="1">
      <alignment vertical="center"/>
    </xf>
    <xf numFmtId="3" fontId="35" fillId="2" borderId="1" xfId="0" applyNumberFormat="1" applyFont="1" applyFill="1" applyBorder="1" applyAlignment="1">
      <alignment vertical="center"/>
    </xf>
    <xf numFmtId="0" fontId="36" fillId="0" borderId="0" xfId="0" applyFont="1"/>
    <xf numFmtId="0" fontId="37" fillId="0" borderId="0" xfId="0" applyFont="1"/>
    <xf numFmtId="0" fontId="4" fillId="0" borderId="0" xfId="0" applyFont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0" fontId="12" fillId="0" borderId="1" xfId="0" applyFont="1" applyBorder="1" applyAlignment="1">
      <alignment vertical="center"/>
    </xf>
    <xf numFmtId="3" fontId="12" fillId="0" borderId="1" xfId="0" applyNumberFormat="1" applyFont="1" applyBorder="1" applyAlignment="1">
      <alignment vertical="center"/>
    </xf>
    <xf numFmtId="3" fontId="19" fillId="3" borderId="41" xfId="0" applyNumberFormat="1" applyFont="1" applyFill="1" applyBorder="1" applyAlignment="1">
      <alignment vertical="center"/>
    </xf>
    <xf numFmtId="3" fontId="19" fillId="3" borderId="42" xfId="0" applyNumberFormat="1" applyFont="1" applyFill="1" applyBorder="1" applyAlignment="1">
      <alignment vertical="center"/>
    </xf>
    <xf numFmtId="1" fontId="19" fillId="0" borderId="41" xfId="0" applyNumberFormat="1" applyFont="1" applyBorder="1" applyAlignment="1">
      <alignment vertical="center"/>
    </xf>
    <xf numFmtId="3" fontId="19" fillId="0" borderId="41" xfId="0" applyNumberFormat="1" applyFont="1" applyBorder="1" applyAlignment="1">
      <alignment vertical="center"/>
    </xf>
    <xf numFmtId="3" fontId="19" fillId="0" borderId="42" xfId="0" applyNumberFormat="1" applyFont="1" applyBorder="1" applyAlignment="1">
      <alignment vertical="center"/>
    </xf>
    <xf numFmtId="3" fontId="19" fillId="3" borderId="44" xfId="0" applyNumberFormat="1" applyFont="1" applyFill="1" applyBorder="1" applyAlignment="1">
      <alignment vertical="center"/>
    </xf>
    <xf numFmtId="3" fontId="19" fillId="3" borderId="45" xfId="0" applyNumberFormat="1" applyFont="1" applyFill="1" applyBorder="1" applyAlignment="1">
      <alignment vertical="center"/>
    </xf>
    <xf numFmtId="0" fontId="5" fillId="2" borderId="12" xfId="0" applyFont="1" applyFill="1" applyBorder="1" applyAlignment="1">
      <alignment vertical="center" wrapText="1"/>
    </xf>
    <xf numFmtId="0" fontId="5" fillId="2" borderId="14" xfId="0" applyFont="1" applyFill="1" applyBorder="1" applyAlignment="1">
      <alignment vertical="center" wrapText="1"/>
    </xf>
    <xf numFmtId="0" fontId="5" fillId="2" borderId="10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12" fillId="5" borderId="5" xfId="1" applyFont="1" applyFill="1" applyBorder="1" applyAlignment="1">
      <alignment horizontal="center" vertical="center" wrapText="1"/>
    </xf>
    <xf numFmtId="0" fontId="2" fillId="2" borderId="8" xfId="1" applyFill="1" applyBorder="1" applyAlignment="1">
      <alignment vertical="center" wrapText="1"/>
    </xf>
    <xf numFmtId="0" fontId="7" fillId="0" borderId="0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11" xfId="1" applyFont="1" applyFill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0" fontId="4" fillId="0" borderId="13" xfId="1" applyFont="1" applyBorder="1" applyAlignment="1">
      <alignment horizontal="center" vertical="center" wrapText="1"/>
    </xf>
    <xf numFmtId="0" fontId="4" fillId="2" borderId="23" xfId="1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vertical="center" wrapText="1"/>
    </xf>
    <xf numFmtId="0" fontId="5" fillId="2" borderId="20" xfId="0" applyFont="1" applyFill="1" applyBorder="1" applyAlignment="1">
      <alignment vertical="center" wrapText="1"/>
    </xf>
    <xf numFmtId="2" fontId="5" fillId="0" borderId="12" xfId="0" applyNumberFormat="1" applyFont="1" applyBorder="1" applyAlignment="1">
      <alignment horizontal="center" wrapText="1"/>
    </xf>
    <xf numFmtId="2" fontId="5" fillId="0" borderId="13" xfId="0" applyNumberFormat="1" applyFont="1" applyBorder="1" applyAlignment="1">
      <alignment horizontal="center" wrapText="1"/>
    </xf>
    <xf numFmtId="2" fontId="5" fillId="0" borderId="14" xfId="0" applyNumberFormat="1" applyFont="1" applyBorder="1" applyAlignment="1">
      <alignment horizont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12" fillId="5" borderId="5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vertical="center" wrapText="1"/>
    </xf>
    <xf numFmtId="0" fontId="5" fillId="2" borderId="12" xfId="0" applyFont="1" applyFill="1" applyBorder="1" applyAlignment="1">
      <alignment wrapText="1"/>
    </xf>
    <xf numFmtId="0" fontId="5" fillId="2" borderId="14" xfId="0" applyFont="1" applyFill="1" applyBorder="1" applyAlignment="1">
      <alignment wrapText="1"/>
    </xf>
    <xf numFmtId="0" fontId="5" fillId="2" borderId="10" xfId="0" applyFont="1" applyFill="1" applyBorder="1" applyAlignment="1">
      <alignment wrapText="1"/>
    </xf>
    <xf numFmtId="0" fontId="5" fillId="2" borderId="15" xfId="0" applyFont="1" applyFill="1" applyBorder="1" applyAlignment="1">
      <alignment wrapText="1"/>
    </xf>
    <xf numFmtId="0" fontId="5" fillId="2" borderId="23" xfId="0" applyFont="1" applyFill="1" applyBorder="1" applyAlignment="1">
      <alignment wrapText="1"/>
    </xf>
    <xf numFmtId="0" fontId="5" fillId="2" borderId="20" xfId="0" applyFont="1" applyFill="1" applyBorder="1" applyAlignment="1">
      <alignment wrapText="1"/>
    </xf>
    <xf numFmtId="0" fontId="7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wrapText="1"/>
    </xf>
    <xf numFmtId="0" fontId="5" fillId="0" borderId="1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19" fillId="3" borderId="12" xfId="0" applyFont="1" applyFill="1" applyBorder="1" applyAlignment="1">
      <alignment horizontal="center" vertical="center" wrapText="1"/>
    </xf>
    <xf numFmtId="0" fontId="19" fillId="3" borderId="1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15" fillId="3" borderId="19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5" fillId="2" borderId="8" xfId="0" applyFont="1" applyFill="1" applyBorder="1" applyAlignment="1">
      <alignment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6" fillId="3" borderId="19" xfId="0" applyFont="1" applyFill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9" fillId="5" borderId="5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vertical="center" wrapText="1"/>
    </xf>
    <xf numFmtId="0" fontId="21" fillId="0" borderId="15" xfId="0" applyFont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0" fontId="31" fillId="0" borderId="15" xfId="0" applyFont="1" applyBorder="1" applyAlignment="1">
      <alignment vertical="center" wrapText="1"/>
    </xf>
    <xf numFmtId="0" fontId="14" fillId="3" borderId="20" xfId="0" applyFont="1" applyFill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20" fillId="5" borderId="5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vertical="center" wrapText="1"/>
    </xf>
    <xf numFmtId="0" fontId="20" fillId="5" borderId="12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wrapText="1"/>
    </xf>
    <xf numFmtId="0" fontId="19" fillId="5" borderId="12" xfId="0" applyFont="1" applyFill="1" applyBorder="1" applyAlignment="1">
      <alignment horizontal="center" vertical="center" wrapText="1"/>
    </xf>
    <xf numFmtId="0" fontId="18" fillId="0" borderId="14" xfId="0" applyFont="1" applyBorder="1" applyAlignment="1">
      <alignment wrapText="1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5" fillId="2" borderId="33" xfId="0" applyFont="1" applyFill="1" applyBorder="1" applyAlignment="1">
      <alignment horizontal="center" vertical="center" wrapText="1"/>
    </xf>
    <xf numFmtId="0" fontId="15" fillId="0" borderId="32" xfId="0" applyFont="1" applyBorder="1" applyAlignment="1">
      <alignment wrapText="1"/>
    </xf>
    <xf numFmtId="0" fontId="5" fillId="2" borderId="12" xfId="0" applyFont="1" applyFill="1" applyBorder="1" applyAlignment="1">
      <alignment horizontal="center" vertical="center" wrapText="1"/>
    </xf>
    <xf numFmtId="0" fontId="15" fillId="0" borderId="14" xfId="0" applyFont="1" applyBorder="1" applyAlignment="1">
      <alignment wrapText="1"/>
    </xf>
    <xf numFmtId="0" fontId="26" fillId="2" borderId="6" xfId="0" applyFont="1" applyFill="1" applyBorder="1" applyAlignment="1">
      <alignment horizontal="center" vertical="center" wrapText="1"/>
    </xf>
    <xf numFmtId="0" fontId="27" fillId="2" borderId="4" xfId="0" applyFont="1" applyFill="1" applyBorder="1" applyAlignment="1">
      <alignment horizontal="center" vertical="center" wrapText="1"/>
    </xf>
    <xf numFmtId="0" fontId="29" fillId="2" borderId="2" xfId="0" applyFont="1" applyFill="1" applyBorder="1" applyAlignment="1">
      <alignment horizontal="center" vertical="center" wrapText="1"/>
    </xf>
    <xf numFmtId="0" fontId="31" fillId="2" borderId="11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9" fillId="3" borderId="6" xfId="0" applyFont="1" applyFill="1" applyBorder="1" applyAlignment="1">
      <alignment horizontal="center" vertical="center" wrapText="1"/>
    </xf>
    <xf numFmtId="0" fontId="30" fillId="3" borderId="4" xfId="0" applyFont="1" applyFill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4" fillId="2" borderId="23" xfId="0" applyFont="1" applyFill="1" applyBorder="1" applyAlignment="1">
      <alignment horizontal="center" vertical="center" wrapText="1"/>
    </xf>
    <xf numFmtId="0" fontId="16" fillId="0" borderId="21" xfId="0" applyFont="1" applyBorder="1" applyAlignment="1">
      <alignment wrapText="1"/>
    </xf>
    <xf numFmtId="0" fontId="16" fillId="0" borderId="10" xfId="0" applyFont="1" applyBorder="1" applyAlignment="1">
      <alignment wrapText="1"/>
    </xf>
    <xf numFmtId="0" fontId="16" fillId="0" borderId="22" xfId="0" applyFont="1" applyBorder="1" applyAlignment="1">
      <alignment wrapText="1"/>
    </xf>
    <xf numFmtId="0" fontId="26" fillId="2" borderId="2" xfId="0" applyFont="1" applyFill="1" applyBorder="1" applyAlignment="1">
      <alignment horizontal="center" vertical="center" wrapText="1"/>
    </xf>
    <xf numFmtId="0" fontId="26" fillId="2" borderId="11" xfId="0" applyFont="1" applyFill="1" applyBorder="1" applyAlignment="1">
      <alignment horizontal="center" vertical="center" wrapText="1"/>
    </xf>
    <xf numFmtId="0" fontId="24" fillId="2" borderId="12" xfId="0" applyFont="1" applyFill="1" applyBorder="1" applyAlignment="1">
      <alignment horizontal="right" vertical="center" wrapText="1"/>
    </xf>
    <xf numFmtId="0" fontId="16" fillId="0" borderId="14" xfId="0" applyFont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165" fontId="7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22" fillId="3" borderId="25" xfId="0" applyFont="1" applyFill="1" applyBorder="1" applyAlignment="1">
      <alignment vertical="center" wrapText="1"/>
    </xf>
    <xf numFmtId="0" fontId="22" fillId="3" borderId="40" xfId="0" applyFont="1" applyFill="1" applyBorder="1" applyAlignment="1">
      <alignment vertical="center" wrapText="1"/>
    </xf>
    <xf numFmtId="0" fontId="25" fillId="3" borderId="25" xfId="0" applyFont="1" applyFill="1" applyBorder="1" applyAlignment="1">
      <alignment horizontal="center" vertical="center" wrapText="1"/>
    </xf>
    <xf numFmtId="0" fontId="25" fillId="3" borderId="40" xfId="0" applyFont="1" applyFill="1" applyBorder="1" applyAlignment="1">
      <alignment horizontal="center" vertical="center" wrapText="1"/>
    </xf>
    <xf numFmtId="0" fontId="22" fillId="3" borderId="30" xfId="0" applyFont="1" applyFill="1" applyBorder="1" applyAlignment="1">
      <alignment vertical="center" wrapText="1"/>
    </xf>
    <xf numFmtId="0" fontId="22" fillId="3" borderId="43" xfId="0" applyFont="1" applyFill="1" applyBorder="1" applyAlignment="1">
      <alignment vertical="center" wrapText="1"/>
    </xf>
    <xf numFmtId="2" fontId="38" fillId="0" borderId="0" xfId="0" applyNumberFormat="1" applyFont="1" applyBorder="1" applyAlignment="1">
      <alignment horizontal="center" vertical="center" wrapText="1"/>
    </xf>
    <xf numFmtId="0" fontId="17" fillId="3" borderId="23" xfId="0" applyFont="1" applyFill="1" applyBorder="1" applyAlignment="1">
      <alignment horizontal="center" vertical="center" wrapText="1"/>
    </xf>
    <xf numFmtId="0" fontId="17" fillId="3" borderId="34" xfId="0" applyFont="1" applyFill="1" applyBorder="1" applyAlignment="1">
      <alignment horizontal="center" vertical="center" wrapText="1"/>
    </xf>
    <xf numFmtId="0" fontId="17" fillId="3" borderId="24" xfId="0" applyFont="1" applyFill="1" applyBorder="1" applyAlignment="1">
      <alignment horizontal="center" vertical="center" wrapText="1"/>
    </xf>
    <xf numFmtId="0" fontId="17" fillId="3" borderId="37" xfId="0" applyFont="1" applyFill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3" borderId="35" xfId="0" applyFont="1" applyFill="1" applyBorder="1" applyAlignment="1">
      <alignment horizontal="center" vertical="center" wrapText="1"/>
    </xf>
    <xf numFmtId="0" fontId="7" fillId="3" borderId="38" xfId="0" applyFont="1" applyFill="1" applyBorder="1" applyAlignment="1">
      <alignment horizontal="center" vertical="center" wrapText="1"/>
    </xf>
    <xf numFmtId="0" fontId="7" fillId="3" borderId="36" xfId="0" applyFont="1" applyFill="1" applyBorder="1" applyAlignment="1">
      <alignment horizontal="center" vertical="center" wrapText="1"/>
    </xf>
    <xf numFmtId="0" fontId="7" fillId="3" borderId="39" xfId="0" applyFont="1" applyFill="1" applyBorder="1" applyAlignment="1">
      <alignment horizontal="center" vertical="center" wrapText="1"/>
    </xf>
  </cellXfs>
  <cellStyles count="10">
    <cellStyle name="Comma 2" xfId="8"/>
    <cellStyle name="Currency 2" xfId="9"/>
    <cellStyle name="Normal" xfId="0" builtinId="0"/>
    <cellStyle name="Normal 2" xfId="3"/>
    <cellStyle name="Normal 3" xfId="7"/>
    <cellStyle name="Normal 4" xfId="5"/>
    <cellStyle name="Normal 5" xfId="4"/>
    <cellStyle name="Normal 6" xfId="1"/>
    <cellStyle name="Percent 2" xfId="6"/>
    <cellStyle name="Percent 3" xfId="2"/>
  </cellStyles>
  <dxfs count="0"/>
  <tableStyles count="0" defaultTableStyle="TableStyleMedium2" defaultPivotStyle="PivotStyleLight16"/>
  <colors>
    <mruColors>
      <color rgb="FFFFFFCC"/>
      <color rgb="FFF8F8F8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tabSelected="1" workbookViewId="0">
      <selection activeCell="B1" sqref="B1"/>
    </sheetView>
  </sheetViews>
  <sheetFormatPr defaultRowHeight="15" x14ac:dyDescent="0.25"/>
  <cols>
    <col min="1" max="1" width="4.85546875" customWidth="1"/>
    <col min="2" max="2" width="28" customWidth="1"/>
  </cols>
  <sheetData>
    <row r="1" spans="1:14" ht="24.75" customHeight="1" thickBot="1" x14ac:dyDescent="0.3">
      <c r="A1" s="238"/>
      <c r="B1" s="239"/>
      <c r="C1" s="287" t="s">
        <v>94</v>
      </c>
      <c r="D1" s="288"/>
      <c r="E1" s="288"/>
      <c r="F1" s="288"/>
      <c r="G1" s="288"/>
      <c r="H1" s="288"/>
      <c r="I1" s="288"/>
      <c r="J1" s="2"/>
      <c r="K1" s="2"/>
      <c r="L1" s="2"/>
      <c r="M1" s="2"/>
      <c r="N1" s="238" t="s">
        <v>38</v>
      </c>
    </row>
    <row r="2" spans="1:14" ht="15.75" thickBot="1" x14ac:dyDescent="0.3">
      <c r="A2" s="291" t="s">
        <v>0</v>
      </c>
      <c r="B2" s="293" t="s">
        <v>1</v>
      </c>
      <c r="C2" s="295" t="s">
        <v>2</v>
      </c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89" t="s">
        <v>3</v>
      </c>
    </row>
    <row r="3" spans="1:14" ht="15.75" thickBot="1" x14ac:dyDescent="0.3">
      <c r="A3" s="292"/>
      <c r="B3" s="294"/>
      <c r="C3" s="90" t="s">
        <v>71</v>
      </c>
      <c r="D3" s="23" t="s">
        <v>4</v>
      </c>
      <c r="E3" s="22" t="s">
        <v>5</v>
      </c>
      <c r="F3" s="23" t="s">
        <v>6</v>
      </c>
      <c r="G3" s="22" t="s">
        <v>7</v>
      </c>
      <c r="H3" s="23" t="s">
        <v>8</v>
      </c>
      <c r="I3" s="22" t="s">
        <v>9</v>
      </c>
      <c r="J3" s="23" t="s">
        <v>10</v>
      </c>
      <c r="K3" s="90" t="s">
        <v>11</v>
      </c>
      <c r="L3" s="23" t="s">
        <v>12</v>
      </c>
      <c r="M3" s="24" t="s">
        <v>13</v>
      </c>
      <c r="N3" s="290"/>
    </row>
    <row r="4" spans="1:14" x14ac:dyDescent="0.25">
      <c r="A4" s="5">
        <v>1</v>
      </c>
      <c r="B4" s="9" t="s">
        <v>14</v>
      </c>
      <c r="C4" s="209">
        <v>88821</v>
      </c>
      <c r="D4" s="177">
        <v>87161</v>
      </c>
      <c r="E4" s="231">
        <v>31250</v>
      </c>
      <c r="F4" s="225">
        <v>50375</v>
      </c>
      <c r="G4" s="231">
        <v>59805</v>
      </c>
      <c r="H4" s="225">
        <v>83209</v>
      </c>
      <c r="I4" s="231">
        <v>8203</v>
      </c>
      <c r="J4" s="225">
        <v>23609</v>
      </c>
      <c r="K4" s="209">
        <v>43407</v>
      </c>
      <c r="L4" s="225">
        <v>10811</v>
      </c>
      <c r="M4" s="221">
        <v>25391</v>
      </c>
      <c r="N4" s="218">
        <f t="shared" ref="N4:N21" si="0">SUM(C4:M4)</f>
        <v>512042</v>
      </c>
    </row>
    <row r="5" spans="1:14" x14ac:dyDescent="0.25">
      <c r="A5" s="4">
        <v>2</v>
      </c>
      <c r="B5" s="10" t="s">
        <v>15</v>
      </c>
      <c r="C5" s="228">
        <v>0</v>
      </c>
      <c r="D5" s="72">
        <v>24121</v>
      </c>
      <c r="E5" s="228">
        <v>0</v>
      </c>
      <c r="F5" s="226">
        <v>1009</v>
      </c>
      <c r="G5" s="229">
        <v>3919</v>
      </c>
      <c r="H5" s="226">
        <v>10664</v>
      </c>
      <c r="I5" s="228">
        <v>0</v>
      </c>
      <c r="J5" s="226">
        <v>1222</v>
      </c>
      <c r="K5" s="228">
        <v>208</v>
      </c>
      <c r="L5" s="21">
        <v>0</v>
      </c>
      <c r="M5" s="222">
        <v>0</v>
      </c>
      <c r="N5" s="219">
        <f t="shared" si="0"/>
        <v>41143</v>
      </c>
    </row>
    <row r="6" spans="1:14" x14ac:dyDescent="0.25">
      <c r="A6" s="4">
        <v>3</v>
      </c>
      <c r="B6" s="10" t="s">
        <v>16</v>
      </c>
      <c r="C6" s="229">
        <v>69669</v>
      </c>
      <c r="D6" s="72">
        <v>153775</v>
      </c>
      <c r="E6" s="229">
        <v>35387</v>
      </c>
      <c r="F6" s="226">
        <v>81824</v>
      </c>
      <c r="G6" s="229">
        <v>51823</v>
      </c>
      <c r="H6" s="226">
        <v>61322</v>
      </c>
      <c r="I6" s="229">
        <v>3234</v>
      </c>
      <c r="J6" s="226">
        <v>30669</v>
      </c>
      <c r="K6" s="229">
        <v>51814</v>
      </c>
      <c r="L6" s="226">
        <v>8324</v>
      </c>
      <c r="M6" s="223">
        <v>27460</v>
      </c>
      <c r="N6" s="219">
        <f t="shared" si="0"/>
        <v>575301</v>
      </c>
    </row>
    <row r="7" spans="1:14" x14ac:dyDescent="0.25">
      <c r="A7" s="4">
        <v>4</v>
      </c>
      <c r="B7" s="10" t="s">
        <v>17</v>
      </c>
      <c r="C7" s="228">
        <v>0</v>
      </c>
      <c r="D7" s="38">
        <v>0</v>
      </c>
      <c r="E7" s="228">
        <v>0</v>
      </c>
      <c r="F7" s="21">
        <v>0</v>
      </c>
      <c r="G7" s="228">
        <v>0</v>
      </c>
      <c r="H7" s="21">
        <v>0</v>
      </c>
      <c r="I7" s="228">
        <v>0</v>
      </c>
      <c r="J7" s="21">
        <v>0</v>
      </c>
      <c r="K7" s="228">
        <v>0</v>
      </c>
      <c r="L7" s="21">
        <v>0</v>
      </c>
      <c r="M7" s="222">
        <v>0</v>
      </c>
      <c r="N7" s="10">
        <f t="shared" si="0"/>
        <v>0</v>
      </c>
    </row>
    <row r="8" spans="1:14" x14ac:dyDescent="0.25">
      <c r="A8" s="4">
        <v>5</v>
      </c>
      <c r="B8" s="10" t="s">
        <v>18</v>
      </c>
      <c r="C8" s="228">
        <v>0</v>
      </c>
      <c r="D8" s="38">
        <v>0</v>
      </c>
      <c r="E8" s="228">
        <v>0</v>
      </c>
      <c r="F8" s="21">
        <v>0</v>
      </c>
      <c r="G8" s="229">
        <v>38180</v>
      </c>
      <c r="H8" s="226">
        <v>5699</v>
      </c>
      <c r="I8" s="228">
        <v>0</v>
      </c>
      <c r="J8" s="21">
        <v>0</v>
      </c>
      <c r="K8" s="228">
        <v>0</v>
      </c>
      <c r="L8" s="21">
        <v>0</v>
      </c>
      <c r="M8" s="222">
        <v>0</v>
      </c>
      <c r="N8" s="219">
        <f t="shared" si="0"/>
        <v>43879</v>
      </c>
    </row>
    <row r="9" spans="1:14" x14ac:dyDescent="0.25">
      <c r="A9" s="4">
        <v>6</v>
      </c>
      <c r="B9" s="10" t="s">
        <v>19</v>
      </c>
      <c r="C9" s="228">
        <v>0</v>
      </c>
      <c r="D9" s="38">
        <v>366</v>
      </c>
      <c r="E9" s="228">
        <v>18</v>
      </c>
      <c r="F9" s="21">
        <v>140</v>
      </c>
      <c r="G9" s="228">
        <v>34</v>
      </c>
      <c r="H9" s="21">
        <v>202</v>
      </c>
      <c r="I9" s="228">
        <v>0</v>
      </c>
      <c r="J9" s="21">
        <v>33</v>
      </c>
      <c r="K9" s="228">
        <v>4</v>
      </c>
      <c r="L9" s="21">
        <v>0</v>
      </c>
      <c r="M9" s="222">
        <v>0</v>
      </c>
      <c r="N9" s="10">
        <f t="shared" si="0"/>
        <v>797</v>
      </c>
    </row>
    <row r="10" spans="1:14" x14ac:dyDescent="0.25">
      <c r="A10" s="4">
        <v>7</v>
      </c>
      <c r="B10" s="10" t="s">
        <v>20</v>
      </c>
      <c r="C10" s="229">
        <v>19894</v>
      </c>
      <c r="D10" s="72">
        <v>15665</v>
      </c>
      <c r="E10" s="229">
        <v>6288</v>
      </c>
      <c r="F10" s="226">
        <v>2417</v>
      </c>
      <c r="G10" s="229">
        <v>4529</v>
      </c>
      <c r="H10" s="226">
        <v>1918</v>
      </c>
      <c r="I10" s="228">
        <v>0</v>
      </c>
      <c r="J10" s="226">
        <v>6945</v>
      </c>
      <c r="K10" s="229">
        <v>303</v>
      </c>
      <c r="L10" s="21">
        <v>0</v>
      </c>
      <c r="M10" s="223">
        <v>966</v>
      </c>
      <c r="N10" s="219">
        <f t="shared" si="0"/>
        <v>58925</v>
      </c>
    </row>
    <row r="11" spans="1:14" x14ac:dyDescent="0.25">
      <c r="A11" s="4">
        <v>8</v>
      </c>
      <c r="B11" s="10" t="s">
        <v>21</v>
      </c>
      <c r="C11" s="229">
        <v>92382</v>
      </c>
      <c r="D11" s="72">
        <v>53076</v>
      </c>
      <c r="E11" s="229">
        <v>17285</v>
      </c>
      <c r="F11" s="226">
        <v>51587</v>
      </c>
      <c r="G11" s="229">
        <v>12603</v>
      </c>
      <c r="H11" s="226">
        <v>67937</v>
      </c>
      <c r="I11" s="229">
        <v>4087</v>
      </c>
      <c r="J11" s="226">
        <v>16905</v>
      </c>
      <c r="K11" s="229">
        <v>27999</v>
      </c>
      <c r="L11" s="226">
        <v>5376</v>
      </c>
      <c r="M11" s="223">
        <v>12852</v>
      </c>
      <c r="N11" s="219">
        <f t="shared" si="0"/>
        <v>362089</v>
      </c>
    </row>
    <row r="12" spans="1:14" x14ac:dyDescent="0.25">
      <c r="A12" s="4">
        <v>9</v>
      </c>
      <c r="B12" s="10" t="s">
        <v>22</v>
      </c>
      <c r="C12" s="229">
        <v>240948</v>
      </c>
      <c r="D12" s="72">
        <v>182449</v>
      </c>
      <c r="E12" s="229">
        <v>19735</v>
      </c>
      <c r="F12" s="226">
        <v>69724</v>
      </c>
      <c r="G12" s="229">
        <v>173590</v>
      </c>
      <c r="H12" s="226">
        <v>58954</v>
      </c>
      <c r="I12" s="229">
        <v>1445</v>
      </c>
      <c r="J12" s="226">
        <v>101830</v>
      </c>
      <c r="K12" s="229">
        <v>33045</v>
      </c>
      <c r="L12" s="226">
        <v>10371</v>
      </c>
      <c r="M12" s="223">
        <v>12650</v>
      </c>
      <c r="N12" s="219">
        <f t="shared" si="0"/>
        <v>904741</v>
      </c>
    </row>
    <row r="13" spans="1:14" x14ac:dyDescent="0.25">
      <c r="A13" s="4">
        <v>10</v>
      </c>
      <c r="B13" s="10" t="s">
        <v>23</v>
      </c>
      <c r="C13" s="229">
        <v>193458</v>
      </c>
      <c r="D13" s="72">
        <v>420881</v>
      </c>
      <c r="E13" s="229">
        <v>273534</v>
      </c>
      <c r="F13" s="226">
        <v>292782</v>
      </c>
      <c r="G13" s="229">
        <v>294728</v>
      </c>
      <c r="H13" s="226">
        <v>285094</v>
      </c>
      <c r="I13" s="229">
        <v>130745</v>
      </c>
      <c r="J13" s="226">
        <v>347305</v>
      </c>
      <c r="K13" s="229">
        <v>311136</v>
      </c>
      <c r="L13" s="226">
        <v>206879</v>
      </c>
      <c r="M13" s="223">
        <v>186820</v>
      </c>
      <c r="N13" s="219">
        <f t="shared" si="0"/>
        <v>2943362</v>
      </c>
    </row>
    <row r="14" spans="1:14" x14ac:dyDescent="0.25">
      <c r="A14" s="4">
        <v>11</v>
      </c>
      <c r="B14" s="10" t="s">
        <v>24</v>
      </c>
      <c r="C14" s="228">
        <v>0</v>
      </c>
      <c r="D14" s="72">
        <v>0</v>
      </c>
      <c r="E14" s="228">
        <v>0</v>
      </c>
      <c r="F14" s="226">
        <v>0</v>
      </c>
      <c r="G14" s="229">
        <v>4548</v>
      </c>
      <c r="H14" s="226">
        <v>1764</v>
      </c>
      <c r="I14" s="228">
        <v>0</v>
      </c>
      <c r="J14" s="21">
        <v>0</v>
      </c>
      <c r="K14" s="228">
        <v>160</v>
      </c>
      <c r="L14" s="21">
        <v>0</v>
      </c>
      <c r="M14" s="222">
        <v>0</v>
      </c>
      <c r="N14" s="219">
        <f t="shared" si="0"/>
        <v>6472</v>
      </c>
    </row>
    <row r="15" spans="1:14" x14ac:dyDescent="0.25">
      <c r="A15" s="4">
        <v>12</v>
      </c>
      <c r="B15" s="10" t="s">
        <v>25</v>
      </c>
      <c r="C15" s="228">
        <v>129</v>
      </c>
      <c r="D15" s="38">
        <v>291</v>
      </c>
      <c r="E15" s="228">
        <v>59</v>
      </c>
      <c r="F15" s="21">
        <v>748</v>
      </c>
      <c r="G15" s="228">
        <v>148</v>
      </c>
      <c r="H15" s="21">
        <v>262</v>
      </c>
      <c r="I15" s="228">
        <v>0</v>
      </c>
      <c r="J15" s="21">
        <v>67</v>
      </c>
      <c r="K15" s="228">
        <v>368</v>
      </c>
      <c r="L15" s="21">
        <v>0</v>
      </c>
      <c r="M15" s="222">
        <v>81</v>
      </c>
      <c r="N15" s="219">
        <f t="shared" si="0"/>
        <v>2153</v>
      </c>
    </row>
    <row r="16" spans="1:14" x14ac:dyDescent="0.25">
      <c r="A16" s="4">
        <v>13</v>
      </c>
      <c r="B16" s="10" t="s">
        <v>26</v>
      </c>
      <c r="C16" s="229">
        <v>32647</v>
      </c>
      <c r="D16" s="72">
        <v>32561</v>
      </c>
      <c r="E16" s="229">
        <v>9997</v>
      </c>
      <c r="F16" s="226">
        <v>8114</v>
      </c>
      <c r="G16" s="229">
        <v>9833</v>
      </c>
      <c r="H16" s="226">
        <v>45208</v>
      </c>
      <c r="I16" s="228">
        <v>347</v>
      </c>
      <c r="J16" s="226">
        <v>14750</v>
      </c>
      <c r="K16" s="229">
        <v>9969</v>
      </c>
      <c r="L16" s="226">
        <v>2086</v>
      </c>
      <c r="M16" s="223">
        <v>2445</v>
      </c>
      <c r="N16" s="219">
        <f t="shared" si="0"/>
        <v>167957</v>
      </c>
    </row>
    <row r="17" spans="1:14" x14ac:dyDescent="0.25">
      <c r="A17" s="4">
        <v>14</v>
      </c>
      <c r="B17" s="10" t="s">
        <v>27</v>
      </c>
      <c r="C17" s="228">
        <v>0</v>
      </c>
      <c r="D17" s="38">
        <v>0</v>
      </c>
      <c r="E17" s="228">
        <v>0</v>
      </c>
      <c r="F17" s="21">
        <v>0</v>
      </c>
      <c r="G17" s="228">
        <v>0</v>
      </c>
      <c r="H17" s="21">
        <v>0</v>
      </c>
      <c r="I17" s="228">
        <v>0</v>
      </c>
      <c r="J17" s="21">
        <v>0</v>
      </c>
      <c r="K17" s="228">
        <v>0</v>
      </c>
      <c r="L17" s="21">
        <v>0</v>
      </c>
      <c r="M17" s="222">
        <v>0</v>
      </c>
      <c r="N17" s="10">
        <f t="shared" si="0"/>
        <v>0</v>
      </c>
    </row>
    <row r="18" spans="1:14" x14ac:dyDescent="0.25">
      <c r="A18" s="4">
        <v>15</v>
      </c>
      <c r="B18" s="10" t="s">
        <v>28</v>
      </c>
      <c r="C18" s="228">
        <v>56</v>
      </c>
      <c r="D18" s="38">
        <v>87</v>
      </c>
      <c r="E18" s="228">
        <v>104</v>
      </c>
      <c r="F18" s="21">
        <v>20</v>
      </c>
      <c r="G18" s="228">
        <v>12</v>
      </c>
      <c r="H18" s="21">
        <v>0</v>
      </c>
      <c r="I18" s="228">
        <v>0</v>
      </c>
      <c r="J18" s="21">
        <v>0</v>
      </c>
      <c r="K18" s="228">
        <v>253</v>
      </c>
      <c r="L18" s="21">
        <v>0</v>
      </c>
      <c r="M18" s="222">
        <v>0</v>
      </c>
      <c r="N18" s="219">
        <f>SUM(C18:M18)</f>
        <v>532</v>
      </c>
    </row>
    <row r="19" spans="1:14" x14ac:dyDescent="0.25">
      <c r="A19" s="4">
        <v>16</v>
      </c>
      <c r="B19" s="10" t="s">
        <v>29</v>
      </c>
      <c r="C19" s="229">
        <v>2051</v>
      </c>
      <c r="D19" s="72">
        <v>21370</v>
      </c>
      <c r="E19" s="229">
        <v>799</v>
      </c>
      <c r="F19" s="226">
        <v>2431</v>
      </c>
      <c r="G19" s="228">
        <v>0</v>
      </c>
      <c r="H19" s="21">
        <v>234</v>
      </c>
      <c r="I19" s="228">
        <v>0</v>
      </c>
      <c r="J19" s="226">
        <v>1560</v>
      </c>
      <c r="K19" s="229">
        <v>0</v>
      </c>
      <c r="L19" s="21">
        <v>0</v>
      </c>
      <c r="M19" s="223">
        <v>0</v>
      </c>
      <c r="N19" s="219">
        <f>SUM(C19:M19)</f>
        <v>28445</v>
      </c>
    </row>
    <row r="20" spans="1:14" x14ac:dyDescent="0.25">
      <c r="A20" s="4">
        <v>17</v>
      </c>
      <c r="B20" s="10" t="s">
        <v>30</v>
      </c>
      <c r="C20" s="228">
        <v>0</v>
      </c>
      <c r="D20" s="38">
        <v>0</v>
      </c>
      <c r="E20" s="228">
        <v>0</v>
      </c>
      <c r="F20" s="21">
        <v>0</v>
      </c>
      <c r="G20" s="228">
        <v>0</v>
      </c>
      <c r="H20" s="21">
        <v>0</v>
      </c>
      <c r="I20" s="228">
        <v>0</v>
      </c>
      <c r="J20" s="21">
        <v>0</v>
      </c>
      <c r="K20" s="228">
        <v>0</v>
      </c>
      <c r="L20" s="21">
        <v>0</v>
      </c>
      <c r="M20" s="222">
        <v>0</v>
      </c>
      <c r="N20" s="10">
        <f>SUM(C20:M20)</f>
        <v>0</v>
      </c>
    </row>
    <row r="21" spans="1:14" ht="15.75" thickBot="1" x14ac:dyDescent="0.3">
      <c r="A21" s="6">
        <v>18</v>
      </c>
      <c r="B21" s="11" t="s">
        <v>31</v>
      </c>
      <c r="C21" s="230">
        <v>12376</v>
      </c>
      <c r="D21" s="178">
        <v>24291</v>
      </c>
      <c r="E21" s="230">
        <v>11119</v>
      </c>
      <c r="F21" s="227">
        <v>25587</v>
      </c>
      <c r="G21" s="230">
        <v>11076</v>
      </c>
      <c r="H21" s="227">
        <v>22963</v>
      </c>
      <c r="I21" s="230">
        <v>3437</v>
      </c>
      <c r="J21" s="227">
        <v>13132</v>
      </c>
      <c r="K21" s="230">
        <v>13588</v>
      </c>
      <c r="L21" s="227">
        <v>4634</v>
      </c>
      <c r="M21" s="224">
        <v>8420</v>
      </c>
      <c r="N21" s="220">
        <f t="shared" si="0"/>
        <v>150623</v>
      </c>
    </row>
    <row r="22" spans="1:14" ht="15.75" thickBot="1" x14ac:dyDescent="0.3">
      <c r="A22" s="7"/>
      <c r="B22" s="19" t="s">
        <v>32</v>
      </c>
      <c r="C22" s="240">
        <f t="shared" ref="C22:N22" si="1">SUM(C4:C21)</f>
        <v>752431</v>
      </c>
      <c r="D22" s="241">
        <f>SUM(D4:D21)</f>
        <v>1016094</v>
      </c>
      <c r="E22" s="240">
        <f>SUM(E4:E21)</f>
        <v>405575</v>
      </c>
      <c r="F22" s="242">
        <f>SUM(F4:F21)</f>
        <v>586758</v>
      </c>
      <c r="G22" s="243">
        <f t="shared" si="1"/>
        <v>664828</v>
      </c>
      <c r="H22" s="242">
        <f t="shared" si="1"/>
        <v>645430</v>
      </c>
      <c r="I22" s="243">
        <f t="shared" si="1"/>
        <v>151498</v>
      </c>
      <c r="J22" s="242">
        <f t="shared" si="1"/>
        <v>558027</v>
      </c>
      <c r="K22" s="243">
        <f t="shared" si="1"/>
        <v>492254</v>
      </c>
      <c r="L22" s="242">
        <f t="shared" si="1"/>
        <v>248481</v>
      </c>
      <c r="M22" s="244">
        <f t="shared" si="1"/>
        <v>277085</v>
      </c>
      <c r="N22" s="245">
        <f t="shared" si="1"/>
        <v>5798461</v>
      </c>
    </row>
    <row r="23" spans="1:14" ht="15.75" thickBot="1" x14ac:dyDescent="0.3">
      <c r="A23" s="13"/>
      <c r="B23" s="18"/>
      <c r="C23" s="14"/>
      <c r="D23" s="16"/>
      <c r="E23" s="15"/>
      <c r="F23" s="16"/>
      <c r="G23" s="16"/>
      <c r="H23" s="16"/>
      <c r="I23" s="16"/>
      <c r="J23" s="16"/>
      <c r="K23" s="16"/>
      <c r="L23" s="16"/>
      <c r="M23" s="17"/>
      <c r="N23" s="16"/>
    </row>
    <row r="24" spans="1:14" ht="15.75" thickBot="1" x14ac:dyDescent="0.3">
      <c r="A24" s="285" t="s">
        <v>33</v>
      </c>
      <c r="B24" s="286"/>
      <c r="C24" s="26">
        <f>C22/N22</f>
        <v>0.12976391494225795</v>
      </c>
      <c r="D24" s="27">
        <f>D22/N22</f>
        <v>0.17523511842193989</v>
      </c>
      <c r="E24" s="28">
        <f>E22/N22</f>
        <v>6.9945283757190058E-2</v>
      </c>
      <c r="F24" s="27">
        <f>F22/N22</f>
        <v>0.10119202319374054</v>
      </c>
      <c r="G24" s="28">
        <f>G22/N22</f>
        <v>0.11465594060217013</v>
      </c>
      <c r="H24" s="27">
        <f>H22/N22</f>
        <v>0.11131057016680805</v>
      </c>
      <c r="I24" s="28">
        <f>I22/N22</f>
        <v>2.6127277565547134E-2</v>
      </c>
      <c r="J24" s="27">
        <f>J22/N22</f>
        <v>9.6237087737591057E-2</v>
      </c>
      <c r="K24" s="28">
        <f>K22/N22</f>
        <v>8.4893905469054634E-2</v>
      </c>
      <c r="L24" s="27">
        <f>L22/N22</f>
        <v>4.2852922525477018E-2</v>
      </c>
      <c r="M24" s="29">
        <f>M22/N22</f>
        <v>4.7785955618223526E-2</v>
      </c>
      <c r="N24" s="109">
        <f>N22/N22</f>
        <v>1</v>
      </c>
    </row>
    <row r="25" spans="1:14" ht="15.75" thickBo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5.75" thickBot="1" x14ac:dyDescent="0.3">
      <c r="A26" s="291" t="s">
        <v>0</v>
      </c>
      <c r="B26" s="297" t="s">
        <v>1</v>
      </c>
      <c r="C26" s="301" t="s">
        <v>92</v>
      </c>
      <c r="D26" s="302"/>
      <c r="E26" s="302"/>
      <c r="F26" s="303"/>
      <c r="G26" s="304" t="s">
        <v>3</v>
      </c>
      <c r="H26" s="1"/>
      <c r="I26" s="1"/>
      <c r="J26" s="1"/>
      <c r="K26" s="1"/>
      <c r="L26" s="1"/>
      <c r="M26" s="1"/>
      <c r="N26" s="1"/>
    </row>
    <row r="27" spans="1:14" ht="15.75" thickBot="1" x14ac:dyDescent="0.3">
      <c r="A27" s="292"/>
      <c r="B27" s="298"/>
      <c r="C27" s="76" t="s">
        <v>13</v>
      </c>
      <c r="D27" s="190" t="s">
        <v>34</v>
      </c>
      <c r="E27" s="76" t="s">
        <v>7</v>
      </c>
      <c r="F27" s="190" t="s">
        <v>10</v>
      </c>
      <c r="G27" s="305"/>
      <c r="H27" s="1"/>
      <c r="I27" s="1"/>
      <c r="J27" s="112"/>
      <c r="K27" s="299" t="s">
        <v>35</v>
      </c>
      <c r="L27" s="300"/>
      <c r="M27" s="167">
        <f>N22</f>
        <v>5798461</v>
      </c>
      <c r="N27" s="168">
        <f>M27/M29</f>
        <v>0.87542069089628827</v>
      </c>
    </row>
    <row r="28" spans="1:14" ht="15.75" thickBot="1" x14ac:dyDescent="0.3">
      <c r="A28" s="25">
        <v>19</v>
      </c>
      <c r="B28" s="191" t="s">
        <v>36</v>
      </c>
      <c r="C28" s="166">
        <v>340807</v>
      </c>
      <c r="D28" s="58">
        <v>309263</v>
      </c>
      <c r="E28" s="166">
        <v>128268</v>
      </c>
      <c r="F28" s="58">
        <v>46829</v>
      </c>
      <c r="G28" s="166">
        <f>SUM(C28:F28)</f>
        <v>825167</v>
      </c>
      <c r="H28" s="1"/>
      <c r="I28" s="1"/>
      <c r="J28" s="112"/>
      <c r="K28" s="281" t="s">
        <v>36</v>
      </c>
      <c r="L28" s="282"/>
      <c r="M28" s="166">
        <f>G28</f>
        <v>825167</v>
      </c>
      <c r="N28" s="169">
        <f>M28/M29</f>
        <v>0.12457930910371175</v>
      </c>
    </row>
    <row r="29" spans="1:14" ht="15.75" thickBot="1" x14ac:dyDescent="0.3">
      <c r="A29" s="12"/>
      <c r="B29" s="20"/>
      <c r="C29" s="1"/>
      <c r="D29" s="1"/>
      <c r="E29" s="1"/>
      <c r="F29" s="1"/>
      <c r="G29" s="1"/>
      <c r="H29" s="1"/>
      <c r="I29" s="1"/>
      <c r="J29" s="112"/>
      <c r="K29" s="283" t="s">
        <v>3</v>
      </c>
      <c r="L29" s="284"/>
      <c r="M29" s="170">
        <f>M27+M28</f>
        <v>6623628</v>
      </c>
      <c r="N29" s="171">
        <f>M29/M29</f>
        <v>1</v>
      </c>
    </row>
    <row r="30" spans="1:14" ht="15.75" thickBot="1" x14ac:dyDescent="0.3">
      <c r="A30" s="285" t="s">
        <v>37</v>
      </c>
      <c r="B30" s="286"/>
      <c r="C30" s="26">
        <f>C28/G28</f>
        <v>0.41301578953108886</v>
      </c>
      <c r="D30" s="114">
        <f>D28/G28</f>
        <v>0.37478837617112659</v>
      </c>
      <c r="E30" s="26">
        <f>E28/G28</f>
        <v>0.15544489782068358</v>
      </c>
      <c r="F30" s="114">
        <f>F28/G28</f>
        <v>5.6750936477100999E-2</v>
      </c>
      <c r="G30" s="26">
        <f>G28/G28</f>
        <v>1</v>
      </c>
      <c r="H30" s="1"/>
      <c r="I30" s="1"/>
      <c r="J30" s="1"/>
      <c r="K30" s="1"/>
      <c r="L30" s="1"/>
      <c r="M30" s="1"/>
      <c r="N30" s="1"/>
    </row>
  </sheetData>
  <mergeCells count="14">
    <mergeCell ref="K28:L28"/>
    <mergeCell ref="K29:L29"/>
    <mergeCell ref="A30:B30"/>
    <mergeCell ref="C1:I1"/>
    <mergeCell ref="N2:N3"/>
    <mergeCell ref="A2:A3"/>
    <mergeCell ref="B2:B3"/>
    <mergeCell ref="C2:M2"/>
    <mergeCell ref="A26:A27"/>
    <mergeCell ref="B26:B27"/>
    <mergeCell ref="A24:B24"/>
    <mergeCell ref="K27:L27"/>
    <mergeCell ref="C26:F26"/>
    <mergeCell ref="G26:G27"/>
  </mergeCells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workbookViewId="0"/>
  </sheetViews>
  <sheetFormatPr defaultRowHeight="15" x14ac:dyDescent="0.25"/>
  <cols>
    <col min="1" max="1" width="3.85546875" customWidth="1"/>
    <col min="2" max="2" width="20" customWidth="1"/>
  </cols>
  <sheetData>
    <row r="1" spans="1:14" ht="28.5" customHeight="1" thickBot="1" x14ac:dyDescent="0.3">
      <c r="A1" s="30"/>
      <c r="B1" s="30"/>
      <c r="C1" s="314" t="s">
        <v>104</v>
      </c>
      <c r="D1" s="315"/>
      <c r="E1" s="315"/>
      <c r="F1" s="315"/>
      <c r="G1" s="315"/>
      <c r="H1" s="315"/>
      <c r="I1" s="315"/>
      <c r="J1" s="316"/>
      <c r="K1" s="316"/>
      <c r="L1" s="30"/>
      <c r="M1" s="30"/>
      <c r="N1" s="67"/>
    </row>
    <row r="2" spans="1:14" ht="15.75" thickBot="1" x14ac:dyDescent="0.3">
      <c r="A2" s="304" t="s">
        <v>0</v>
      </c>
      <c r="B2" s="318" t="s">
        <v>1</v>
      </c>
      <c r="C2" s="331" t="s">
        <v>2</v>
      </c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18" t="s">
        <v>3</v>
      </c>
    </row>
    <row r="3" spans="1:14" x14ac:dyDescent="0.25">
      <c r="A3" s="342"/>
      <c r="B3" s="343"/>
      <c r="C3" s="347" t="s">
        <v>71</v>
      </c>
      <c r="D3" s="318" t="s">
        <v>4</v>
      </c>
      <c r="E3" s="338" t="s">
        <v>5</v>
      </c>
      <c r="F3" s="356" t="s">
        <v>6</v>
      </c>
      <c r="G3" s="338" t="s">
        <v>7</v>
      </c>
      <c r="H3" s="336" t="s">
        <v>8</v>
      </c>
      <c r="I3" s="338" t="s">
        <v>9</v>
      </c>
      <c r="J3" s="336" t="s">
        <v>10</v>
      </c>
      <c r="K3" s="347" t="s">
        <v>11</v>
      </c>
      <c r="L3" s="318" t="s">
        <v>12</v>
      </c>
      <c r="M3" s="338" t="s">
        <v>13</v>
      </c>
      <c r="N3" s="332"/>
    </row>
    <row r="4" spans="1:14" ht="15.75" thickBot="1" x14ac:dyDescent="0.3">
      <c r="A4" s="339"/>
      <c r="B4" s="333"/>
      <c r="C4" s="349"/>
      <c r="D4" s="339"/>
      <c r="E4" s="339"/>
      <c r="F4" s="357"/>
      <c r="G4" s="339"/>
      <c r="H4" s="337"/>
      <c r="I4" s="339"/>
      <c r="J4" s="337"/>
      <c r="K4" s="349"/>
      <c r="L4" s="339"/>
      <c r="M4" s="339"/>
      <c r="N4" s="333"/>
    </row>
    <row r="5" spans="1:14" x14ac:dyDescent="0.25">
      <c r="A5" s="35">
        <v>1</v>
      </c>
      <c r="B5" s="36" t="s">
        <v>41</v>
      </c>
      <c r="C5" s="85">
        <v>100</v>
      </c>
      <c r="D5" s="177">
        <v>161</v>
      </c>
      <c r="E5" s="85">
        <v>10311</v>
      </c>
      <c r="F5" s="177">
        <v>659</v>
      </c>
      <c r="G5" s="85">
        <v>222</v>
      </c>
      <c r="H5" s="177">
        <v>1261</v>
      </c>
      <c r="I5" s="85">
        <v>173</v>
      </c>
      <c r="J5" s="177">
        <v>391</v>
      </c>
      <c r="K5" s="85">
        <v>236</v>
      </c>
      <c r="L5" s="177">
        <v>344</v>
      </c>
      <c r="M5" s="85">
        <v>189</v>
      </c>
      <c r="N5" s="177">
        <f t="shared" ref="N5:N13" si="0">SUM(C5:M5)</f>
        <v>14047</v>
      </c>
    </row>
    <row r="6" spans="1:14" x14ac:dyDescent="0.25">
      <c r="A6" s="37">
        <v>2</v>
      </c>
      <c r="B6" s="38" t="s">
        <v>42</v>
      </c>
      <c r="C6" s="85">
        <v>6</v>
      </c>
      <c r="D6" s="72">
        <v>2</v>
      </c>
      <c r="E6" s="85">
        <v>234</v>
      </c>
      <c r="F6" s="72">
        <v>5</v>
      </c>
      <c r="G6" s="85">
        <v>1</v>
      </c>
      <c r="H6" s="72">
        <v>71</v>
      </c>
      <c r="I6" s="85">
        <v>1</v>
      </c>
      <c r="J6" s="72">
        <v>0</v>
      </c>
      <c r="K6" s="85">
        <v>4</v>
      </c>
      <c r="L6" s="72">
        <v>6</v>
      </c>
      <c r="M6" s="85">
        <v>9</v>
      </c>
      <c r="N6" s="72">
        <f t="shared" si="0"/>
        <v>339</v>
      </c>
    </row>
    <row r="7" spans="1:14" x14ac:dyDescent="0.25">
      <c r="A7" s="37">
        <v>3</v>
      </c>
      <c r="B7" s="38" t="s">
        <v>43</v>
      </c>
      <c r="C7" s="69">
        <v>1</v>
      </c>
      <c r="D7" s="38">
        <v>0</v>
      </c>
      <c r="E7" s="69">
        <v>41</v>
      </c>
      <c r="F7" s="38">
        <v>4</v>
      </c>
      <c r="G7" s="69">
        <v>1</v>
      </c>
      <c r="H7" s="38">
        <v>6</v>
      </c>
      <c r="I7" s="69">
        <v>0</v>
      </c>
      <c r="J7" s="38">
        <v>0</v>
      </c>
      <c r="K7" s="69">
        <v>0</v>
      </c>
      <c r="L7" s="38">
        <v>3</v>
      </c>
      <c r="M7" s="69">
        <v>0</v>
      </c>
      <c r="N7" s="38">
        <f t="shared" si="0"/>
        <v>56</v>
      </c>
    </row>
    <row r="8" spans="1:14" x14ac:dyDescent="0.25">
      <c r="A8" s="37">
        <v>4</v>
      </c>
      <c r="B8" s="38" t="s">
        <v>44</v>
      </c>
      <c r="C8" s="69">
        <v>12</v>
      </c>
      <c r="D8" s="38">
        <v>0</v>
      </c>
      <c r="E8" s="69">
        <v>10</v>
      </c>
      <c r="F8" s="38">
        <v>0</v>
      </c>
      <c r="G8" s="69">
        <v>0</v>
      </c>
      <c r="H8" s="38">
        <v>28</v>
      </c>
      <c r="I8" s="69">
        <v>0</v>
      </c>
      <c r="J8" s="38">
        <v>0</v>
      </c>
      <c r="K8" s="69">
        <v>1</v>
      </c>
      <c r="L8" s="38">
        <v>7</v>
      </c>
      <c r="M8" s="69">
        <v>0</v>
      </c>
      <c r="N8" s="38">
        <f t="shared" si="0"/>
        <v>58</v>
      </c>
    </row>
    <row r="9" spans="1:14" x14ac:dyDescent="0.25">
      <c r="A9" s="37">
        <v>5</v>
      </c>
      <c r="B9" s="38" t="s">
        <v>45</v>
      </c>
      <c r="C9" s="69">
        <v>0</v>
      </c>
      <c r="D9" s="38">
        <v>0</v>
      </c>
      <c r="E9" s="69">
        <v>4</v>
      </c>
      <c r="F9" s="38">
        <v>0</v>
      </c>
      <c r="G9" s="69">
        <v>0</v>
      </c>
      <c r="H9" s="38">
        <v>35</v>
      </c>
      <c r="I9" s="69">
        <v>0</v>
      </c>
      <c r="J9" s="38">
        <v>0</v>
      </c>
      <c r="K9" s="69">
        <v>0</v>
      </c>
      <c r="L9" s="38">
        <v>0</v>
      </c>
      <c r="M9" s="69">
        <v>0</v>
      </c>
      <c r="N9" s="38">
        <f t="shared" si="0"/>
        <v>39</v>
      </c>
    </row>
    <row r="10" spans="1:14" x14ac:dyDescent="0.25">
      <c r="A10" s="37">
        <v>6</v>
      </c>
      <c r="B10" s="38" t="s">
        <v>46</v>
      </c>
      <c r="C10" s="69">
        <v>3</v>
      </c>
      <c r="D10" s="38">
        <v>2</v>
      </c>
      <c r="E10" s="69">
        <v>2</v>
      </c>
      <c r="F10" s="38">
        <v>36</v>
      </c>
      <c r="G10" s="69">
        <v>5</v>
      </c>
      <c r="H10" s="38">
        <v>2</v>
      </c>
      <c r="I10" s="69">
        <v>6</v>
      </c>
      <c r="J10" s="38">
        <v>0</v>
      </c>
      <c r="K10" s="69">
        <v>1</v>
      </c>
      <c r="L10" s="38">
        <v>29</v>
      </c>
      <c r="M10" s="69">
        <v>2</v>
      </c>
      <c r="N10" s="38">
        <f t="shared" si="0"/>
        <v>88</v>
      </c>
    </row>
    <row r="11" spans="1:14" x14ac:dyDescent="0.25">
      <c r="A11" s="37">
        <v>7</v>
      </c>
      <c r="B11" s="38" t="s">
        <v>47</v>
      </c>
      <c r="C11" s="69">
        <v>4</v>
      </c>
      <c r="D11" s="72">
        <v>0</v>
      </c>
      <c r="E11" s="69">
        <v>466</v>
      </c>
      <c r="F11" s="72">
        <v>73</v>
      </c>
      <c r="G11" s="69">
        <v>3</v>
      </c>
      <c r="H11" s="72">
        <v>60</v>
      </c>
      <c r="I11" s="69">
        <v>0</v>
      </c>
      <c r="J11" s="72">
        <v>0</v>
      </c>
      <c r="K11" s="69">
        <v>27</v>
      </c>
      <c r="L11" s="72">
        <v>13</v>
      </c>
      <c r="M11" s="69">
        <v>30</v>
      </c>
      <c r="N11" s="72">
        <f t="shared" si="0"/>
        <v>676</v>
      </c>
    </row>
    <row r="12" spans="1:14" ht="15.75" thickBot="1" x14ac:dyDescent="0.3">
      <c r="A12" s="40">
        <v>8</v>
      </c>
      <c r="B12" s="41" t="s">
        <v>48</v>
      </c>
      <c r="C12" s="86">
        <v>0</v>
      </c>
      <c r="D12" s="38">
        <v>0</v>
      </c>
      <c r="E12" s="86">
        <v>1</v>
      </c>
      <c r="F12" s="38">
        <v>0</v>
      </c>
      <c r="G12" s="86">
        <v>0</v>
      </c>
      <c r="H12" s="38">
        <v>4</v>
      </c>
      <c r="I12" s="86">
        <v>0</v>
      </c>
      <c r="J12" s="38">
        <v>0</v>
      </c>
      <c r="K12" s="86">
        <v>1</v>
      </c>
      <c r="L12" s="38">
        <v>0</v>
      </c>
      <c r="M12" s="86">
        <v>0</v>
      </c>
      <c r="N12" s="38">
        <f t="shared" si="0"/>
        <v>6</v>
      </c>
    </row>
    <row r="13" spans="1:14" ht="15.75" thickBot="1" x14ac:dyDescent="0.3">
      <c r="A13" s="43"/>
      <c r="B13" s="44" t="s">
        <v>39</v>
      </c>
      <c r="C13" s="48">
        <f t="shared" ref="C13:M13" si="1">SUM(C5:C12)</f>
        <v>126</v>
      </c>
      <c r="D13" s="46">
        <f t="shared" si="1"/>
        <v>165</v>
      </c>
      <c r="E13" s="48">
        <f t="shared" si="1"/>
        <v>11069</v>
      </c>
      <c r="F13" s="46">
        <f t="shared" si="1"/>
        <v>777</v>
      </c>
      <c r="G13" s="48">
        <f t="shared" si="1"/>
        <v>232</v>
      </c>
      <c r="H13" s="46">
        <f t="shared" si="1"/>
        <v>1467</v>
      </c>
      <c r="I13" s="48">
        <f t="shared" si="1"/>
        <v>180</v>
      </c>
      <c r="J13" s="46">
        <f t="shared" si="1"/>
        <v>391</v>
      </c>
      <c r="K13" s="48">
        <f t="shared" si="1"/>
        <v>270</v>
      </c>
      <c r="L13" s="46">
        <f t="shared" si="1"/>
        <v>402</v>
      </c>
      <c r="M13" s="48">
        <f t="shared" si="1"/>
        <v>230</v>
      </c>
      <c r="N13" s="46">
        <f t="shared" si="0"/>
        <v>15309</v>
      </c>
    </row>
    <row r="14" spans="1:14" ht="15.75" thickBot="1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5.75" thickBot="1" x14ac:dyDescent="0.3">
      <c r="A15" s="306" t="s">
        <v>55</v>
      </c>
      <c r="B15" s="352"/>
      <c r="C15" s="73">
        <f>C13/N13</f>
        <v>8.23045267489712E-3</v>
      </c>
      <c r="D15" s="74">
        <f>D13/N13</f>
        <v>1.0777973740936704E-2</v>
      </c>
      <c r="E15" s="55">
        <f>E13/N13</f>
        <v>0.72303873538441443</v>
      </c>
      <c r="F15" s="74">
        <f>F13/N13</f>
        <v>5.0754458161865572E-2</v>
      </c>
      <c r="G15" s="55">
        <f>G13/N13</f>
        <v>1.5154484290286759E-2</v>
      </c>
      <c r="H15" s="74">
        <f>H13/N13</f>
        <v>9.5825984714873608E-2</v>
      </c>
      <c r="I15" s="55">
        <f>I13/N13</f>
        <v>1.1757789535567314E-2</v>
      </c>
      <c r="J15" s="74">
        <f>J13/N13</f>
        <v>2.5540531713371218E-2</v>
      </c>
      <c r="K15" s="55">
        <f>K13/N13</f>
        <v>1.7636684303350969E-2</v>
      </c>
      <c r="L15" s="74">
        <f>L13/N13</f>
        <v>2.6259063296100334E-2</v>
      </c>
      <c r="M15" s="75">
        <f>M13/N13</f>
        <v>1.5023842184336011E-2</v>
      </c>
      <c r="N15" s="250">
        <f>N13/N13</f>
        <v>1</v>
      </c>
    </row>
    <row r="16" spans="1:14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15.75" thickBot="1" x14ac:dyDescent="0.3">
      <c r="A17" s="30"/>
      <c r="B17" s="30"/>
      <c r="C17" s="314" t="s">
        <v>105</v>
      </c>
      <c r="D17" s="315"/>
      <c r="E17" s="315"/>
      <c r="F17" s="315"/>
      <c r="G17" s="315"/>
      <c r="H17" s="315"/>
      <c r="I17" s="315"/>
      <c r="J17" s="316"/>
      <c r="K17" s="316"/>
      <c r="L17" s="30"/>
      <c r="M17" s="30"/>
      <c r="N17" s="247" t="s">
        <v>38</v>
      </c>
    </row>
    <row r="18" spans="1:14" ht="15.75" thickBot="1" x14ac:dyDescent="0.3">
      <c r="A18" s="304" t="s">
        <v>0</v>
      </c>
      <c r="B18" s="318" t="s">
        <v>1</v>
      </c>
      <c r="C18" s="331" t="s">
        <v>2</v>
      </c>
      <c r="D18" s="331"/>
      <c r="E18" s="331"/>
      <c r="F18" s="331"/>
      <c r="G18" s="331"/>
      <c r="H18" s="331"/>
      <c r="I18" s="331"/>
      <c r="J18" s="331"/>
      <c r="K18" s="331"/>
      <c r="L18" s="331"/>
      <c r="M18" s="331"/>
      <c r="N18" s="318" t="s">
        <v>3</v>
      </c>
    </row>
    <row r="19" spans="1:14" x14ac:dyDescent="0.25">
      <c r="A19" s="342"/>
      <c r="B19" s="343"/>
      <c r="C19" s="347" t="s">
        <v>71</v>
      </c>
      <c r="D19" s="318" t="s">
        <v>4</v>
      </c>
      <c r="E19" s="338" t="s">
        <v>5</v>
      </c>
      <c r="F19" s="356" t="s">
        <v>6</v>
      </c>
      <c r="G19" s="338" t="s">
        <v>7</v>
      </c>
      <c r="H19" s="336" t="s">
        <v>8</v>
      </c>
      <c r="I19" s="338" t="s">
        <v>9</v>
      </c>
      <c r="J19" s="336" t="s">
        <v>10</v>
      </c>
      <c r="K19" s="347" t="s">
        <v>11</v>
      </c>
      <c r="L19" s="318" t="s">
        <v>12</v>
      </c>
      <c r="M19" s="338" t="s">
        <v>13</v>
      </c>
      <c r="N19" s="332"/>
    </row>
    <row r="20" spans="1:14" ht="15.75" thickBot="1" x14ac:dyDescent="0.3">
      <c r="A20" s="339"/>
      <c r="B20" s="333"/>
      <c r="C20" s="349"/>
      <c r="D20" s="339"/>
      <c r="E20" s="339"/>
      <c r="F20" s="357"/>
      <c r="G20" s="339"/>
      <c r="H20" s="337"/>
      <c r="I20" s="339"/>
      <c r="J20" s="337"/>
      <c r="K20" s="349"/>
      <c r="L20" s="339"/>
      <c r="M20" s="339"/>
      <c r="N20" s="333"/>
    </row>
    <row r="21" spans="1:14" x14ac:dyDescent="0.25">
      <c r="A21" s="35">
        <v>1</v>
      </c>
      <c r="B21" s="36" t="s">
        <v>41</v>
      </c>
      <c r="C21" s="85">
        <v>489</v>
      </c>
      <c r="D21" s="177">
        <v>1159</v>
      </c>
      <c r="E21" s="85">
        <v>32762</v>
      </c>
      <c r="F21" s="177">
        <v>2579</v>
      </c>
      <c r="G21" s="85">
        <v>1341</v>
      </c>
      <c r="H21" s="177">
        <v>4125</v>
      </c>
      <c r="I21" s="85">
        <v>982</v>
      </c>
      <c r="J21" s="177">
        <v>2059</v>
      </c>
      <c r="K21" s="85">
        <v>965</v>
      </c>
      <c r="L21" s="177">
        <v>1386</v>
      </c>
      <c r="M21" s="85">
        <v>812</v>
      </c>
      <c r="N21" s="177">
        <f t="shared" ref="N21:N28" si="2">SUM(C21:M21)</f>
        <v>48659</v>
      </c>
    </row>
    <row r="22" spans="1:14" x14ac:dyDescent="0.25">
      <c r="A22" s="37">
        <v>2</v>
      </c>
      <c r="B22" s="38" t="s">
        <v>42</v>
      </c>
      <c r="C22" s="85">
        <v>85</v>
      </c>
      <c r="D22" s="72">
        <v>28</v>
      </c>
      <c r="E22" s="85">
        <v>2641</v>
      </c>
      <c r="F22" s="72">
        <v>44</v>
      </c>
      <c r="G22" s="85">
        <v>13</v>
      </c>
      <c r="H22" s="72">
        <v>696</v>
      </c>
      <c r="I22" s="85">
        <v>7</v>
      </c>
      <c r="J22" s="72">
        <v>0</v>
      </c>
      <c r="K22" s="85">
        <v>23</v>
      </c>
      <c r="L22" s="72">
        <v>65</v>
      </c>
      <c r="M22" s="85">
        <v>120</v>
      </c>
      <c r="N22" s="72">
        <f t="shared" si="2"/>
        <v>3722</v>
      </c>
    </row>
    <row r="23" spans="1:14" x14ac:dyDescent="0.25">
      <c r="A23" s="37">
        <v>3</v>
      </c>
      <c r="B23" s="38" t="s">
        <v>43</v>
      </c>
      <c r="C23" s="69">
        <v>18</v>
      </c>
      <c r="D23" s="38">
        <v>0</v>
      </c>
      <c r="E23" s="69">
        <v>717</v>
      </c>
      <c r="F23" s="38">
        <v>67</v>
      </c>
      <c r="G23" s="69">
        <v>18</v>
      </c>
      <c r="H23" s="38">
        <v>86</v>
      </c>
      <c r="I23" s="69">
        <v>0</v>
      </c>
      <c r="J23" s="38">
        <v>0</v>
      </c>
      <c r="K23" s="69">
        <v>0</v>
      </c>
      <c r="L23" s="38">
        <v>49</v>
      </c>
      <c r="M23" s="69">
        <v>0</v>
      </c>
      <c r="N23" s="72">
        <f t="shared" si="2"/>
        <v>955</v>
      </c>
    </row>
    <row r="24" spans="1:14" x14ac:dyDescent="0.25">
      <c r="A24" s="37">
        <v>4</v>
      </c>
      <c r="B24" s="38" t="s">
        <v>44</v>
      </c>
      <c r="C24" s="69">
        <v>8</v>
      </c>
      <c r="D24" s="38">
        <v>0</v>
      </c>
      <c r="E24" s="69">
        <v>13</v>
      </c>
      <c r="F24" s="38">
        <v>0</v>
      </c>
      <c r="G24" s="69">
        <v>0</v>
      </c>
      <c r="H24" s="38">
        <v>17</v>
      </c>
      <c r="I24" s="69">
        <v>0</v>
      </c>
      <c r="J24" s="38">
        <v>0</v>
      </c>
      <c r="K24" s="69">
        <v>1</v>
      </c>
      <c r="L24" s="38">
        <v>4</v>
      </c>
      <c r="M24" s="69">
        <v>0</v>
      </c>
      <c r="N24" s="38">
        <f t="shared" si="2"/>
        <v>43</v>
      </c>
    </row>
    <row r="25" spans="1:14" x14ac:dyDescent="0.25">
      <c r="A25" s="37">
        <v>5</v>
      </c>
      <c r="B25" s="38" t="s">
        <v>45</v>
      </c>
      <c r="C25" s="69">
        <v>0</v>
      </c>
      <c r="D25" s="38">
        <v>0</v>
      </c>
      <c r="E25" s="69">
        <v>10</v>
      </c>
      <c r="F25" s="38">
        <v>0</v>
      </c>
      <c r="G25" s="69">
        <v>0</v>
      </c>
      <c r="H25" s="38">
        <v>199</v>
      </c>
      <c r="I25" s="69">
        <v>0</v>
      </c>
      <c r="J25" s="38">
        <v>0</v>
      </c>
      <c r="K25" s="69">
        <v>0</v>
      </c>
      <c r="L25" s="38">
        <v>0</v>
      </c>
      <c r="M25" s="69">
        <v>0</v>
      </c>
      <c r="N25" s="38">
        <f t="shared" si="2"/>
        <v>209</v>
      </c>
    </row>
    <row r="26" spans="1:14" x14ac:dyDescent="0.25">
      <c r="A26" s="37">
        <v>6</v>
      </c>
      <c r="B26" s="38" t="s">
        <v>46</v>
      </c>
      <c r="C26" s="69">
        <v>12</v>
      </c>
      <c r="D26" s="38">
        <v>7</v>
      </c>
      <c r="E26" s="69">
        <v>10</v>
      </c>
      <c r="F26" s="38">
        <v>118</v>
      </c>
      <c r="G26" s="69">
        <v>31</v>
      </c>
      <c r="H26" s="38">
        <v>23</v>
      </c>
      <c r="I26" s="69">
        <v>28</v>
      </c>
      <c r="J26" s="38">
        <v>0</v>
      </c>
      <c r="K26" s="69">
        <v>4</v>
      </c>
      <c r="L26" s="38">
        <v>89</v>
      </c>
      <c r="M26" s="69">
        <v>10</v>
      </c>
      <c r="N26" s="38">
        <f t="shared" si="2"/>
        <v>332</v>
      </c>
    </row>
    <row r="27" spans="1:14" x14ac:dyDescent="0.25">
      <c r="A27" s="37">
        <v>7</v>
      </c>
      <c r="B27" s="38" t="s">
        <v>47</v>
      </c>
      <c r="C27" s="69">
        <v>2</v>
      </c>
      <c r="D27" s="72">
        <v>0</v>
      </c>
      <c r="E27" s="69">
        <v>293</v>
      </c>
      <c r="F27" s="72">
        <v>145</v>
      </c>
      <c r="G27" s="69">
        <v>6</v>
      </c>
      <c r="H27" s="72">
        <v>37</v>
      </c>
      <c r="I27" s="69">
        <v>0</v>
      </c>
      <c r="J27" s="72">
        <v>0</v>
      </c>
      <c r="K27" s="69">
        <v>24</v>
      </c>
      <c r="L27" s="72">
        <v>8</v>
      </c>
      <c r="M27" s="69">
        <v>18</v>
      </c>
      <c r="N27" s="72">
        <f t="shared" si="2"/>
        <v>533</v>
      </c>
    </row>
    <row r="28" spans="1:14" ht="15.75" thickBot="1" x14ac:dyDescent="0.3">
      <c r="A28" s="40">
        <v>8</v>
      </c>
      <c r="B28" s="41" t="s">
        <v>48</v>
      </c>
      <c r="C28" s="86">
        <v>0</v>
      </c>
      <c r="D28" s="38">
        <v>0</v>
      </c>
      <c r="E28" s="86">
        <v>4</v>
      </c>
      <c r="F28" s="38">
        <v>0</v>
      </c>
      <c r="G28" s="86">
        <v>0</v>
      </c>
      <c r="H28" s="38">
        <v>34</v>
      </c>
      <c r="I28" s="86">
        <v>0</v>
      </c>
      <c r="J28" s="38">
        <v>0</v>
      </c>
      <c r="K28" s="86">
        <v>3</v>
      </c>
      <c r="L28" s="38">
        <v>0</v>
      </c>
      <c r="M28" s="86">
        <v>0</v>
      </c>
      <c r="N28" s="38">
        <f t="shared" si="2"/>
        <v>41</v>
      </c>
    </row>
    <row r="29" spans="1:14" ht="15.75" thickBot="1" x14ac:dyDescent="0.3">
      <c r="A29" s="43"/>
      <c r="B29" s="44" t="s">
        <v>39</v>
      </c>
      <c r="C29" s="48">
        <f t="shared" ref="C29:M29" si="3">SUM(C21:C28)</f>
        <v>614</v>
      </c>
      <c r="D29" s="46">
        <f>SUM(D21:D28)</f>
        <v>1194</v>
      </c>
      <c r="E29" s="48">
        <f t="shared" si="3"/>
        <v>36450</v>
      </c>
      <c r="F29" s="46">
        <f t="shared" si="3"/>
        <v>2953</v>
      </c>
      <c r="G29" s="48">
        <f t="shared" si="3"/>
        <v>1409</v>
      </c>
      <c r="H29" s="46">
        <f t="shared" si="3"/>
        <v>5217</v>
      </c>
      <c r="I29" s="48">
        <f>SUM(I21:I28)</f>
        <v>1017</v>
      </c>
      <c r="J29" s="46">
        <f t="shared" si="3"/>
        <v>2059</v>
      </c>
      <c r="K29" s="48">
        <f t="shared" si="3"/>
        <v>1020</v>
      </c>
      <c r="L29" s="46">
        <f t="shared" si="3"/>
        <v>1601</v>
      </c>
      <c r="M29" s="48">
        <f t="shared" si="3"/>
        <v>960</v>
      </c>
      <c r="N29" s="46">
        <f>SUM(C29:M29)</f>
        <v>54494</v>
      </c>
    </row>
    <row r="30" spans="1:14" ht="15.75" thickBot="1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5.75" thickBot="1" x14ac:dyDescent="0.3">
      <c r="A31" s="306" t="s">
        <v>55</v>
      </c>
      <c r="B31" s="352"/>
      <c r="C31" s="73">
        <f>C29/N29</f>
        <v>1.1267295482071421E-2</v>
      </c>
      <c r="D31" s="74">
        <f>D29/N29</f>
        <v>2.1910669064484162E-2</v>
      </c>
      <c r="E31" s="55">
        <f>E29/N29</f>
        <v>0.66888097772231803</v>
      </c>
      <c r="F31" s="74">
        <f>F29/N29</f>
        <v>5.4189452049766947E-2</v>
      </c>
      <c r="G31" s="55">
        <f>G29/N29</f>
        <v>2.585605754761992E-2</v>
      </c>
      <c r="H31" s="74">
        <f>H29/N29</f>
        <v>9.5735310309391863E-2</v>
      </c>
      <c r="I31" s="55">
        <f>I29/N29</f>
        <v>1.8662605057437515E-2</v>
      </c>
      <c r="J31" s="74">
        <f>J29/N29</f>
        <v>3.7783976217565234E-2</v>
      </c>
      <c r="K31" s="55">
        <f>K29/N29</f>
        <v>1.8717656989760342E-2</v>
      </c>
      <c r="L31" s="74">
        <f>L29/N29</f>
        <v>2.9379381216280691E-2</v>
      </c>
      <c r="M31" s="75">
        <f>M29/N29</f>
        <v>1.7616618343303851E-2</v>
      </c>
      <c r="N31" s="250">
        <f>N29/N29</f>
        <v>1</v>
      </c>
    </row>
  </sheetData>
  <mergeCells count="34">
    <mergeCell ref="A31:B31"/>
    <mergeCell ref="G19:G20"/>
    <mergeCell ref="H19:H20"/>
    <mergeCell ref="I19:I20"/>
    <mergeCell ref="J19:J20"/>
    <mergeCell ref="A15:B15"/>
    <mergeCell ref="C17:K17"/>
    <mergeCell ref="A18:A20"/>
    <mergeCell ref="B18:B20"/>
    <mergeCell ref="C18:M18"/>
    <mergeCell ref="M19:M20"/>
    <mergeCell ref="K19:K20"/>
    <mergeCell ref="L19:L20"/>
    <mergeCell ref="N18:N20"/>
    <mergeCell ref="C19:C20"/>
    <mergeCell ref="D19:D20"/>
    <mergeCell ref="E19:E20"/>
    <mergeCell ref="F19:F20"/>
    <mergeCell ref="C1:K1"/>
    <mergeCell ref="A2:A4"/>
    <mergeCell ref="B2:B4"/>
    <mergeCell ref="C2:M2"/>
    <mergeCell ref="H3:H4"/>
    <mergeCell ref="I3:I4"/>
    <mergeCell ref="J3:J4"/>
    <mergeCell ref="K3:K4"/>
    <mergeCell ref="L3:L4"/>
    <mergeCell ref="N2:N4"/>
    <mergeCell ref="C3:C4"/>
    <mergeCell ref="D3:D4"/>
    <mergeCell ref="E3:E4"/>
    <mergeCell ref="F3:F4"/>
    <mergeCell ref="G3:G4"/>
    <mergeCell ref="M3:M4"/>
  </mergeCells>
  <pageMargins left="0.25" right="0.25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workbookViewId="0"/>
  </sheetViews>
  <sheetFormatPr defaultRowHeight="15" x14ac:dyDescent="0.25"/>
  <cols>
    <col min="1" max="1" width="4.5703125" customWidth="1"/>
    <col min="2" max="2" width="26.7109375" customWidth="1"/>
  </cols>
  <sheetData>
    <row r="1" spans="1:14" ht="24.75" customHeight="1" thickBot="1" x14ac:dyDescent="0.3">
      <c r="A1" s="180"/>
      <c r="B1" s="180"/>
      <c r="C1" s="360" t="s">
        <v>106</v>
      </c>
      <c r="D1" s="361"/>
      <c r="E1" s="361"/>
      <c r="F1" s="361"/>
      <c r="G1" s="361"/>
      <c r="H1" s="361"/>
      <c r="I1" s="361"/>
      <c r="J1" s="362"/>
      <c r="K1" s="362"/>
      <c r="L1" s="180"/>
      <c r="M1" s="180"/>
      <c r="N1" s="181"/>
    </row>
    <row r="2" spans="1:14" ht="15.75" thickBot="1" x14ac:dyDescent="0.3">
      <c r="A2" s="304" t="s">
        <v>0</v>
      </c>
      <c r="B2" s="318" t="s">
        <v>1</v>
      </c>
      <c r="C2" s="331" t="s">
        <v>2</v>
      </c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18" t="s">
        <v>3</v>
      </c>
    </row>
    <row r="3" spans="1:14" x14ac:dyDescent="0.25">
      <c r="A3" s="342"/>
      <c r="B3" s="343"/>
      <c r="C3" s="334" t="s">
        <v>71</v>
      </c>
      <c r="D3" s="336" t="s">
        <v>4</v>
      </c>
      <c r="E3" s="338" t="s">
        <v>5</v>
      </c>
      <c r="F3" s="336" t="s">
        <v>6</v>
      </c>
      <c r="G3" s="338" t="s">
        <v>7</v>
      </c>
      <c r="H3" s="336" t="s">
        <v>8</v>
      </c>
      <c r="I3" s="338" t="s">
        <v>9</v>
      </c>
      <c r="J3" s="318" t="s">
        <v>10</v>
      </c>
      <c r="K3" s="363" t="s">
        <v>40</v>
      </c>
      <c r="L3" s="318" t="s">
        <v>12</v>
      </c>
      <c r="M3" s="340" t="s">
        <v>13</v>
      </c>
      <c r="N3" s="332"/>
    </row>
    <row r="4" spans="1:14" ht="15.75" thickBot="1" x14ac:dyDescent="0.3">
      <c r="A4" s="339"/>
      <c r="B4" s="333"/>
      <c r="C4" s="335"/>
      <c r="D4" s="337"/>
      <c r="E4" s="339"/>
      <c r="F4" s="337"/>
      <c r="G4" s="339"/>
      <c r="H4" s="337"/>
      <c r="I4" s="339"/>
      <c r="J4" s="339"/>
      <c r="K4" s="364"/>
      <c r="L4" s="339"/>
      <c r="M4" s="341"/>
      <c r="N4" s="333"/>
    </row>
    <row r="5" spans="1:14" x14ac:dyDescent="0.25">
      <c r="A5" s="35">
        <v>1</v>
      </c>
      <c r="B5" s="36" t="s">
        <v>41</v>
      </c>
      <c r="C5" s="173">
        <v>962</v>
      </c>
      <c r="D5" s="92">
        <v>2098</v>
      </c>
      <c r="E5" s="173">
        <v>1391</v>
      </c>
      <c r="F5" s="92">
        <v>1371</v>
      </c>
      <c r="G5" s="173">
        <v>1407</v>
      </c>
      <c r="H5" s="182">
        <v>1339</v>
      </c>
      <c r="I5" s="173">
        <v>727</v>
      </c>
      <c r="J5" s="92">
        <v>2100</v>
      </c>
      <c r="K5" s="173">
        <v>1384</v>
      </c>
      <c r="L5" s="92">
        <v>1509</v>
      </c>
      <c r="M5" s="173">
        <v>1019</v>
      </c>
      <c r="N5" s="177">
        <f t="shared" ref="N5:N17" si="0">SUM(C5:M5)</f>
        <v>15307</v>
      </c>
    </row>
    <row r="6" spans="1:14" x14ac:dyDescent="0.25">
      <c r="A6" s="37">
        <v>2</v>
      </c>
      <c r="B6" s="38" t="s">
        <v>42</v>
      </c>
      <c r="C6" s="85">
        <v>169</v>
      </c>
      <c r="D6" s="66">
        <v>339</v>
      </c>
      <c r="E6" s="85">
        <v>198</v>
      </c>
      <c r="F6" s="66">
        <v>228</v>
      </c>
      <c r="G6" s="85">
        <v>190</v>
      </c>
      <c r="H6" s="66">
        <v>203</v>
      </c>
      <c r="I6" s="85">
        <v>20</v>
      </c>
      <c r="J6" s="66">
        <v>258</v>
      </c>
      <c r="K6" s="85">
        <v>209</v>
      </c>
      <c r="L6" s="66">
        <v>193</v>
      </c>
      <c r="M6" s="85">
        <v>126</v>
      </c>
      <c r="N6" s="72">
        <f t="shared" si="0"/>
        <v>2133</v>
      </c>
    </row>
    <row r="7" spans="1:14" x14ac:dyDescent="0.25">
      <c r="A7" s="37">
        <v>3</v>
      </c>
      <c r="B7" s="38" t="s">
        <v>43</v>
      </c>
      <c r="C7" s="85">
        <v>14</v>
      </c>
      <c r="D7" s="66">
        <v>36</v>
      </c>
      <c r="E7" s="85">
        <v>22</v>
      </c>
      <c r="F7" s="66">
        <v>23</v>
      </c>
      <c r="G7" s="85">
        <v>23</v>
      </c>
      <c r="H7" s="70">
        <v>15</v>
      </c>
      <c r="I7" s="69">
        <v>2</v>
      </c>
      <c r="J7" s="66">
        <v>27</v>
      </c>
      <c r="K7" s="85">
        <v>79</v>
      </c>
      <c r="L7" s="66">
        <v>39</v>
      </c>
      <c r="M7" s="69">
        <v>10</v>
      </c>
      <c r="N7" s="72">
        <f t="shared" si="0"/>
        <v>290</v>
      </c>
    </row>
    <row r="8" spans="1:14" x14ac:dyDescent="0.25">
      <c r="A8" s="37">
        <v>4</v>
      </c>
      <c r="B8" s="38" t="s">
        <v>44</v>
      </c>
      <c r="C8" s="69">
        <v>6</v>
      </c>
      <c r="D8" s="70">
        <v>6</v>
      </c>
      <c r="E8" s="69">
        <v>8</v>
      </c>
      <c r="F8" s="70">
        <v>2</v>
      </c>
      <c r="G8" s="69">
        <v>7</v>
      </c>
      <c r="H8" s="70">
        <v>1</v>
      </c>
      <c r="I8" s="69">
        <v>0</v>
      </c>
      <c r="J8" s="70">
        <v>4</v>
      </c>
      <c r="K8" s="85">
        <v>6</v>
      </c>
      <c r="L8" s="66">
        <v>3</v>
      </c>
      <c r="M8" s="69">
        <v>1</v>
      </c>
      <c r="N8" s="72">
        <f t="shared" si="0"/>
        <v>44</v>
      </c>
    </row>
    <row r="9" spans="1:14" x14ac:dyDescent="0.25">
      <c r="A9" s="37">
        <v>5</v>
      </c>
      <c r="B9" s="38" t="s">
        <v>45</v>
      </c>
      <c r="C9" s="69">
        <v>0</v>
      </c>
      <c r="D9" s="70">
        <v>1</v>
      </c>
      <c r="E9" s="69">
        <v>5</v>
      </c>
      <c r="F9" s="70">
        <v>2</v>
      </c>
      <c r="G9" s="69">
        <v>1</v>
      </c>
      <c r="H9" s="70">
        <v>0</v>
      </c>
      <c r="I9" s="69">
        <v>0</v>
      </c>
      <c r="J9" s="70">
        <v>0</v>
      </c>
      <c r="K9" s="86">
        <v>8</v>
      </c>
      <c r="L9" s="70">
        <v>2</v>
      </c>
      <c r="M9" s="69">
        <v>2</v>
      </c>
      <c r="N9" s="38">
        <f t="shared" si="0"/>
        <v>21</v>
      </c>
    </row>
    <row r="10" spans="1:14" x14ac:dyDescent="0.25">
      <c r="A10" s="37">
        <v>6</v>
      </c>
      <c r="B10" s="38" t="s">
        <v>46</v>
      </c>
      <c r="C10" s="85">
        <v>9</v>
      </c>
      <c r="D10" s="66">
        <v>16</v>
      </c>
      <c r="E10" s="85">
        <v>5</v>
      </c>
      <c r="F10" s="66">
        <v>8</v>
      </c>
      <c r="G10" s="85">
        <v>9</v>
      </c>
      <c r="H10" s="66">
        <v>4</v>
      </c>
      <c r="I10" s="85">
        <v>7</v>
      </c>
      <c r="J10" s="66">
        <v>12</v>
      </c>
      <c r="K10" s="85">
        <v>10</v>
      </c>
      <c r="L10" s="66">
        <v>2</v>
      </c>
      <c r="M10" s="85">
        <v>5</v>
      </c>
      <c r="N10" s="72">
        <f t="shared" si="0"/>
        <v>87</v>
      </c>
    </row>
    <row r="11" spans="1:14" x14ac:dyDescent="0.25">
      <c r="A11" s="37">
        <v>7</v>
      </c>
      <c r="B11" s="38" t="s">
        <v>47</v>
      </c>
      <c r="C11" s="69">
        <v>2</v>
      </c>
      <c r="D11" s="66">
        <v>5</v>
      </c>
      <c r="E11" s="69">
        <v>2</v>
      </c>
      <c r="F11" s="70">
        <v>0</v>
      </c>
      <c r="G11" s="69">
        <v>0</v>
      </c>
      <c r="H11" s="70">
        <v>0</v>
      </c>
      <c r="I11" s="69">
        <v>1</v>
      </c>
      <c r="J11" s="70">
        <v>1</v>
      </c>
      <c r="K11" s="84">
        <v>1</v>
      </c>
      <c r="L11" s="70">
        <v>4</v>
      </c>
      <c r="M11" s="69">
        <v>0</v>
      </c>
      <c r="N11" s="72">
        <f t="shared" si="0"/>
        <v>16</v>
      </c>
    </row>
    <row r="12" spans="1:14" x14ac:dyDescent="0.25">
      <c r="A12" s="37">
        <v>8</v>
      </c>
      <c r="B12" s="38" t="s">
        <v>48</v>
      </c>
      <c r="C12" s="69">
        <v>9</v>
      </c>
      <c r="D12" s="70">
        <v>10</v>
      </c>
      <c r="E12" s="69">
        <v>27</v>
      </c>
      <c r="F12" s="70">
        <v>4</v>
      </c>
      <c r="G12" s="69">
        <v>4</v>
      </c>
      <c r="H12" s="70">
        <v>1</v>
      </c>
      <c r="I12" s="69">
        <v>0</v>
      </c>
      <c r="J12" s="70">
        <v>4</v>
      </c>
      <c r="K12" s="85">
        <v>9</v>
      </c>
      <c r="L12" s="70">
        <v>5</v>
      </c>
      <c r="M12" s="69">
        <v>2</v>
      </c>
      <c r="N12" s="72">
        <f t="shared" si="0"/>
        <v>75</v>
      </c>
    </row>
    <row r="13" spans="1:14" ht="22.5" x14ac:dyDescent="0.25">
      <c r="A13" s="37">
        <v>9</v>
      </c>
      <c r="B13" s="68" t="s">
        <v>49</v>
      </c>
      <c r="C13" s="69">
        <v>0</v>
      </c>
      <c r="D13" s="70">
        <v>0</v>
      </c>
      <c r="E13" s="69">
        <v>0</v>
      </c>
      <c r="F13" s="70">
        <v>0</v>
      </c>
      <c r="G13" s="69">
        <v>0</v>
      </c>
      <c r="H13" s="70">
        <v>0</v>
      </c>
      <c r="I13" s="69">
        <v>0</v>
      </c>
      <c r="J13" s="70">
        <v>0</v>
      </c>
      <c r="K13" s="69">
        <v>0</v>
      </c>
      <c r="L13" s="70">
        <v>0</v>
      </c>
      <c r="M13" s="69">
        <v>0</v>
      </c>
      <c r="N13" s="38">
        <f t="shared" si="0"/>
        <v>0</v>
      </c>
    </row>
    <row r="14" spans="1:14" ht="33.75" x14ac:dyDescent="0.25">
      <c r="A14" s="37">
        <v>10</v>
      </c>
      <c r="B14" s="68" t="s">
        <v>50</v>
      </c>
      <c r="C14" s="69">
        <v>0</v>
      </c>
      <c r="D14" s="70">
        <v>0</v>
      </c>
      <c r="E14" s="69">
        <v>0</v>
      </c>
      <c r="F14" s="70">
        <v>0</v>
      </c>
      <c r="G14" s="69">
        <v>0</v>
      </c>
      <c r="H14" s="70">
        <v>0</v>
      </c>
      <c r="I14" s="69">
        <v>0</v>
      </c>
      <c r="J14" s="70">
        <v>0</v>
      </c>
      <c r="K14" s="69">
        <v>0</v>
      </c>
      <c r="L14" s="70">
        <v>0</v>
      </c>
      <c r="M14" s="69">
        <v>0</v>
      </c>
      <c r="N14" s="38">
        <f t="shared" si="0"/>
        <v>0</v>
      </c>
    </row>
    <row r="15" spans="1:14" x14ac:dyDescent="0.25">
      <c r="A15" s="37">
        <v>11</v>
      </c>
      <c r="B15" s="38" t="s">
        <v>51</v>
      </c>
      <c r="C15" s="69">
        <v>0</v>
      </c>
      <c r="D15" s="70">
        <v>0</v>
      </c>
      <c r="E15" s="69">
        <v>0</v>
      </c>
      <c r="F15" s="70">
        <v>0</v>
      </c>
      <c r="G15" s="69">
        <v>0</v>
      </c>
      <c r="H15" s="70">
        <v>1</v>
      </c>
      <c r="I15" s="69">
        <v>0</v>
      </c>
      <c r="J15" s="70">
        <v>0</v>
      </c>
      <c r="K15" s="69">
        <v>0</v>
      </c>
      <c r="L15" s="70">
        <v>0</v>
      </c>
      <c r="M15" s="69">
        <v>0</v>
      </c>
      <c r="N15" s="38">
        <f t="shared" si="0"/>
        <v>1</v>
      </c>
    </row>
    <row r="16" spans="1:14" ht="56.25" x14ac:dyDescent="0.25">
      <c r="A16" s="37">
        <v>12</v>
      </c>
      <c r="B16" s="68" t="s">
        <v>52</v>
      </c>
      <c r="C16" s="69">
        <v>0</v>
      </c>
      <c r="D16" s="70">
        <v>0</v>
      </c>
      <c r="E16" s="69">
        <v>0</v>
      </c>
      <c r="F16" s="70">
        <v>0</v>
      </c>
      <c r="G16" s="69">
        <v>0</v>
      </c>
      <c r="H16" s="70">
        <v>0</v>
      </c>
      <c r="I16" s="69">
        <v>0</v>
      </c>
      <c r="J16" s="70">
        <v>0</v>
      </c>
      <c r="K16" s="69">
        <v>0</v>
      </c>
      <c r="L16" s="70">
        <v>0</v>
      </c>
      <c r="M16" s="69">
        <v>0</v>
      </c>
      <c r="N16" s="38">
        <f t="shared" si="0"/>
        <v>0</v>
      </c>
    </row>
    <row r="17" spans="1:14" ht="34.5" thickBot="1" x14ac:dyDescent="0.3">
      <c r="A17" s="37">
        <v>13</v>
      </c>
      <c r="B17" s="68" t="s">
        <v>53</v>
      </c>
      <c r="C17" s="85">
        <v>3</v>
      </c>
      <c r="D17" s="70">
        <v>0</v>
      </c>
      <c r="E17" s="69">
        <v>0</v>
      </c>
      <c r="F17" s="70">
        <v>0</v>
      </c>
      <c r="G17" s="69">
        <v>0</v>
      </c>
      <c r="H17" s="70">
        <v>0</v>
      </c>
      <c r="I17" s="69">
        <v>0</v>
      </c>
      <c r="J17" s="70">
        <v>0</v>
      </c>
      <c r="K17" s="69">
        <v>0</v>
      </c>
      <c r="L17" s="70">
        <v>0</v>
      </c>
      <c r="M17" s="69">
        <v>0</v>
      </c>
      <c r="N17" s="38">
        <f t="shared" si="0"/>
        <v>3</v>
      </c>
    </row>
    <row r="18" spans="1:14" ht="15.75" thickBot="1" x14ac:dyDescent="0.3">
      <c r="A18" s="43"/>
      <c r="B18" s="44" t="s">
        <v>39</v>
      </c>
      <c r="C18" s="48">
        <f t="shared" ref="C18:M18" si="1">SUM(C5:C17)</f>
        <v>1174</v>
      </c>
      <c r="D18" s="49">
        <f t="shared" si="1"/>
        <v>2511</v>
      </c>
      <c r="E18" s="48">
        <f t="shared" si="1"/>
        <v>1658</v>
      </c>
      <c r="F18" s="49">
        <f t="shared" si="1"/>
        <v>1638</v>
      </c>
      <c r="G18" s="48">
        <f t="shared" si="1"/>
        <v>1641</v>
      </c>
      <c r="H18" s="49">
        <f t="shared" si="1"/>
        <v>1564</v>
      </c>
      <c r="I18" s="48">
        <f t="shared" si="1"/>
        <v>757</v>
      </c>
      <c r="J18" s="49">
        <f t="shared" si="1"/>
        <v>2406</v>
      </c>
      <c r="K18" s="48">
        <f t="shared" si="1"/>
        <v>1706</v>
      </c>
      <c r="L18" s="49">
        <f>SUM(L5:L17)</f>
        <v>1757</v>
      </c>
      <c r="M18" s="48">
        <f t="shared" si="1"/>
        <v>1165</v>
      </c>
      <c r="N18" s="46">
        <f>SUM(N5:N17)</f>
        <v>17977</v>
      </c>
    </row>
    <row r="19" spans="1:14" ht="15.75" thickBot="1" x14ac:dyDescent="0.3">
      <c r="A19" s="146"/>
      <c r="B19" s="147"/>
      <c r="C19" s="53"/>
      <c r="D19" s="47"/>
      <c r="E19" s="53"/>
      <c r="F19" s="47"/>
      <c r="G19" s="53"/>
      <c r="H19" s="47"/>
      <c r="I19" s="53"/>
      <c r="J19" s="47"/>
      <c r="K19" s="53"/>
      <c r="L19" s="47"/>
      <c r="M19" s="53"/>
      <c r="N19" s="53"/>
    </row>
    <row r="20" spans="1:14" ht="15.75" thickBot="1" x14ac:dyDescent="0.3">
      <c r="A20" s="358" t="s">
        <v>55</v>
      </c>
      <c r="B20" s="359"/>
      <c r="C20" s="73">
        <f>C18/N18</f>
        <v>6.5305668354007904E-2</v>
      </c>
      <c r="D20" s="74">
        <f>D18/N18</f>
        <v>0.13967847805529288</v>
      </c>
      <c r="E20" s="55">
        <f>E18/N18</f>
        <v>9.2228959225677254E-2</v>
      </c>
      <c r="F20" s="74">
        <f>F18/N18</f>
        <v>9.1116426545029758E-2</v>
      </c>
      <c r="G20" s="55">
        <f>G18/N18</f>
        <v>9.1283306447126886E-2</v>
      </c>
      <c r="H20" s="74">
        <f>H18/N18</f>
        <v>8.7000055626634029E-2</v>
      </c>
      <c r="I20" s="55">
        <f>I18/N18</f>
        <v>4.2109361962507648E-2</v>
      </c>
      <c r="J20" s="74">
        <f>J18/N18</f>
        <v>0.13383768148189354</v>
      </c>
      <c r="K20" s="55">
        <f>K18/N18</f>
        <v>9.4899037659231245E-2</v>
      </c>
      <c r="L20" s="74">
        <f>L18/N18</f>
        <v>9.7735995994882349E-2</v>
      </c>
      <c r="M20" s="75">
        <f>M18/N18</f>
        <v>6.480502864771652E-2</v>
      </c>
      <c r="N20" s="54">
        <f>N18/N18</f>
        <v>1</v>
      </c>
    </row>
  </sheetData>
  <mergeCells count="17">
    <mergeCell ref="A20:B20"/>
    <mergeCell ref="C1:K1"/>
    <mergeCell ref="A2:A4"/>
    <mergeCell ref="B2:B4"/>
    <mergeCell ref="C2:M2"/>
    <mergeCell ref="H3:H4"/>
    <mergeCell ref="I3:I4"/>
    <mergeCell ref="J3:J4"/>
    <mergeCell ref="K3:K4"/>
    <mergeCell ref="L3:L4"/>
    <mergeCell ref="N2:N4"/>
    <mergeCell ref="C3:C4"/>
    <mergeCell ref="D3:D4"/>
    <mergeCell ref="E3:E4"/>
    <mergeCell ref="F3:F4"/>
    <mergeCell ref="G3:G4"/>
    <mergeCell ref="M3:M4"/>
  </mergeCells>
  <pageMargins left="0.25" right="0.25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workbookViewId="0"/>
  </sheetViews>
  <sheetFormatPr defaultRowHeight="15" x14ac:dyDescent="0.25"/>
  <cols>
    <col min="1" max="1" width="3.85546875" customWidth="1"/>
    <col min="2" max="2" width="27.42578125" customWidth="1"/>
    <col min="11" max="11" width="9.5703125" bestFit="1" customWidth="1"/>
  </cols>
  <sheetData>
    <row r="1" spans="1:14" ht="32.25" customHeight="1" thickBot="1" x14ac:dyDescent="0.3">
      <c r="A1" s="180" t="s">
        <v>69</v>
      </c>
      <c r="B1" s="30"/>
      <c r="C1" s="314" t="s">
        <v>107</v>
      </c>
      <c r="D1" s="315"/>
      <c r="E1" s="315"/>
      <c r="F1" s="315"/>
      <c r="G1" s="315"/>
      <c r="H1" s="315"/>
      <c r="I1" s="315"/>
      <c r="J1" s="316"/>
      <c r="K1" s="316"/>
      <c r="L1" s="30"/>
      <c r="M1" s="30"/>
      <c r="N1" s="247" t="s">
        <v>38</v>
      </c>
    </row>
    <row r="2" spans="1:14" ht="15.75" thickBot="1" x14ac:dyDescent="0.3">
      <c r="A2" s="304" t="s">
        <v>0</v>
      </c>
      <c r="B2" s="318" t="s">
        <v>1</v>
      </c>
      <c r="C2" s="331" t="s">
        <v>2</v>
      </c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18" t="s">
        <v>3</v>
      </c>
    </row>
    <row r="3" spans="1:14" x14ac:dyDescent="0.25">
      <c r="A3" s="342"/>
      <c r="B3" s="343"/>
      <c r="C3" s="334" t="s">
        <v>71</v>
      </c>
      <c r="D3" s="336" t="s">
        <v>4</v>
      </c>
      <c r="E3" s="338" t="s">
        <v>5</v>
      </c>
      <c r="F3" s="336" t="s">
        <v>6</v>
      </c>
      <c r="G3" s="338" t="s">
        <v>7</v>
      </c>
      <c r="H3" s="336" t="s">
        <v>8</v>
      </c>
      <c r="I3" s="338" t="s">
        <v>9</v>
      </c>
      <c r="J3" s="318" t="s">
        <v>10</v>
      </c>
      <c r="K3" s="363" t="s">
        <v>40</v>
      </c>
      <c r="L3" s="318" t="s">
        <v>12</v>
      </c>
      <c r="M3" s="340" t="s">
        <v>13</v>
      </c>
      <c r="N3" s="332"/>
    </row>
    <row r="4" spans="1:14" ht="15.75" thickBot="1" x14ac:dyDescent="0.3">
      <c r="A4" s="339"/>
      <c r="B4" s="333"/>
      <c r="C4" s="335"/>
      <c r="D4" s="337"/>
      <c r="E4" s="339"/>
      <c r="F4" s="337"/>
      <c r="G4" s="339"/>
      <c r="H4" s="337"/>
      <c r="I4" s="339"/>
      <c r="J4" s="339"/>
      <c r="K4" s="364"/>
      <c r="L4" s="339"/>
      <c r="M4" s="341"/>
      <c r="N4" s="333"/>
    </row>
    <row r="5" spans="1:14" x14ac:dyDescent="0.25">
      <c r="A5" s="35">
        <v>1</v>
      </c>
      <c r="B5" s="36" t="s">
        <v>41</v>
      </c>
      <c r="C5" s="173">
        <v>62410</v>
      </c>
      <c r="D5" s="92">
        <v>90196</v>
      </c>
      <c r="E5" s="173">
        <v>58004</v>
      </c>
      <c r="F5" s="92">
        <v>65840</v>
      </c>
      <c r="G5" s="173">
        <v>70107</v>
      </c>
      <c r="H5" s="182">
        <v>59222</v>
      </c>
      <c r="I5" s="173">
        <v>38755</v>
      </c>
      <c r="J5" s="92">
        <v>126070</v>
      </c>
      <c r="K5" s="173">
        <v>61530</v>
      </c>
      <c r="L5" s="92">
        <v>74567</v>
      </c>
      <c r="M5" s="173">
        <v>45430</v>
      </c>
      <c r="N5" s="177">
        <f t="shared" ref="N5:N17" si="0">SUM(C5:M5)</f>
        <v>752131</v>
      </c>
    </row>
    <row r="6" spans="1:14" x14ac:dyDescent="0.25">
      <c r="A6" s="37">
        <v>2</v>
      </c>
      <c r="B6" s="38" t="s">
        <v>42</v>
      </c>
      <c r="C6" s="85">
        <v>12682</v>
      </c>
      <c r="D6" s="66">
        <v>18083</v>
      </c>
      <c r="E6" s="85">
        <v>9794</v>
      </c>
      <c r="F6" s="66">
        <v>9095</v>
      </c>
      <c r="G6" s="85">
        <v>7799</v>
      </c>
      <c r="H6" s="66">
        <v>8243</v>
      </c>
      <c r="I6" s="85">
        <v>388</v>
      </c>
      <c r="J6" s="66">
        <v>11521</v>
      </c>
      <c r="K6" s="85">
        <v>9156</v>
      </c>
      <c r="L6" s="66">
        <v>12867</v>
      </c>
      <c r="M6" s="85">
        <v>5831</v>
      </c>
      <c r="N6" s="72">
        <f t="shared" si="0"/>
        <v>105459</v>
      </c>
    </row>
    <row r="7" spans="1:14" x14ac:dyDescent="0.25">
      <c r="A7" s="37">
        <v>3</v>
      </c>
      <c r="B7" s="38" t="s">
        <v>43</v>
      </c>
      <c r="C7" s="85">
        <v>2058</v>
      </c>
      <c r="D7" s="66">
        <v>2110</v>
      </c>
      <c r="E7" s="85">
        <v>1157</v>
      </c>
      <c r="F7" s="66">
        <v>3155</v>
      </c>
      <c r="G7" s="85">
        <v>2505</v>
      </c>
      <c r="H7" s="66">
        <v>1582</v>
      </c>
      <c r="I7" s="69">
        <v>74</v>
      </c>
      <c r="J7" s="66">
        <v>1253</v>
      </c>
      <c r="K7" s="85">
        <v>3922</v>
      </c>
      <c r="L7" s="66">
        <v>4797</v>
      </c>
      <c r="M7" s="85">
        <v>369</v>
      </c>
      <c r="N7" s="72">
        <f t="shared" si="0"/>
        <v>22982</v>
      </c>
    </row>
    <row r="8" spans="1:14" x14ac:dyDescent="0.25">
      <c r="A8" s="37">
        <v>4</v>
      </c>
      <c r="B8" s="38" t="s">
        <v>44</v>
      </c>
      <c r="C8" s="69">
        <v>204</v>
      </c>
      <c r="D8" s="70">
        <v>573</v>
      </c>
      <c r="E8" s="69">
        <v>441</v>
      </c>
      <c r="F8" s="70">
        <v>105</v>
      </c>
      <c r="G8" s="69">
        <v>274</v>
      </c>
      <c r="H8" s="70">
        <v>14</v>
      </c>
      <c r="I8" s="69">
        <v>0</v>
      </c>
      <c r="J8" s="70">
        <v>106</v>
      </c>
      <c r="K8" s="69">
        <v>309</v>
      </c>
      <c r="L8" s="66">
        <v>76</v>
      </c>
      <c r="M8" s="69">
        <v>58</v>
      </c>
      <c r="N8" s="72">
        <f t="shared" si="0"/>
        <v>2160</v>
      </c>
    </row>
    <row r="9" spans="1:14" x14ac:dyDescent="0.25">
      <c r="A9" s="37">
        <v>5</v>
      </c>
      <c r="B9" s="38" t="s">
        <v>45</v>
      </c>
      <c r="C9" s="69">
        <v>0</v>
      </c>
      <c r="D9" s="70">
        <v>28</v>
      </c>
      <c r="E9" s="69">
        <v>494</v>
      </c>
      <c r="F9" s="70">
        <v>77</v>
      </c>
      <c r="G9" s="69">
        <v>15</v>
      </c>
      <c r="H9" s="70">
        <v>0</v>
      </c>
      <c r="I9" s="69">
        <v>0</v>
      </c>
      <c r="J9" s="70">
        <v>8</v>
      </c>
      <c r="K9" s="86">
        <v>610</v>
      </c>
      <c r="L9" s="70">
        <v>45</v>
      </c>
      <c r="M9" s="69">
        <v>60</v>
      </c>
      <c r="N9" s="72">
        <f t="shared" si="0"/>
        <v>1337</v>
      </c>
    </row>
    <row r="10" spans="1:14" x14ac:dyDescent="0.25">
      <c r="A10" s="37">
        <v>6</v>
      </c>
      <c r="B10" s="38" t="s">
        <v>46</v>
      </c>
      <c r="C10" s="69">
        <v>467</v>
      </c>
      <c r="D10" s="66">
        <v>459</v>
      </c>
      <c r="E10" s="85">
        <v>92</v>
      </c>
      <c r="F10" s="66">
        <v>543</v>
      </c>
      <c r="G10" s="85">
        <v>1982</v>
      </c>
      <c r="H10" s="66">
        <v>603</v>
      </c>
      <c r="I10" s="85">
        <v>640</v>
      </c>
      <c r="J10" s="66">
        <v>662</v>
      </c>
      <c r="K10" s="85">
        <v>285</v>
      </c>
      <c r="L10" s="66">
        <v>18</v>
      </c>
      <c r="M10" s="85">
        <v>106</v>
      </c>
      <c r="N10" s="72">
        <f t="shared" si="0"/>
        <v>5857</v>
      </c>
    </row>
    <row r="11" spans="1:14" x14ac:dyDescent="0.25">
      <c r="A11" s="37">
        <v>7</v>
      </c>
      <c r="B11" s="38" t="s">
        <v>47</v>
      </c>
      <c r="C11" s="69">
        <v>114</v>
      </c>
      <c r="D11" s="66">
        <v>553</v>
      </c>
      <c r="E11" s="69">
        <v>53</v>
      </c>
      <c r="F11" s="70">
        <v>0</v>
      </c>
      <c r="G11" s="69">
        <v>0</v>
      </c>
      <c r="H11" s="70">
        <v>0</v>
      </c>
      <c r="I11" s="69">
        <v>166</v>
      </c>
      <c r="J11" s="70">
        <v>22</v>
      </c>
      <c r="K11" s="84">
        <v>127</v>
      </c>
      <c r="L11" s="70">
        <v>126</v>
      </c>
      <c r="M11" s="69">
        <v>0</v>
      </c>
      <c r="N11" s="72">
        <f t="shared" si="0"/>
        <v>1161</v>
      </c>
    </row>
    <row r="12" spans="1:14" x14ac:dyDescent="0.25">
      <c r="A12" s="37">
        <v>8</v>
      </c>
      <c r="B12" s="38" t="s">
        <v>48</v>
      </c>
      <c r="C12" s="69">
        <v>435</v>
      </c>
      <c r="D12" s="66">
        <v>235</v>
      </c>
      <c r="E12" s="69">
        <v>481</v>
      </c>
      <c r="F12" s="70">
        <v>127</v>
      </c>
      <c r="G12" s="69">
        <v>155</v>
      </c>
      <c r="H12" s="70">
        <v>16</v>
      </c>
      <c r="I12" s="69">
        <v>0</v>
      </c>
      <c r="J12" s="70">
        <v>54</v>
      </c>
      <c r="K12" s="85">
        <v>566</v>
      </c>
      <c r="L12" s="70">
        <v>73</v>
      </c>
      <c r="M12" s="69">
        <v>125</v>
      </c>
      <c r="N12" s="72">
        <f t="shared" si="0"/>
        <v>2267</v>
      </c>
    </row>
    <row r="13" spans="1:14" ht="22.5" x14ac:dyDescent="0.25">
      <c r="A13" s="37">
        <v>9</v>
      </c>
      <c r="B13" s="68" t="s">
        <v>49</v>
      </c>
      <c r="C13" s="69">
        <v>0</v>
      </c>
      <c r="D13" s="70">
        <v>0</v>
      </c>
      <c r="E13" s="69">
        <v>0</v>
      </c>
      <c r="F13" s="70">
        <v>0</v>
      </c>
      <c r="G13" s="69">
        <v>0</v>
      </c>
      <c r="H13" s="70">
        <v>0</v>
      </c>
      <c r="I13" s="69">
        <v>0</v>
      </c>
      <c r="J13" s="70">
        <v>0</v>
      </c>
      <c r="K13" s="69">
        <v>0</v>
      </c>
      <c r="L13" s="70">
        <v>0</v>
      </c>
      <c r="M13" s="69">
        <v>0</v>
      </c>
      <c r="N13" s="38">
        <f t="shared" si="0"/>
        <v>0</v>
      </c>
    </row>
    <row r="14" spans="1:14" ht="33.75" x14ac:dyDescent="0.25">
      <c r="A14" s="37">
        <v>10</v>
      </c>
      <c r="B14" s="251" t="s">
        <v>50</v>
      </c>
      <c r="C14" s="69">
        <v>0</v>
      </c>
      <c r="D14" s="70">
        <v>0</v>
      </c>
      <c r="E14" s="69">
        <v>0</v>
      </c>
      <c r="F14" s="70">
        <v>0</v>
      </c>
      <c r="G14" s="69">
        <v>0</v>
      </c>
      <c r="H14" s="70">
        <v>0</v>
      </c>
      <c r="I14" s="69">
        <v>0</v>
      </c>
      <c r="J14" s="70">
        <v>0</v>
      </c>
      <c r="K14" s="69">
        <v>0</v>
      </c>
      <c r="L14" s="70">
        <v>0</v>
      </c>
      <c r="M14" s="69">
        <v>0</v>
      </c>
      <c r="N14" s="38">
        <f t="shared" si="0"/>
        <v>0</v>
      </c>
    </row>
    <row r="15" spans="1:14" x14ac:dyDescent="0.25">
      <c r="A15" s="37">
        <v>11</v>
      </c>
      <c r="B15" s="38" t="s">
        <v>51</v>
      </c>
      <c r="C15" s="69">
        <v>0</v>
      </c>
      <c r="D15" s="70">
        <v>0</v>
      </c>
      <c r="E15" s="69">
        <v>0</v>
      </c>
      <c r="F15" s="70">
        <v>0</v>
      </c>
      <c r="G15" s="69">
        <v>0</v>
      </c>
      <c r="H15" s="70">
        <v>6</v>
      </c>
      <c r="I15" s="69">
        <v>0</v>
      </c>
      <c r="J15" s="70">
        <v>0</v>
      </c>
      <c r="K15" s="69">
        <v>0</v>
      </c>
      <c r="L15" s="70">
        <v>0</v>
      </c>
      <c r="M15" s="69">
        <v>0</v>
      </c>
      <c r="N15" s="38">
        <f t="shared" si="0"/>
        <v>6</v>
      </c>
    </row>
    <row r="16" spans="1:14" ht="56.25" x14ac:dyDescent="0.25">
      <c r="A16" s="37">
        <v>12</v>
      </c>
      <c r="B16" s="68" t="s">
        <v>52</v>
      </c>
      <c r="C16" s="69">
        <v>0</v>
      </c>
      <c r="D16" s="70">
        <v>0</v>
      </c>
      <c r="E16" s="69">
        <v>0</v>
      </c>
      <c r="F16" s="70">
        <v>0</v>
      </c>
      <c r="G16" s="69">
        <v>0</v>
      </c>
      <c r="H16" s="70">
        <v>0</v>
      </c>
      <c r="I16" s="69">
        <v>0</v>
      </c>
      <c r="J16" s="70">
        <v>0</v>
      </c>
      <c r="K16" s="69">
        <v>0</v>
      </c>
      <c r="L16" s="70">
        <v>0</v>
      </c>
      <c r="M16" s="69">
        <v>0</v>
      </c>
      <c r="N16" s="38">
        <f t="shared" si="0"/>
        <v>0</v>
      </c>
    </row>
    <row r="17" spans="1:14" ht="34.5" thickBot="1" x14ac:dyDescent="0.3">
      <c r="A17" s="37">
        <v>13</v>
      </c>
      <c r="B17" s="68" t="s">
        <v>53</v>
      </c>
      <c r="C17" s="69">
        <v>46</v>
      </c>
      <c r="D17" s="70">
        <v>0</v>
      </c>
      <c r="E17" s="69">
        <v>0</v>
      </c>
      <c r="F17" s="70">
        <v>0</v>
      </c>
      <c r="G17" s="69">
        <v>0</v>
      </c>
      <c r="H17" s="70">
        <v>0</v>
      </c>
      <c r="I17" s="69">
        <v>0</v>
      </c>
      <c r="J17" s="70">
        <v>0</v>
      </c>
      <c r="K17" s="69">
        <v>0</v>
      </c>
      <c r="L17" s="70">
        <v>0</v>
      </c>
      <c r="M17" s="69">
        <v>0</v>
      </c>
      <c r="N17" s="38">
        <f t="shared" si="0"/>
        <v>46</v>
      </c>
    </row>
    <row r="18" spans="1:14" ht="15.75" thickBot="1" x14ac:dyDescent="0.3">
      <c r="A18" s="43"/>
      <c r="B18" s="44" t="s">
        <v>39</v>
      </c>
      <c r="C18" s="48">
        <f t="shared" ref="C18:M18" si="1">SUM(C5:C17)</f>
        <v>78416</v>
      </c>
      <c r="D18" s="49">
        <f>SUM(D5:D17)</f>
        <v>112237</v>
      </c>
      <c r="E18" s="48">
        <f t="shared" si="1"/>
        <v>70516</v>
      </c>
      <c r="F18" s="49">
        <f>SUM(F5:F17)</f>
        <v>78942</v>
      </c>
      <c r="G18" s="48">
        <f t="shared" si="1"/>
        <v>82837</v>
      </c>
      <c r="H18" s="49">
        <f t="shared" si="1"/>
        <v>69686</v>
      </c>
      <c r="I18" s="48">
        <f>SUM(I5:I17)</f>
        <v>40023</v>
      </c>
      <c r="J18" s="49">
        <f t="shared" si="1"/>
        <v>139696</v>
      </c>
      <c r="K18" s="100">
        <f t="shared" si="1"/>
        <v>76505</v>
      </c>
      <c r="L18" s="49">
        <f t="shared" si="1"/>
        <v>92569</v>
      </c>
      <c r="M18" s="48">
        <f t="shared" si="1"/>
        <v>51979</v>
      </c>
      <c r="N18" s="46">
        <f>SUM(N5:N17)</f>
        <v>893406</v>
      </c>
    </row>
    <row r="19" spans="1:14" ht="15.75" thickBot="1" x14ac:dyDescent="0.3"/>
    <row r="20" spans="1:14" ht="15.75" thickBot="1" x14ac:dyDescent="0.3">
      <c r="A20" s="358" t="s">
        <v>55</v>
      </c>
      <c r="B20" s="359"/>
      <c r="C20" s="73">
        <f>C18/N18</f>
        <v>8.7771964817787207E-2</v>
      </c>
      <c r="D20" s="74">
        <f>D18/N18</f>
        <v>0.12562821382439787</v>
      </c>
      <c r="E20" s="55">
        <f>E18/N18</f>
        <v>7.892940051891302E-2</v>
      </c>
      <c r="F20" s="74">
        <f>F18/N18</f>
        <v>8.8360722896421107E-2</v>
      </c>
      <c r="G20" s="55">
        <f>G18/N18</f>
        <v>9.2720442889347054E-2</v>
      </c>
      <c r="H20" s="74">
        <f>H18/N18</f>
        <v>7.8000371611562938E-2</v>
      </c>
      <c r="I20" s="55">
        <f>I18/N18</f>
        <v>4.4798221637195185E-2</v>
      </c>
      <c r="J20" s="74">
        <f>J18/N18</f>
        <v>0.15636340029057338</v>
      </c>
      <c r="K20" s="55">
        <f>K18/N18</f>
        <v>8.5632959707008904E-2</v>
      </c>
      <c r="L20" s="74">
        <f>L18/N18</f>
        <v>0.10361358665601082</v>
      </c>
      <c r="M20" s="75">
        <f>M18/N18</f>
        <v>5.8180715150782512E-2</v>
      </c>
      <c r="N20" s="250">
        <f>N18/N18</f>
        <v>1</v>
      </c>
    </row>
  </sheetData>
  <mergeCells count="17">
    <mergeCell ref="A20:B20"/>
    <mergeCell ref="C1:K1"/>
    <mergeCell ref="A2:A4"/>
    <mergeCell ref="B2:B4"/>
    <mergeCell ref="C2:M2"/>
    <mergeCell ref="H3:H4"/>
    <mergeCell ref="I3:I4"/>
    <mergeCell ref="J3:J4"/>
    <mergeCell ref="K3:K4"/>
    <mergeCell ref="L3:L4"/>
    <mergeCell ref="N2:N4"/>
    <mergeCell ref="C3:C4"/>
    <mergeCell ref="D3:D4"/>
    <mergeCell ref="E3:E4"/>
    <mergeCell ref="F3:F4"/>
    <mergeCell ref="G3:G4"/>
    <mergeCell ref="M3:M4"/>
  </mergeCells>
  <pageMargins left="0.25" right="0.25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workbookViewId="0"/>
  </sheetViews>
  <sheetFormatPr defaultRowHeight="15" x14ac:dyDescent="0.25"/>
  <cols>
    <col min="1" max="1" width="4" customWidth="1"/>
    <col min="2" max="2" width="21.5703125" customWidth="1"/>
  </cols>
  <sheetData>
    <row r="1" spans="1:14" ht="27.75" customHeight="1" thickBot="1" x14ac:dyDescent="0.3">
      <c r="A1" s="180"/>
      <c r="B1" s="30"/>
      <c r="C1" s="314" t="s">
        <v>108</v>
      </c>
      <c r="D1" s="315"/>
      <c r="E1" s="315"/>
      <c r="F1" s="315"/>
      <c r="G1" s="315"/>
      <c r="H1" s="315"/>
      <c r="I1" s="315"/>
      <c r="J1" s="316"/>
      <c r="K1" s="316"/>
      <c r="L1" s="30"/>
      <c r="M1" s="30"/>
      <c r="N1" s="67"/>
    </row>
    <row r="2" spans="1:14" ht="15.75" thickBot="1" x14ac:dyDescent="0.3">
      <c r="A2" s="304" t="s">
        <v>0</v>
      </c>
      <c r="B2" s="318" t="s">
        <v>1</v>
      </c>
      <c r="C2" s="331" t="s">
        <v>2</v>
      </c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18" t="s">
        <v>3</v>
      </c>
    </row>
    <row r="3" spans="1:14" x14ac:dyDescent="0.25">
      <c r="A3" s="342"/>
      <c r="B3" s="343"/>
      <c r="C3" s="347" t="s">
        <v>71</v>
      </c>
      <c r="D3" s="318" t="s">
        <v>4</v>
      </c>
      <c r="E3" s="338" t="s">
        <v>5</v>
      </c>
      <c r="F3" s="356" t="s">
        <v>6</v>
      </c>
      <c r="G3" s="338" t="s">
        <v>7</v>
      </c>
      <c r="H3" s="336" t="s">
        <v>8</v>
      </c>
      <c r="I3" s="338" t="s">
        <v>9</v>
      </c>
      <c r="J3" s="336" t="s">
        <v>10</v>
      </c>
      <c r="K3" s="347" t="s">
        <v>11</v>
      </c>
      <c r="L3" s="318" t="s">
        <v>12</v>
      </c>
      <c r="M3" s="338" t="s">
        <v>13</v>
      </c>
      <c r="N3" s="332"/>
    </row>
    <row r="4" spans="1:14" ht="15.75" thickBot="1" x14ac:dyDescent="0.3">
      <c r="A4" s="339"/>
      <c r="B4" s="333"/>
      <c r="C4" s="349"/>
      <c r="D4" s="339"/>
      <c r="E4" s="339"/>
      <c r="F4" s="357"/>
      <c r="G4" s="339"/>
      <c r="H4" s="337"/>
      <c r="I4" s="339"/>
      <c r="J4" s="337"/>
      <c r="K4" s="349"/>
      <c r="L4" s="339"/>
      <c r="M4" s="339"/>
      <c r="N4" s="333"/>
    </row>
    <row r="5" spans="1:14" x14ac:dyDescent="0.25">
      <c r="A5" s="35">
        <v>1</v>
      </c>
      <c r="B5" s="36" t="s">
        <v>41</v>
      </c>
      <c r="C5" s="85">
        <v>23</v>
      </c>
      <c r="D5" s="177">
        <v>60</v>
      </c>
      <c r="E5" s="84">
        <v>21</v>
      </c>
      <c r="F5" s="92">
        <v>37</v>
      </c>
      <c r="G5" s="84">
        <v>26</v>
      </c>
      <c r="H5" s="92">
        <v>38</v>
      </c>
      <c r="I5" s="84">
        <v>41</v>
      </c>
      <c r="J5" s="92">
        <v>96</v>
      </c>
      <c r="K5" s="84">
        <v>25</v>
      </c>
      <c r="L5" s="92">
        <v>68</v>
      </c>
      <c r="M5" s="84">
        <v>22</v>
      </c>
      <c r="N5" s="177">
        <f t="shared" ref="N5:N12" si="0">SUM(C5:M5)</f>
        <v>457</v>
      </c>
    </row>
    <row r="6" spans="1:14" x14ac:dyDescent="0.25">
      <c r="A6" s="37">
        <v>2</v>
      </c>
      <c r="B6" s="38" t="s">
        <v>42</v>
      </c>
      <c r="C6" s="85">
        <v>48</v>
      </c>
      <c r="D6" s="72">
        <v>131</v>
      </c>
      <c r="E6" s="85">
        <v>52</v>
      </c>
      <c r="F6" s="66">
        <v>53</v>
      </c>
      <c r="G6" s="85">
        <v>28</v>
      </c>
      <c r="H6" s="66">
        <v>32</v>
      </c>
      <c r="I6" s="69">
        <v>1</v>
      </c>
      <c r="J6" s="66">
        <v>56</v>
      </c>
      <c r="K6" s="85">
        <v>35</v>
      </c>
      <c r="L6" s="70">
        <v>45</v>
      </c>
      <c r="M6" s="69">
        <v>55</v>
      </c>
      <c r="N6" s="72">
        <f t="shared" si="0"/>
        <v>536</v>
      </c>
    </row>
    <row r="7" spans="1:14" x14ac:dyDescent="0.25">
      <c r="A7" s="37">
        <v>3</v>
      </c>
      <c r="B7" s="38" t="s">
        <v>43</v>
      </c>
      <c r="C7" s="69">
        <v>0</v>
      </c>
      <c r="D7" s="38">
        <v>6</v>
      </c>
      <c r="E7" s="69">
        <v>5</v>
      </c>
      <c r="F7" s="66">
        <v>8</v>
      </c>
      <c r="G7" s="69">
        <v>1</v>
      </c>
      <c r="H7" s="70">
        <v>3</v>
      </c>
      <c r="I7" s="69">
        <v>0</v>
      </c>
      <c r="J7" s="70">
        <v>10</v>
      </c>
      <c r="K7" s="69">
        <v>1</v>
      </c>
      <c r="L7" s="70">
        <v>11</v>
      </c>
      <c r="M7" s="69">
        <v>1</v>
      </c>
      <c r="N7" s="38">
        <f t="shared" si="0"/>
        <v>46</v>
      </c>
    </row>
    <row r="8" spans="1:14" x14ac:dyDescent="0.25">
      <c r="A8" s="37">
        <v>4</v>
      </c>
      <c r="B8" s="38" t="s">
        <v>44</v>
      </c>
      <c r="C8" s="69">
        <v>0</v>
      </c>
      <c r="D8" s="38">
        <v>0</v>
      </c>
      <c r="E8" s="69">
        <v>0</v>
      </c>
      <c r="F8" s="70">
        <v>0</v>
      </c>
      <c r="G8" s="69">
        <v>0</v>
      </c>
      <c r="H8" s="70">
        <v>0</v>
      </c>
      <c r="I8" s="69">
        <v>0</v>
      </c>
      <c r="J8" s="70">
        <v>0</v>
      </c>
      <c r="K8" s="69">
        <v>0</v>
      </c>
      <c r="L8" s="70">
        <v>0</v>
      </c>
      <c r="M8" s="69">
        <v>0</v>
      </c>
      <c r="N8" s="38">
        <f t="shared" si="0"/>
        <v>0</v>
      </c>
    </row>
    <row r="9" spans="1:14" x14ac:dyDescent="0.25">
      <c r="A9" s="37">
        <v>5</v>
      </c>
      <c r="B9" s="38" t="s">
        <v>45</v>
      </c>
      <c r="C9" s="69">
        <v>0</v>
      </c>
      <c r="D9" s="38">
        <v>0</v>
      </c>
      <c r="E9" s="69">
        <v>0</v>
      </c>
      <c r="F9" s="70">
        <v>0</v>
      </c>
      <c r="G9" s="69">
        <v>0</v>
      </c>
      <c r="H9" s="70">
        <v>0</v>
      </c>
      <c r="I9" s="69">
        <v>0</v>
      </c>
      <c r="J9" s="70">
        <v>0</v>
      </c>
      <c r="K9" s="86">
        <v>0</v>
      </c>
      <c r="L9" s="70">
        <v>0</v>
      </c>
      <c r="M9" s="69">
        <v>0</v>
      </c>
      <c r="N9" s="38">
        <f t="shared" si="0"/>
        <v>0</v>
      </c>
    </row>
    <row r="10" spans="1:14" x14ac:dyDescent="0.25">
      <c r="A10" s="37">
        <v>6</v>
      </c>
      <c r="B10" s="38" t="s">
        <v>46</v>
      </c>
      <c r="C10" s="69">
        <v>0</v>
      </c>
      <c r="D10" s="38">
        <v>0</v>
      </c>
      <c r="E10" s="69">
        <v>0</v>
      </c>
      <c r="F10" s="70">
        <v>0</v>
      </c>
      <c r="G10" s="69">
        <v>1</v>
      </c>
      <c r="H10" s="70">
        <v>0</v>
      </c>
      <c r="I10" s="69">
        <v>0</v>
      </c>
      <c r="J10" s="70">
        <v>0</v>
      </c>
      <c r="K10" s="69">
        <v>0</v>
      </c>
      <c r="L10" s="70">
        <v>0</v>
      </c>
      <c r="M10" s="69">
        <v>0</v>
      </c>
      <c r="N10" s="38">
        <f t="shared" si="0"/>
        <v>1</v>
      </c>
    </row>
    <row r="11" spans="1:14" x14ac:dyDescent="0.25">
      <c r="A11" s="37">
        <v>7</v>
      </c>
      <c r="B11" s="38" t="s">
        <v>47</v>
      </c>
      <c r="C11" s="69">
        <v>1</v>
      </c>
      <c r="D11" s="72">
        <v>8</v>
      </c>
      <c r="E11" s="69">
        <v>1</v>
      </c>
      <c r="F11" s="70">
        <v>4</v>
      </c>
      <c r="G11" s="69">
        <v>2</v>
      </c>
      <c r="H11" s="70">
        <v>0</v>
      </c>
      <c r="I11" s="69">
        <v>0</v>
      </c>
      <c r="J11" s="70">
        <v>4</v>
      </c>
      <c r="K11" s="185">
        <v>0</v>
      </c>
      <c r="L11" s="70">
        <v>3</v>
      </c>
      <c r="M11" s="69">
        <v>3</v>
      </c>
      <c r="N11" s="72">
        <f t="shared" si="0"/>
        <v>26</v>
      </c>
    </row>
    <row r="12" spans="1:14" ht="15.75" thickBot="1" x14ac:dyDescent="0.3">
      <c r="A12" s="40">
        <v>8</v>
      </c>
      <c r="B12" s="41" t="s">
        <v>48</v>
      </c>
      <c r="C12" s="86">
        <v>1</v>
      </c>
      <c r="D12" s="38">
        <v>0</v>
      </c>
      <c r="E12" s="86">
        <v>0</v>
      </c>
      <c r="F12" s="184">
        <v>0</v>
      </c>
      <c r="G12" s="86">
        <v>0</v>
      </c>
      <c r="H12" s="184">
        <v>0</v>
      </c>
      <c r="I12" s="86">
        <v>0</v>
      </c>
      <c r="J12" s="184">
        <v>0</v>
      </c>
      <c r="K12" s="86">
        <v>0</v>
      </c>
      <c r="L12" s="184">
        <v>0</v>
      </c>
      <c r="M12" s="86">
        <v>0</v>
      </c>
      <c r="N12" s="41">
        <f t="shared" si="0"/>
        <v>1</v>
      </c>
    </row>
    <row r="13" spans="1:14" ht="15.75" thickBot="1" x14ac:dyDescent="0.3">
      <c r="A13" s="43"/>
      <c r="B13" s="44" t="s">
        <v>56</v>
      </c>
      <c r="C13" s="48">
        <f t="shared" ref="C13:N13" si="1">SUM(C5:C12)</f>
        <v>73</v>
      </c>
      <c r="D13" s="46">
        <f t="shared" si="1"/>
        <v>205</v>
      </c>
      <c r="E13" s="48">
        <f t="shared" si="1"/>
        <v>79</v>
      </c>
      <c r="F13" s="49">
        <f t="shared" si="1"/>
        <v>102</v>
      </c>
      <c r="G13" s="48">
        <f t="shared" si="1"/>
        <v>58</v>
      </c>
      <c r="H13" s="49">
        <f t="shared" si="1"/>
        <v>73</v>
      </c>
      <c r="I13" s="48">
        <f t="shared" si="1"/>
        <v>42</v>
      </c>
      <c r="J13" s="49">
        <f t="shared" si="1"/>
        <v>166</v>
      </c>
      <c r="K13" s="48">
        <f t="shared" si="1"/>
        <v>61</v>
      </c>
      <c r="L13" s="49">
        <f t="shared" si="1"/>
        <v>127</v>
      </c>
      <c r="M13" s="48">
        <f t="shared" si="1"/>
        <v>81</v>
      </c>
      <c r="N13" s="46">
        <f t="shared" si="1"/>
        <v>1067</v>
      </c>
    </row>
    <row r="14" spans="1:14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5.75" thickBot="1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15.75" thickBot="1" x14ac:dyDescent="0.3">
      <c r="A16" s="365" t="s">
        <v>55</v>
      </c>
      <c r="B16" s="366"/>
      <c r="C16" s="73">
        <f>C13/N13</f>
        <v>6.8416119962511721E-2</v>
      </c>
      <c r="D16" s="74">
        <f>D13/N13</f>
        <v>0.19212746016869728</v>
      </c>
      <c r="E16" s="55">
        <f>E13/N13</f>
        <v>7.4039362699156508E-2</v>
      </c>
      <c r="F16" s="74">
        <f>F13/N13</f>
        <v>9.5595126522961579E-2</v>
      </c>
      <c r="G16" s="55">
        <f>G13/N13</f>
        <v>5.4358013120899717E-2</v>
      </c>
      <c r="H16" s="74">
        <f>H13/N13</f>
        <v>6.8416119962511721E-2</v>
      </c>
      <c r="I16" s="55">
        <f>I13/N13</f>
        <v>3.9362699156513588E-2</v>
      </c>
      <c r="J16" s="74">
        <f>J13/N13</f>
        <v>0.15557638238050608</v>
      </c>
      <c r="K16" s="55">
        <f>K13/N13</f>
        <v>5.7169634489222118E-2</v>
      </c>
      <c r="L16" s="74">
        <f>L13/N13</f>
        <v>0.1190253045923149</v>
      </c>
      <c r="M16" s="75">
        <f>M13/N13</f>
        <v>7.5913776944704775E-2</v>
      </c>
      <c r="N16" s="250">
        <f>N13/N13</f>
        <v>1</v>
      </c>
    </row>
    <row r="17" spans="1:14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15.75" thickBot="1" x14ac:dyDescent="0.3">
      <c r="A18" s="1"/>
      <c r="B18" s="30"/>
      <c r="C18" s="314" t="s">
        <v>109</v>
      </c>
      <c r="D18" s="315"/>
      <c r="E18" s="315"/>
      <c r="F18" s="315"/>
      <c r="G18" s="315"/>
      <c r="H18" s="315"/>
      <c r="I18" s="315"/>
      <c r="J18" s="316"/>
      <c r="K18" s="316"/>
      <c r="L18" s="30"/>
      <c r="M18" s="30"/>
      <c r="N18" s="247" t="s">
        <v>38</v>
      </c>
    </row>
    <row r="19" spans="1:14" ht="15.75" thickBot="1" x14ac:dyDescent="0.3">
      <c r="A19" s="304" t="s">
        <v>0</v>
      </c>
      <c r="B19" s="318" t="s">
        <v>1</v>
      </c>
      <c r="C19" s="331" t="s">
        <v>2</v>
      </c>
      <c r="D19" s="331"/>
      <c r="E19" s="331"/>
      <c r="F19" s="331"/>
      <c r="G19" s="331"/>
      <c r="H19" s="331"/>
      <c r="I19" s="331"/>
      <c r="J19" s="331"/>
      <c r="K19" s="331"/>
      <c r="L19" s="331"/>
      <c r="M19" s="331"/>
      <c r="N19" s="318" t="s">
        <v>3</v>
      </c>
    </row>
    <row r="20" spans="1:14" x14ac:dyDescent="0.25">
      <c r="A20" s="342"/>
      <c r="B20" s="343"/>
      <c r="C20" s="347" t="s">
        <v>71</v>
      </c>
      <c r="D20" s="318" t="s">
        <v>4</v>
      </c>
      <c r="E20" s="338" t="s">
        <v>5</v>
      </c>
      <c r="F20" s="356" t="s">
        <v>6</v>
      </c>
      <c r="G20" s="338" t="s">
        <v>7</v>
      </c>
      <c r="H20" s="336" t="s">
        <v>8</v>
      </c>
      <c r="I20" s="338" t="s">
        <v>9</v>
      </c>
      <c r="J20" s="336" t="s">
        <v>10</v>
      </c>
      <c r="K20" s="347" t="s">
        <v>11</v>
      </c>
      <c r="L20" s="318" t="s">
        <v>12</v>
      </c>
      <c r="M20" s="338" t="s">
        <v>13</v>
      </c>
      <c r="N20" s="332"/>
    </row>
    <row r="21" spans="1:14" ht="15.75" thickBot="1" x14ac:dyDescent="0.3">
      <c r="A21" s="339"/>
      <c r="B21" s="333"/>
      <c r="C21" s="349"/>
      <c r="D21" s="339"/>
      <c r="E21" s="339"/>
      <c r="F21" s="357"/>
      <c r="G21" s="339"/>
      <c r="H21" s="337"/>
      <c r="I21" s="339"/>
      <c r="J21" s="337"/>
      <c r="K21" s="349"/>
      <c r="L21" s="339"/>
      <c r="M21" s="339"/>
      <c r="N21" s="333"/>
    </row>
    <row r="22" spans="1:14" x14ac:dyDescent="0.25">
      <c r="A22" s="35">
        <v>1</v>
      </c>
      <c r="B22" s="36" t="s">
        <v>41</v>
      </c>
      <c r="C22" s="85">
        <v>4681</v>
      </c>
      <c r="D22" s="177">
        <v>12100</v>
      </c>
      <c r="E22" s="84">
        <v>4015</v>
      </c>
      <c r="F22" s="92">
        <v>4747</v>
      </c>
      <c r="G22" s="84">
        <v>8019</v>
      </c>
      <c r="H22" s="92">
        <v>5276</v>
      </c>
      <c r="I22" s="84">
        <v>6463</v>
      </c>
      <c r="J22" s="92">
        <v>14782</v>
      </c>
      <c r="K22" s="84">
        <v>7094</v>
      </c>
      <c r="L22" s="92">
        <v>12540</v>
      </c>
      <c r="M22" s="84">
        <v>2579</v>
      </c>
      <c r="N22" s="177">
        <f t="shared" ref="N22:N29" si="2">SUM(C22:M22)</f>
        <v>82296</v>
      </c>
    </row>
    <row r="23" spans="1:14" x14ac:dyDescent="0.25">
      <c r="A23" s="37">
        <v>2</v>
      </c>
      <c r="B23" s="38" t="s">
        <v>42</v>
      </c>
      <c r="C23" s="85">
        <v>9422</v>
      </c>
      <c r="D23" s="72">
        <v>27784</v>
      </c>
      <c r="E23" s="85">
        <v>5370</v>
      </c>
      <c r="F23" s="66">
        <v>7915</v>
      </c>
      <c r="G23" s="85">
        <v>4619</v>
      </c>
      <c r="H23" s="66">
        <v>5634</v>
      </c>
      <c r="I23" s="69">
        <v>179</v>
      </c>
      <c r="J23" s="66">
        <v>13441</v>
      </c>
      <c r="K23" s="85">
        <v>18359</v>
      </c>
      <c r="L23" s="66">
        <v>7251</v>
      </c>
      <c r="M23" s="85">
        <v>15529</v>
      </c>
      <c r="N23" s="72">
        <f t="shared" si="2"/>
        <v>115503</v>
      </c>
    </row>
    <row r="24" spans="1:14" x14ac:dyDescent="0.25">
      <c r="A24" s="37">
        <v>3</v>
      </c>
      <c r="B24" s="38" t="s">
        <v>43</v>
      </c>
      <c r="C24" s="69">
        <v>0</v>
      </c>
      <c r="D24" s="72">
        <v>1626</v>
      </c>
      <c r="E24" s="85">
        <v>2912</v>
      </c>
      <c r="F24" s="66">
        <v>1033</v>
      </c>
      <c r="G24" s="85">
        <v>99</v>
      </c>
      <c r="H24" s="70">
        <v>67</v>
      </c>
      <c r="I24" s="69">
        <v>0</v>
      </c>
      <c r="J24" s="66">
        <v>1708</v>
      </c>
      <c r="K24" s="69">
        <v>93</v>
      </c>
      <c r="L24" s="253">
        <v>1919</v>
      </c>
      <c r="M24" s="69">
        <v>30</v>
      </c>
      <c r="N24" s="72">
        <f t="shared" si="2"/>
        <v>9487</v>
      </c>
    </row>
    <row r="25" spans="1:14" x14ac:dyDescent="0.25">
      <c r="A25" s="37">
        <v>4</v>
      </c>
      <c r="B25" s="38" t="s">
        <v>44</v>
      </c>
      <c r="C25" s="69">
        <v>0</v>
      </c>
      <c r="D25" s="38">
        <v>0</v>
      </c>
      <c r="E25" s="69">
        <v>0</v>
      </c>
      <c r="F25" s="70">
        <v>0</v>
      </c>
      <c r="G25" s="69">
        <v>0</v>
      </c>
      <c r="H25" s="70">
        <v>0</v>
      </c>
      <c r="I25" s="69">
        <v>0</v>
      </c>
      <c r="J25" s="70">
        <v>0</v>
      </c>
      <c r="K25" s="69">
        <v>203</v>
      </c>
      <c r="L25" s="70">
        <v>0</v>
      </c>
      <c r="M25" s="69">
        <v>0</v>
      </c>
      <c r="N25" s="72">
        <f t="shared" si="2"/>
        <v>203</v>
      </c>
    </row>
    <row r="26" spans="1:14" x14ac:dyDescent="0.25">
      <c r="A26" s="37">
        <v>5</v>
      </c>
      <c r="B26" s="38" t="s">
        <v>45</v>
      </c>
      <c r="C26" s="69">
        <v>0</v>
      </c>
      <c r="D26" s="38">
        <v>0</v>
      </c>
      <c r="E26" s="69">
        <v>0</v>
      </c>
      <c r="F26" s="70">
        <v>0</v>
      </c>
      <c r="G26" s="69">
        <v>0</v>
      </c>
      <c r="H26" s="70">
        <v>0</v>
      </c>
      <c r="I26" s="69">
        <v>0</v>
      </c>
      <c r="J26" s="70">
        <v>0</v>
      </c>
      <c r="K26" s="86">
        <v>0</v>
      </c>
      <c r="L26" s="70">
        <v>0</v>
      </c>
      <c r="M26" s="69">
        <v>0</v>
      </c>
      <c r="N26" s="38">
        <f t="shared" si="2"/>
        <v>0</v>
      </c>
    </row>
    <row r="27" spans="1:14" x14ac:dyDescent="0.25">
      <c r="A27" s="37">
        <v>6</v>
      </c>
      <c r="B27" s="38" t="s">
        <v>46</v>
      </c>
      <c r="C27" s="69">
        <v>0</v>
      </c>
      <c r="D27" s="38">
        <v>0</v>
      </c>
      <c r="E27" s="69">
        <v>0</v>
      </c>
      <c r="F27" s="70">
        <v>0</v>
      </c>
      <c r="G27" s="69">
        <v>160</v>
      </c>
      <c r="H27" s="70">
        <v>0</v>
      </c>
      <c r="I27" s="69">
        <v>0</v>
      </c>
      <c r="J27" s="70">
        <v>0</v>
      </c>
      <c r="K27" s="69">
        <v>0</v>
      </c>
      <c r="L27" s="70">
        <v>0</v>
      </c>
      <c r="M27" s="69">
        <v>0</v>
      </c>
      <c r="N27" s="38">
        <f t="shared" si="2"/>
        <v>160</v>
      </c>
    </row>
    <row r="28" spans="1:14" x14ac:dyDescent="0.25">
      <c r="A28" s="37">
        <v>7</v>
      </c>
      <c r="B28" s="38" t="s">
        <v>47</v>
      </c>
      <c r="C28" s="69">
        <v>489</v>
      </c>
      <c r="D28" s="72">
        <v>2358</v>
      </c>
      <c r="E28" s="69">
        <v>28</v>
      </c>
      <c r="F28" s="70">
        <v>234</v>
      </c>
      <c r="G28" s="69">
        <v>122</v>
      </c>
      <c r="H28" s="70">
        <v>0</v>
      </c>
      <c r="I28" s="69">
        <v>0</v>
      </c>
      <c r="J28" s="66">
        <v>568</v>
      </c>
      <c r="K28" s="185">
        <v>429</v>
      </c>
      <c r="L28" s="70">
        <v>137</v>
      </c>
      <c r="M28" s="85">
        <v>271</v>
      </c>
      <c r="N28" s="72">
        <f t="shared" si="2"/>
        <v>4636</v>
      </c>
    </row>
    <row r="29" spans="1:14" ht="15.75" thickBot="1" x14ac:dyDescent="0.3">
      <c r="A29" s="40">
        <v>8</v>
      </c>
      <c r="B29" s="41" t="s">
        <v>48</v>
      </c>
      <c r="C29" s="86">
        <v>20</v>
      </c>
      <c r="D29" s="38">
        <v>0</v>
      </c>
      <c r="E29" s="86">
        <v>0</v>
      </c>
      <c r="F29" s="184">
        <v>0</v>
      </c>
      <c r="G29" s="86">
        <v>0</v>
      </c>
      <c r="H29" s="184">
        <v>0</v>
      </c>
      <c r="I29" s="86">
        <v>0</v>
      </c>
      <c r="J29" s="184">
        <v>0</v>
      </c>
      <c r="K29" s="86">
        <v>0</v>
      </c>
      <c r="L29" s="184">
        <v>0</v>
      </c>
      <c r="M29" s="86">
        <v>0</v>
      </c>
      <c r="N29" s="41">
        <f t="shared" si="2"/>
        <v>20</v>
      </c>
    </row>
    <row r="30" spans="1:14" ht="15.75" thickBot="1" x14ac:dyDescent="0.3">
      <c r="A30" s="76"/>
      <c r="B30" s="44" t="s">
        <v>3</v>
      </c>
      <c r="C30" s="183">
        <f>SUM(C22:C29)</f>
        <v>14612</v>
      </c>
      <c r="D30" s="60">
        <f t="shared" ref="D30:N30" si="3">SUM(D22:D29)</f>
        <v>43868</v>
      </c>
      <c r="E30" s="48">
        <f t="shared" si="3"/>
        <v>12325</v>
      </c>
      <c r="F30" s="148">
        <f>SUM(F22:F29)</f>
        <v>13929</v>
      </c>
      <c r="G30" s="48">
        <f t="shared" si="3"/>
        <v>13019</v>
      </c>
      <c r="H30" s="49">
        <f t="shared" si="3"/>
        <v>10977</v>
      </c>
      <c r="I30" s="48">
        <f>SUM(I22:I29)</f>
        <v>6642</v>
      </c>
      <c r="J30" s="49">
        <f t="shared" si="3"/>
        <v>30499</v>
      </c>
      <c r="K30" s="48">
        <f t="shared" si="3"/>
        <v>26178</v>
      </c>
      <c r="L30" s="49">
        <f t="shared" si="3"/>
        <v>21847</v>
      </c>
      <c r="M30" s="48">
        <f t="shared" si="3"/>
        <v>18409</v>
      </c>
      <c r="N30" s="46">
        <f t="shared" si="3"/>
        <v>212305</v>
      </c>
    </row>
    <row r="31" spans="1:14" ht="15.75" thickBo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5.75" thickBot="1" x14ac:dyDescent="0.3">
      <c r="A32" s="367" t="s">
        <v>55</v>
      </c>
      <c r="B32" s="368"/>
      <c r="C32" s="99">
        <f>C30/N30</f>
        <v>6.8825510468429857E-2</v>
      </c>
      <c r="D32" s="98">
        <f>D30/N30</f>
        <v>0.20662725795435813</v>
      </c>
      <c r="E32" s="99">
        <f>E30/N30</f>
        <v>5.805327241468642E-2</v>
      </c>
      <c r="F32" s="54">
        <f>F30/N30</f>
        <v>6.5608440686747843E-2</v>
      </c>
      <c r="G32" s="99">
        <f>G30/N30</f>
        <v>6.1322154447610751E-2</v>
      </c>
      <c r="H32" s="54">
        <f>H30/N30</f>
        <v>5.1703916535173457E-2</v>
      </c>
      <c r="I32" s="99">
        <f>I30/N30</f>
        <v>3.1285179341042371E-2</v>
      </c>
      <c r="J32" s="54">
        <f>J30/N30</f>
        <v>0.14365653187631003</v>
      </c>
      <c r="K32" s="99">
        <f>K30/N30</f>
        <v>0.12330373754739643</v>
      </c>
      <c r="L32" s="54">
        <f>L30/N30</f>
        <v>0.10290384117189892</v>
      </c>
      <c r="M32" s="99">
        <f>M30/N30</f>
        <v>8.6710157556345827E-2</v>
      </c>
      <c r="N32" s="54">
        <f>N30/N30</f>
        <v>1</v>
      </c>
    </row>
  </sheetData>
  <mergeCells count="34">
    <mergeCell ref="A32:B32"/>
    <mergeCell ref="C18:K18"/>
    <mergeCell ref="A19:A21"/>
    <mergeCell ref="B19:B21"/>
    <mergeCell ref="C19:M19"/>
    <mergeCell ref="N19:N21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L20:L21"/>
    <mergeCell ref="M20:M21"/>
    <mergeCell ref="A16:B16"/>
    <mergeCell ref="C1:K1"/>
    <mergeCell ref="A2:A4"/>
    <mergeCell ref="B2:B4"/>
    <mergeCell ref="C2:M2"/>
    <mergeCell ref="H3:H4"/>
    <mergeCell ref="I3:I4"/>
    <mergeCell ref="J3:J4"/>
    <mergeCell ref="K3:K4"/>
    <mergeCell ref="L3:L4"/>
    <mergeCell ref="N2:N4"/>
    <mergeCell ref="C3:C4"/>
    <mergeCell ref="D3:D4"/>
    <mergeCell ref="E3:E4"/>
    <mergeCell ref="F3:F4"/>
    <mergeCell ref="G3:G4"/>
    <mergeCell ref="M3:M4"/>
  </mergeCells>
  <pageMargins left="0.25" right="0.25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workbookViewId="0"/>
  </sheetViews>
  <sheetFormatPr defaultRowHeight="15" x14ac:dyDescent="0.25"/>
  <cols>
    <col min="1" max="1" width="3.7109375" style="1" customWidth="1"/>
    <col min="2" max="2" width="22.5703125" customWidth="1"/>
  </cols>
  <sheetData>
    <row r="1" spans="1:14" ht="30" customHeight="1" thickBot="1" x14ac:dyDescent="0.3">
      <c r="B1" s="30"/>
      <c r="C1" s="314" t="s">
        <v>104</v>
      </c>
      <c r="D1" s="315"/>
      <c r="E1" s="315"/>
      <c r="F1" s="315"/>
      <c r="G1" s="315"/>
      <c r="H1" s="315"/>
      <c r="I1" s="315"/>
      <c r="J1" s="316"/>
      <c r="K1" s="316"/>
      <c r="L1" s="30"/>
      <c r="M1" s="30"/>
      <c r="N1" s="67"/>
    </row>
    <row r="2" spans="1:14" ht="15.75" thickBot="1" x14ac:dyDescent="0.3">
      <c r="A2" s="304" t="s">
        <v>0</v>
      </c>
      <c r="B2" s="318" t="s">
        <v>1</v>
      </c>
      <c r="C2" s="331" t="s">
        <v>2</v>
      </c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18" t="s">
        <v>3</v>
      </c>
    </row>
    <row r="3" spans="1:14" x14ac:dyDescent="0.25">
      <c r="A3" s="342"/>
      <c r="B3" s="343"/>
      <c r="C3" s="347" t="s">
        <v>71</v>
      </c>
      <c r="D3" s="318" t="s">
        <v>4</v>
      </c>
      <c r="E3" s="338" t="s">
        <v>5</v>
      </c>
      <c r="F3" s="356" t="s">
        <v>6</v>
      </c>
      <c r="G3" s="338" t="s">
        <v>7</v>
      </c>
      <c r="H3" s="336" t="s">
        <v>8</v>
      </c>
      <c r="I3" s="338" t="s">
        <v>9</v>
      </c>
      <c r="J3" s="336" t="s">
        <v>10</v>
      </c>
      <c r="K3" s="347" t="s">
        <v>11</v>
      </c>
      <c r="L3" s="318" t="s">
        <v>12</v>
      </c>
      <c r="M3" s="338" t="s">
        <v>13</v>
      </c>
      <c r="N3" s="332"/>
    </row>
    <row r="4" spans="1:14" ht="15.75" thickBot="1" x14ac:dyDescent="0.3">
      <c r="A4" s="339"/>
      <c r="B4" s="333"/>
      <c r="C4" s="349"/>
      <c r="D4" s="339"/>
      <c r="E4" s="339"/>
      <c r="F4" s="357"/>
      <c r="G4" s="339"/>
      <c r="H4" s="337"/>
      <c r="I4" s="339"/>
      <c r="J4" s="337"/>
      <c r="K4" s="349"/>
      <c r="L4" s="339"/>
      <c r="M4" s="339"/>
      <c r="N4" s="333"/>
    </row>
    <row r="5" spans="1:14" x14ac:dyDescent="0.25">
      <c r="A5" s="35">
        <v>1</v>
      </c>
      <c r="B5" s="36" t="s">
        <v>41</v>
      </c>
      <c r="C5" s="85">
        <v>0</v>
      </c>
      <c r="D5" s="177">
        <v>0</v>
      </c>
      <c r="E5" s="84">
        <v>6</v>
      </c>
      <c r="F5" s="92">
        <v>0</v>
      </c>
      <c r="G5" s="84">
        <v>0</v>
      </c>
      <c r="H5" s="92">
        <v>0</v>
      </c>
      <c r="I5" s="84">
        <v>4</v>
      </c>
      <c r="J5" s="92">
        <v>0</v>
      </c>
      <c r="K5" s="84">
        <v>1</v>
      </c>
      <c r="L5" s="92">
        <v>1</v>
      </c>
      <c r="M5" s="84">
        <v>0</v>
      </c>
      <c r="N5" s="177">
        <f t="shared" ref="N5:N12" si="0">SUM(C5:M5)</f>
        <v>12</v>
      </c>
    </row>
    <row r="6" spans="1:14" x14ac:dyDescent="0.25">
      <c r="A6" s="37">
        <v>2</v>
      </c>
      <c r="B6" s="38" t="s">
        <v>42</v>
      </c>
      <c r="C6" s="85">
        <v>0</v>
      </c>
      <c r="D6" s="72">
        <v>0</v>
      </c>
      <c r="E6" s="85">
        <v>0</v>
      </c>
      <c r="F6" s="66">
        <v>0</v>
      </c>
      <c r="G6" s="85">
        <v>0</v>
      </c>
      <c r="H6" s="66">
        <v>0</v>
      </c>
      <c r="I6" s="69">
        <v>0</v>
      </c>
      <c r="J6" s="66">
        <v>0</v>
      </c>
      <c r="K6" s="85">
        <v>1</v>
      </c>
      <c r="L6" s="66">
        <v>0</v>
      </c>
      <c r="M6" s="85">
        <v>0</v>
      </c>
      <c r="N6" s="72">
        <f t="shared" si="0"/>
        <v>1</v>
      </c>
    </row>
    <row r="7" spans="1:14" x14ac:dyDescent="0.25">
      <c r="A7" s="37">
        <v>3</v>
      </c>
      <c r="B7" s="38" t="s">
        <v>43</v>
      </c>
      <c r="C7" s="69">
        <v>0</v>
      </c>
      <c r="D7" s="72">
        <v>0</v>
      </c>
      <c r="E7" s="85">
        <v>0</v>
      </c>
      <c r="F7" s="66">
        <v>0</v>
      </c>
      <c r="G7" s="69">
        <v>0</v>
      </c>
      <c r="H7" s="70">
        <v>0</v>
      </c>
      <c r="I7" s="69">
        <v>0</v>
      </c>
      <c r="J7" s="70">
        <v>0</v>
      </c>
      <c r="K7" s="69">
        <v>0</v>
      </c>
      <c r="L7" s="70">
        <v>0</v>
      </c>
      <c r="M7" s="69">
        <v>0</v>
      </c>
      <c r="N7" s="72">
        <f t="shared" si="0"/>
        <v>0</v>
      </c>
    </row>
    <row r="8" spans="1:14" x14ac:dyDescent="0.25">
      <c r="A8" s="37">
        <v>4</v>
      </c>
      <c r="B8" s="38" t="s">
        <v>44</v>
      </c>
      <c r="C8" s="69">
        <v>0</v>
      </c>
      <c r="D8" s="38">
        <v>0</v>
      </c>
      <c r="E8" s="69">
        <v>0</v>
      </c>
      <c r="F8" s="70">
        <v>0</v>
      </c>
      <c r="G8" s="69">
        <v>0</v>
      </c>
      <c r="H8" s="70">
        <v>0</v>
      </c>
      <c r="I8" s="69">
        <v>0</v>
      </c>
      <c r="J8" s="70">
        <v>0</v>
      </c>
      <c r="K8" s="69">
        <v>0</v>
      </c>
      <c r="L8" s="70">
        <v>0</v>
      </c>
      <c r="M8" s="69">
        <v>0</v>
      </c>
      <c r="N8" s="72">
        <f t="shared" si="0"/>
        <v>0</v>
      </c>
    </row>
    <row r="9" spans="1:14" x14ac:dyDescent="0.25">
      <c r="A9" s="37">
        <v>5</v>
      </c>
      <c r="B9" s="38" t="s">
        <v>45</v>
      </c>
      <c r="C9" s="69">
        <v>0</v>
      </c>
      <c r="D9" s="38">
        <v>0</v>
      </c>
      <c r="E9" s="69">
        <v>0</v>
      </c>
      <c r="F9" s="70">
        <v>0</v>
      </c>
      <c r="G9" s="69">
        <v>0</v>
      </c>
      <c r="H9" s="70">
        <v>0</v>
      </c>
      <c r="I9" s="69">
        <v>0</v>
      </c>
      <c r="J9" s="70">
        <v>0</v>
      </c>
      <c r="K9" s="86">
        <v>0</v>
      </c>
      <c r="L9" s="70">
        <v>0</v>
      </c>
      <c r="M9" s="69">
        <v>0</v>
      </c>
      <c r="N9" s="38">
        <f t="shared" si="0"/>
        <v>0</v>
      </c>
    </row>
    <row r="10" spans="1:14" x14ac:dyDescent="0.25">
      <c r="A10" s="37">
        <v>6</v>
      </c>
      <c r="B10" s="38" t="s">
        <v>46</v>
      </c>
      <c r="C10" s="69">
        <v>0</v>
      </c>
      <c r="D10" s="38">
        <v>0</v>
      </c>
      <c r="E10" s="69">
        <v>0</v>
      </c>
      <c r="F10" s="70">
        <v>0</v>
      </c>
      <c r="G10" s="69">
        <v>0</v>
      </c>
      <c r="H10" s="70">
        <v>0</v>
      </c>
      <c r="I10" s="69">
        <v>0</v>
      </c>
      <c r="J10" s="70">
        <v>0</v>
      </c>
      <c r="K10" s="69">
        <v>0</v>
      </c>
      <c r="L10" s="70">
        <v>0</v>
      </c>
      <c r="M10" s="69">
        <v>0</v>
      </c>
      <c r="N10" s="38">
        <f t="shared" si="0"/>
        <v>0</v>
      </c>
    </row>
    <row r="11" spans="1:14" x14ac:dyDescent="0.25">
      <c r="A11" s="37">
        <v>7</v>
      </c>
      <c r="B11" s="38" t="s">
        <v>47</v>
      </c>
      <c r="C11" s="69">
        <v>0</v>
      </c>
      <c r="D11" s="72">
        <v>0</v>
      </c>
      <c r="E11" s="69">
        <v>0</v>
      </c>
      <c r="F11" s="70">
        <v>0</v>
      </c>
      <c r="G11" s="69">
        <v>0</v>
      </c>
      <c r="H11" s="70">
        <v>0</v>
      </c>
      <c r="I11" s="69">
        <v>0</v>
      </c>
      <c r="J11" s="66">
        <v>0</v>
      </c>
      <c r="K11" s="185">
        <v>0</v>
      </c>
      <c r="L11" s="70">
        <v>0</v>
      </c>
      <c r="M11" s="85">
        <v>0</v>
      </c>
      <c r="N11" s="72">
        <f t="shared" si="0"/>
        <v>0</v>
      </c>
    </row>
    <row r="12" spans="1:14" ht="15.75" thickBot="1" x14ac:dyDescent="0.3">
      <c r="A12" s="40">
        <v>8</v>
      </c>
      <c r="B12" s="41" t="s">
        <v>48</v>
      </c>
      <c r="C12" s="86">
        <v>0</v>
      </c>
      <c r="D12" s="38">
        <v>0</v>
      </c>
      <c r="E12" s="86">
        <v>0</v>
      </c>
      <c r="F12" s="184">
        <v>0</v>
      </c>
      <c r="G12" s="86">
        <v>0</v>
      </c>
      <c r="H12" s="184">
        <v>0</v>
      </c>
      <c r="I12" s="86">
        <v>0</v>
      </c>
      <c r="J12" s="184">
        <v>0</v>
      </c>
      <c r="K12" s="86">
        <v>0</v>
      </c>
      <c r="L12" s="184">
        <v>0</v>
      </c>
      <c r="M12" s="86">
        <v>0</v>
      </c>
      <c r="N12" s="41">
        <f t="shared" si="0"/>
        <v>0</v>
      </c>
    </row>
    <row r="13" spans="1:14" ht="15.75" thickBot="1" x14ac:dyDescent="0.3">
      <c r="A13" s="76"/>
      <c r="B13" s="44" t="s">
        <v>32</v>
      </c>
      <c r="C13" s="183">
        <f t="shared" ref="C13:N13" si="1">SUM(C5:C12)</f>
        <v>0</v>
      </c>
      <c r="D13" s="46">
        <f t="shared" si="1"/>
        <v>0</v>
      </c>
      <c r="E13" s="48">
        <f t="shared" si="1"/>
        <v>6</v>
      </c>
      <c r="F13" s="49">
        <f t="shared" si="1"/>
        <v>0</v>
      </c>
      <c r="G13" s="48">
        <f t="shared" si="1"/>
        <v>0</v>
      </c>
      <c r="H13" s="49">
        <f t="shared" si="1"/>
        <v>0</v>
      </c>
      <c r="I13" s="48">
        <f t="shared" si="1"/>
        <v>4</v>
      </c>
      <c r="J13" s="49">
        <f t="shared" si="1"/>
        <v>0</v>
      </c>
      <c r="K13" s="48">
        <f t="shared" si="1"/>
        <v>2</v>
      </c>
      <c r="L13" s="49">
        <f t="shared" si="1"/>
        <v>1</v>
      </c>
      <c r="M13" s="48">
        <f t="shared" si="1"/>
        <v>0</v>
      </c>
      <c r="N13" s="46">
        <f t="shared" si="1"/>
        <v>13</v>
      </c>
    </row>
    <row r="14" spans="1:14" ht="15.75" thickBot="1" x14ac:dyDescent="0.3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5.75" thickBot="1" x14ac:dyDescent="0.3">
      <c r="A15" s="369" t="s">
        <v>55</v>
      </c>
      <c r="B15" s="370"/>
      <c r="C15" s="99">
        <f>C13/N13</f>
        <v>0</v>
      </c>
      <c r="D15" s="98">
        <f>D13/N13</f>
        <v>0</v>
      </c>
      <c r="E15" s="97">
        <f>E13/N13</f>
        <v>0.46153846153846156</v>
      </c>
      <c r="F15" s="54">
        <f>F13/N13</f>
        <v>0</v>
      </c>
      <c r="G15" s="97">
        <f>G13/N13</f>
        <v>0</v>
      </c>
      <c r="H15" s="54">
        <f>H13/N13</f>
        <v>0</v>
      </c>
      <c r="I15" s="97">
        <f>I13/N13</f>
        <v>0.30769230769230771</v>
      </c>
      <c r="J15" s="54">
        <f>J13/N13</f>
        <v>0</v>
      </c>
      <c r="K15" s="97">
        <f>K13/N13</f>
        <v>0.15384615384615385</v>
      </c>
      <c r="L15" s="54">
        <f>L13/N13</f>
        <v>7.6923076923076927E-2</v>
      </c>
      <c r="M15" s="97">
        <f>M13/N13</f>
        <v>0</v>
      </c>
      <c r="N15" s="54">
        <f>N13/N13</f>
        <v>1</v>
      </c>
    </row>
    <row r="16" spans="1:14" x14ac:dyDescent="0.2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15.75" thickBot="1" x14ac:dyDescent="0.3">
      <c r="B17" s="30"/>
      <c r="C17" s="314" t="s">
        <v>110</v>
      </c>
      <c r="D17" s="315"/>
      <c r="E17" s="315"/>
      <c r="F17" s="315"/>
      <c r="G17" s="315"/>
      <c r="H17" s="315"/>
      <c r="I17" s="315"/>
      <c r="J17" s="316"/>
      <c r="K17" s="316"/>
      <c r="L17" s="30"/>
      <c r="M17" s="30"/>
      <c r="N17" s="247" t="s">
        <v>38</v>
      </c>
    </row>
    <row r="18" spans="1:14" ht="15.75" thickBot="1" x14ac:dyDescent="0.3">
      <c r="A18" s="304" t="s">
        <v>0</v>
      </c>
      <c r="B18" s="318" t="s">
        <v>1</v>
      </c>
      <c r="C18" s="331" t="s">
        <v>2</v>
      </c>
      <c r="D18" s="331"/>
      <c r="E18" s="331"/>
      <c r="F18" s="331"/>
      <c r="G18" s="331"/>
      <c r="H18" s="331"/>
      <c r="I18" s="331"/>
      <c r="J18" s="331"/>
      <c r="K18" s="331"/>
      <c r="L18" s="331"/>
      <c r="M18" s="331"/>
      <c r="N18" s="318" t="s">
        <v>3</v>
      </c>
    </row>
    <row r="19" spans="1:14" x14ac:dyDescent="0.25">
      <c r="A19" s="342"/>
      <c r="B19" s="343"/>
      <c r="C19" s="347" t="s">
        <v>71</v>
      </c>
      <c r="D19" s="318" t="s">
        <v>4</v>
      </c>
      <c r="E19" s="338" t="s">
        <v>5</v>
      </c>
      <c r="F19" s="356" t="s">
        <v>6</v>
      </c>
      <c r="G19" s="338" t="s">
        <v>7</v>
      </c>
      <c r="H19" s="336" t="s">
        <v>8</v>
      </c>
      <c r="I19" s="338" t="s">
        <v>9</v>
      </c>
      <c r="J19" s="336" t="s">
        <v>10</v>
      </c>
      <c r="K19" s="347" t="s">
        <v>11</v>
      </c>
      <c r="L19" s="318" t="s">
        <v>12</v>
      </c>
      <c r="M19" s="338" t="s">
        <v>13</v>
      </c>
      <c r="N19" s="332"/>
    </row>
    <row r="20" spans="1:14" ht="15.75" thickBot="1" x14ac:dyDescent="0.3">
      <c r="A20" s="339"/>
      <c r="B20" s="333"/>
      <c r="C20" s="349"/>
      <c r="D20" s="339"/>
      <c r="E20" s="339"/>
      <c r="F20" s="357"/>
      <c r="G20" s="339"/>
      <c r="H20" s="337"/>
      <c r="I20" s="339"/>
      <c r="J20" s="337"/>
      <c r="K20" s="349"/>
      <c r="L20" s="339"/>
      <c r="M20" s="339"/>
      <c r="N20" s="333"/>
    </row>
    <row r="21" spans="1:14" x14ac:dyDescent="0.25">
      <c r="A21" s="35">
        <v>1</v>
      </c>
      <c r="B21" s="36" t="s">
        <v>41</v>
      </c>
      <c r="C21" s="85">
        <v>0</v>
      </c>
      <c r="D21" s="177">
        <v>0</v>
      </c>
      <c r="E21" s="84">
        <v>4681</v>
      </c>
      <c r="F21" s="92">
        <v>0</v>
      </c>
      <c r="G21" s="84">
        <v>0</v>
      </c>
      <c r="H21" s="92">
        <v>0</v>
      </c>
      <c r="I21" s="84">
        <v>260</v>
      </c>
      <c r="J21" s="92">
        <v>0</v>
      </c>
      <c r="K21" s="84">
        <v>10</v>
      </c>
      <c r="L21" s="92">
        <v>26</v>
      </c>
      <c r="M21" s="84">
        <v>0</v>
      </c>
      <c r="N21" s="177">
        <f t="shared" ref="N21:N28" si="2">SUM(C21:M21)</f>
        <v>4977</v>
      </c>
    </row>
    <row r="22" spans="1:14" x14ac:dyDescent="0.25">
      <c r="A22" s="37">
        <v>2</v>
      </c>
      <c r="B22" s="38" t="s">
        <v>42</v>
      </c>
      <c r="C22" s="85">
        <v>0</v>
      </c>
      <c r="D22" s="72">
        <v>0</v>
      </c>
      <c r="E22" s="85">
        <v>0</v>
      </c>
      <c r="F22" s="66">
        <v>0</v>
      </c>
      <c r="G22" s="85">
        <v>0</v>
      </c>
      <c r="H22" s="66">
        <v>0</v>
      </c>
      <c r="I22" s="69">
        <v>0</v>
      </c>
      <c r="J22" s="66">
        <v>0</v>
      </c>
      <c r="K22" s="85">
        <v>352</v>
      </c>
      <c r="L22" s="66">
        <v>0</v>
      </c>
      <c r="M22" s="85">
        <v>0</v>
      </c>
      <c r="N22" s="72">
        <f t="shared" si="2"/>
        <v>352</v>
      </c>
    </row>
    <row r="23" spans="1:14" x14ac:dyDescent="0.25">
      <c r="A23" s="37">
        <v>3</v>
      </c>
      <c r="B23" s="38" t="s">
        <v>43</v>
      </c>
      <c r="C23" s="69">
        <v>0</v>
      </c>
      <c r="D23" s="72">
        <v>0</v>
      </c>
      <c r="E23" s="85">
        <v>0</v>
      </c>
      <c r="F23" s="66">
        <v>0</v>
      </c>
      <c r="G23" s="69">
        <v>0</v>
      </c>
      <c r="H23" s="70">
        <v>0</v>
      </c>
      <c r="I23" s="69">
        <v>0</v>
      </c>
      <c r="J23" s="70">
        <v>0</v>
      </c>
      <c r="K23" s="69">
        <v>0</v>
      </c>
      <c r="L23" s="70">
        <v>0</v>
      </c>
      <c r="M23" s="69">
        <v>0</v>
      </c>
      <c r="N23" s="72">
        <f t="shared" si="2"/>
        <v>0</v>
      </c>
    </row>
    <row r="24" spans="1:14" x14ac:dyDescent="0.25">
      <c r="A24" s="37">
        <v>4</v>
      </c>
      <c r="B24" s="38" t="s">
        <v>44</v>
      </c>
      <c r="C24" s="69">
        <v>0</v>
      </c>
      <c r="D24" s="38">
        <v>0</v>
      </c>
      <c r="E24" s="69">
        <v>0</v>
      </c>
      <c r="F24" s="70">
        <v>0</v>
      </c>
      <c r="G24" s="69">
        <v>0</v>
      </c>
      <c r="H24" s="70">
        <v>0</v>
      </c>
      <c r="I24" s="69">
        <v>0</v>
      </c>
      <c r="J24" s="70">
        <v>0</v>
      </c>
      <c r="K24" s="69">
        <v>0</v>
      </c>
      <c r="L24" s="70">
        <v>0</v>
      </c>
      <c r="M24" s="69">
        <v>0</v>
      </c>
      <c r="N24" s="72">
        <f t="shared" si="2"/>
        <v>0</v>
      </c>
    </row>
    <row r="25" spans="1:14" x14ac:dyDescent="0.25">
      <c r="A25" s="37">
        <v>5</v>
      </c>
      <c r="B25" s="38" t="s">
        <v>45</v>
      </c>
      <c r="C25" s="69">
        <v>0</v>
      </c>
      <c r="D25" s="38">
        <v>0</v>
      </c>
      <c r="E25" s="69">
        <v>0</v>
      </c>
      <c r="F25" s="70">
        <v>0</v>
      </c>
      <c r="G25" s="69">
        <v>0</v>
      </c>
      <c r="H25" s="70">
        <v>0</v>
      </c>
      <c r="I25" s="69">
        <v>0</v>
      </c>
      <c r="J25" s="70">
        <v>0</v>
      </c>
      <c r="K25" s="86">
        <v>0</v>
      </c>
      <c r="L25" s="70">
        <v>0</v>
      </c>
      <c r="M25" s="69">
        <v>0</v>
      </c>
      <c r="N25" s="38">
        <f t="shared" si="2"/>
        <v>0</v>
      </c>
    </row>
    <row r="26" spans="1:14" x14ac:dyDescent="0.25">
      <c r="A26" s="37">
        <v>6</v>
      </c>
      <c r="B26" s="38" t="s">
        <v>46</v>
      </c>
      <c r="C26" s="69">
        <v>0</v>
      </c>
      <c r="D26" s="38">
        <v>0</v>
      </c>
      <c r="E26" s="69">
        <v>0</v>
      </c>
      <c r="F26" s="70">
        <v>0</v>
      </c>
      <c r="G26" s="69">
        <v>0</v>
      </c>
      <c r="H26" s="70">
        <v>0</v>
      </c>
      <c r="I26" s="69">
        <v>0</v>
      </c>
      <c r="J26" s="70">
        <v>0</v>
      </c>
      <c r="K26" s="69">
        <v>61</v>
      </c>
      <c r="L26" s="70">
        <v>0</v>
      </c>
      <c r="M26" s="69">
        <v>0</v>
      </c>
      <c r="N26" s="38">
        <f t="shared" si="2"/>
        <v>61</v>
      </c>
    </row>
    <row r="27" spans="1:14" x14ac:dyDescent="0.25">
      <c r="A27" s="37">
        <v>7</v>
      </c>
      <c r="B27" s="38" t="s">
        <v>47</v>
      </c>
      <c r="C27" s="69">
        <v>0</v>
      </c>
      <c r="D27" s="72">
        <v>0</v>
      </c>
      <c r="E27" s="69">
        <v>0</v>
      </c>
      <c r="F27" s="70">
        <v>0</v>
      </c>
      <c r="G27" s="69">
        <v>0</v>
      </c>
      <c r="H27" s="70">
        <v>0</v>
      </c>
      <c r="I27" s="69">
        <v>0</v>
      </c>
      <c r="J27" s="66">
        <v>0</v>
      </c>
      <c r="K27" s="185">
        <v>0</v>
      </c>
      <c r="L27" s="70">
        <v>0</v>
      </c>
      <c r="M27" s="85">
        <v>0</v>
      </c>
      <c r="N27" s="72">
        <f t="shared" si="2"/>
        <v>0</v>
      </c>
    </row>
    <row r="28" spans="1:14" ht="15.75" thickBot="1" x14ac:dyDescent="0.3">
      <c r="A28" s="40">
        <v>8</v>
      </c>
      <c r="B28" s="41" t="s">
        <v>48</v>
      </c>
      <c r="C28" s="86">
        <v>0</v>
      </c>
      <c r="D28" s="38">
        <v>0</v>
      </c>
      <c r="E28" s="86">
        <v>0</v>
      </c>
      <c r="F28" s="184">
        <v>0</v>
      </c>
      <c r="G28" s="86">
        <v>0</v>
      </c>
      <c r="H28" s="184">
        <v>0</v>
      </c>
      <c r="I28" s="86">
        <v>0</v>
      </c>
      <c r="J28" s="184">
        <v>0</v>
      </c>
      <c r="K28" s="86">
        <v>0</v>
      </c>
      <c r="L28" s="184">
        <v>0</v>
      </c>
      <c r="M28" s="86">
        <v>0</v>
      </c>
      <c r="N28" s="41">
        <f t="shared" si="2"/>
        <v>0</v>
      </c>
    </row>
    <row r="29" spans="1:14" ht="15.75" thickBot="1" x14ac:dyDescent="0.3">
      <c r="A29" s="43"/>
      <c r="B29" s="44" t="s">
        <v>39</v>
      </c>
      <c r="C29" s="100">
        <f t="shared" ref="C29:N29" si="3">SUM(C21:C28)</f>
        <v>0</v>
      </c>
      <c r="D29" s="46">
        <f t="shared" si="3"/>
        <v>0</v>
      </c>
      <c r="E29" s="100">
        <f t="shared" si="3"/>
        <v>4681</v>
      </c>
      <c r="F29" s="46">
        <f t="shared" si="3"/>
        <v>0</v>
      </c>
      <c r="G29" s="100">
        <f t="shared" si="3"/>
        <v>0</v>
      </c>
      <c r="H29" s="46">
        <f t="shared" si="3"/>
        <v>0</v>
      </c>
      <c r="I29" s="100">
        <f t="shared" si="3"/>
        <v>260</v>
      </c>
      <c r="J29" s="46">
        <f t="shared" si="3"/>
        <v>0</v>
      </c>
      <c r="K29" s="100">
        <f t="shared" si="3"/>
        <v>423</v>
      </c>
      <c r="L29" s="46">
        <f t="shared" si="3"/>
        <v>26</v>
      </c>
      <c r="M29" s="100">
        <f t="shared" si="3"/>
        <v>0</v>
      </c>
      <c r="N29" s="46">
        <f t="shared" si="3"/>
        <v>5390</v>
      </c>
    </row>
    <row r="30" spans="1:14" ht="15.75" thickBot="1" x14ac:dyDescent="0.3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5.75" thickBot="1" x14ac:dyDescent="0.3">
      <c r="A31" s="369" t="s">
        <v>55</v>
      </c>
      <c r="B31" s="370"/>
      <c r="C31" s="97">
        <f>C29/N29</f>
        <v>0</v>
      </c>
      <c r="D31" s="98">
        <f>D29/N29</f>
        <v>0</v>
      </c>
      <c r="E31" s="97">
        <f>E29/N29</f>
        <v>0.8684601113172542</v>
      </c>
      <c r="F31" s="98">
        <f>F29/N29</f>
        <v>0</v>
      </c>
      <c r="G31" s="97">
        <f>G29/N29</f>
        <v>0</v>
      </c>
      <c r="H31" s="98">
        <f>H29/N29</f>
        <v>0</v>
      </c>
      <c r="I31" s="97">
        <f>I29/N29</f>
        <v>4.8237476808905382E-2</v>
      </c>
      <c r="J31" s="98">
        <f>J29/N29</f>
        <v>0</v>
      </c>
      <c r="K31" s="97">
        <f>K29/N29</f>
        <v>7.847866419294991E-2</v>
      </c>
      <c r="L31" s="98">
        <f>L29/N29</f>
        <v>4.8237476808905382E-3</v>
      </c>
      <c r="M31" s="97">
        <f>M29/N29</f>
        <v>0</v>
      </c>
      <c r="N31" s="98">
        <f>N29/N29</f>
        <v>1</v>
      </c>
    </row>
  </sheetData>
  <mergeCells count="34">
    <mergeCell ref="A31:B31"/>
    <mergeCell ref="C17:K17"/>
    <mergeCell ref="A18:A20"/>
    <mergeCell ref="B18:B20"/>
    <mergeCell ref="C18:M18"/>
    <mergeCell ref="N18:N20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L19:L20"/>
    <mergeCell ref="M19:M20"/>
    <mergeCell ref="N2:N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A2:A4"/>
    <mergeCell ref="A15:B15"/>
    <mergeCell ref="C1:K1"/>
    <mergeCell ref="B2:B4"/>
    <mergeCell ref="C2:M2"/>
  </mergeCells>
  <pageMargins left="0.25" right="0.25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workbookViewId="0"/>
  </sheetViews>
  <sheetFormatPr defaultRowHeight="15" x14ac:dyDescent="0.25"/>
  <cols>
    <col min="1" max="1" width="4.42578125" customWidth="1"/>
    <col min="2" max="2" width="27.85546875" customWidth="1"/>
    <col min="3" max="3" width="9.140625" customWidth="1"/>
  </cols>
  <sheetData>
    <row r="1" spans="1:14" ht="33.75" customHeight="1" thickBot="1" x14ac:dyDescent="0.3">
      <c r="A1" s="30"/>
      <c r="B1" s="30"/>
      <c r="C1" s="326" t="s">
        <v>111</v>
      </c>
      <c r="D1" s="327"/>
      <c r="E1" s="327"/>
      <c r="F1" s="327"/>
      <c r="G1" s="327"/>
      <c r="H1" s="327"/>
      <c r="I1" s="327"/>
      <c r="J1" s="30"/>
      <c r="K1" s="30"/>
      <c r="L1" s="30"/>
      <c r="M1" s="30"/>
      <c r="N1" s="252" t="s">
        <v>38</v>
      </c>
    </row>
    <row r="2" spans="1:14" ht="15.75" thickBot="1" x14ac:dyDescent="0.3">
      <c r="A2" s="304" t="s">
        <v>0</v>
      </c>
      <c r="B2" s="318" t="s">
        <v>1</v>
      </c>
      <c r="C2" s="328" t="s">
        <v>2</v>
      </c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2" t="s">
        <v>3</v>
      </c>
    </row>
    <row r="3" spans="1:14" ht="15.75" thickBot="1" x14ac:dyDescent="0.3">
      <c r="A3" s="317"/>
      <c r="B3" s="319"/>
      <c r="C3" s="90" t="s">
        <v>71</v>
      </c>
      <c r="D3" s="34" t="s">
        <v>4</v>
      </c>
      <c r="E3" s="61" t="s">
        <v>5</v>
      </c>
      <c r="F3" s="31" t="s">
        <v>6</v>
      </c>
      <c r="G3" s="62" t="s">
        <v>7</v>
      </c>
      <c r="H3" s="31" t="s">
        <v>8</v>
      </c>
      <c r="I3" s="62" t="s">
        <v>9</v>
      </c>
      <c r="J3" s="31" t="s">
        <v>10</v>
      </c>
      <c r="K3" s="87" t="s">
        <v>11</v>
      </c>
      <c r="L3" s="31" t="s">
        <v>12</v>
      </c>
      <c r="M3" s="262" t="s">
        <v>13</v>
      </c>
      <c r="N3" s="323"/>
    </row>
    <row r="4" spans="1:14" x14ac:dyDescent="0.25">
      <c r="A4" s="35">
        <v>1</v>
      </c>
      <c r="B4" s="36" t="s">
        <v>14</v>
      </c>
      <c r="C4" s="213">
        <v>62177</v>
      </c>
      <c r="D4" s="92">
        <v>62355</v>
      </c>
      <c r="E4" s="213">
        <v>21875</v>
      </c>
      <c r="F4" s="92">
        <v>41980</v>
      </c>
      <c r="G4" s="213">
        <v>44854</v>
      </c>
      <c r="H4" s="92">
        <v>62626</v>
      </c>
      <c r="I4" s="213">
        <v>6562</v>
      </c>
      <c r="J4" s="92">
        <v>16526</v>
      </c>
      <c r="K4" s="213">
        <v>31134</v>
      </c>
      <c r="L4" s="92">
        <v>8108</v>
      </c>
      <c r="M4" s="213">
        <v>8887</v>
      </c>
      <c r="N4" s="177">
        <f t="shared" ref="N4:N20" si="0">SUM(C4:M4)</f>
        <v>367084</v>
      </c>
    </row>
    <row r="5" spans="1:14" x14ac:dyDescent="0.25">
      <c r="A5" s="37">
        <v>2</v>
      </c>
      <c r="B5" s="38" t="s">
        <v>15</v>
      </c>
      <c r="C5" s="63">
        <v>0</v>
      </c>
      <c r="D5" s="66">
        <v>17256</v>
      </c>
      <c r="E5" s="63">
        <v>0</v>
      </c>
      <c r="F5" s="253">
        <v>841</v>
      </c>
      <c r="G5" s="175">
        <v>2939</v>
      </c>
      <c r="H5" s="66">
        <v>8958</v>
      </c>
      <c r="I5" s="63">
        <v>0</v>
      </c>
      <c r="J5" s="66">
        <v>855</v>
      </c>
      <c r="K5" s="63">
        <v>135</v>
      </c>
      <c r="L5" s="70">
        <v>0</v>
      </c>
      <c r="M5" s="63">
        <v>0</v>
      </c>
      <c r="N5" s="72">
        <f t="shared" si="0"/>
        <v>30984</v>
      </c>
    </row>
    <row r="6" spans="1:14" x14ac:dyDescent="0.25">
      <c r="A6" s="37">
        <v>3</v>
      </c>
      <c r="B6" s="38" t="s">
        <v>16</v>
      </c>
      <c r="C6" s="175">
        <v>48768</v>
      </c>
      <c r="D6" s="66">
        <v>105920</v>
      </c>
      <c r="E6" s="175">
        <v>23002</v>
      </c>
      <c r="F6" s="66">
        <v>65459</v>
      </c>
      <c r="G6" s="175">
        <v>38867</v>
      </c>
      <c r="H6" s="66">
        <v>52116</v>
      </c>
      <c r="I6" s="175">
        <v>2587</v>
      </c>
      <c r="J6" s="66">
        <v>21468</v>
      </c>
      <c r="K6" s="175">
        <v>36384</v>
      </c>
      <c r="L6" s="66">
        <v>6243</v>
      </c>
      <c r="M6" s="175">
        <v>9611</v>
      </c>
      <c r="N6" s="72">
        <f>SUM(C6:M6)</f>
        <v>410425</v>
      </c>
    </row>
    <row r="7" spans="1:14" x14ac:dyDescent="0.25">
      <c r="A7" s="37">
        <v>4</v>
      </c>
      <c r="B7" s="38" t="s">
        <v>17</v>
      </c>
      <c r="C7" s="63">
        <v>0</v>
      </c>
      <c r="D7" s="70">
        <v>0</v>
      </c>
      <c r="E7" s="63">
        <v>0</v>
      </c>
      <c r="F7" s="70">
        <v>0</v>
      </c>
      <c r="G7" s="63">
        <v>0</v>
      </c>
      <c r="H7" s="70">
        <v>0</v>
      </c>
      <c r="I7" s="63">
        <v>0</v>
      </c>
      <c r="J7" s="70">
        <v>0</v>
      </c>
      <c r="K7" s="63">
        <v>0</v>
      </c>
      <c r="L7" s="70">
        <v>0</v>
      </c>
      <c r="M7" s="63">
        <v>0</v>
      </c>
      <c r="N7" s="38">
        <f t="shared" si="0"/>
        <v>0</v>
      </c>
    </row>
    <row r="8" spans="1:14" x14ac:dyDescent="0.25">
      <c r="A8" s="37">
        <v>5</v>
      </c>
      <c r="B8" s="38" t="s">
        <v>18</v>
      </c>
      <c r="C8" s="63">
        <v>0</v>
      </c>
      <c r="D8" s="70">
        <v>0</v>
      </c>
      <c r="E8" s="63">
        <v>0</v>
      </c>
      <c r="F8" s="70">
        <v>0</v>
      </c>
      <c r="G8" s="175">
        <v>28635</v>
      </c>
      <c r="H8" s="66">
        <v>4274</v>
      </c>
      <c r="I8" s="63">
        <v>0</v>
      </c>
      <c r="J8" s="70">
        <v>0</v>
      </c>
      <c r="K8" s="63">
        <v>0</v>
      </c>
      <c r="L8" s="70">
        <v>0</v>
      </c>
      <c r="M8" s="63">
        <v>0</v>
      </c>
      <c r="N8" s="72">
        <f t="shared" si="0"/>
        <v>32909</v>
      </c>
    </row>
    <row r="9" spans="1:14" x14ac:dyDescent="0.25">
      <c r="A9" s="37">
        <v>6</v>
      </c>
      <c r="B9" s="38" t="s">
        <v>19</v>
      </c>
      <c r="C9" s="63">
        <v>0</v>
      </c>
      <c r="D9" s="70">
        <v>305</v>
      </c>
      <c r="E9" s="63">
        <v>12</v>
      </c>
      <c r="F9" s="70">
        <v>112</v>
      </c>
      <c r="G9" s="63">
        <v>26</v>
      </c>
      <c r="H9" s="70">
        <v>172</v>
      </c>
      <c r="I9" s="63">
        <v>0</v>
      </c>
      <c r="J9" s="70">
        <v>23</v>
      </c>
      <c r="K9" s="63">
        <v>3</v>
      </c>
      <c r="L9" s="70">
        <v>0</v>
      </c>
      <c r="M9" s="63">
        <v>0</v>
      </c>
      <c r="N9" s="38">
        <f t="shared" si="0"/>
        <v>653</v>
      </c>
    </row>
    <row r="10" spans="1:14" x14ac:dyDescent="0.25">
      <c r="A10" s="37">
        <v>7</v>
      </c>
      <c r="B10" s="38" t="s">
        <v>20</v>
      </c>
      <c r="C10" s="175">
        <v>11936</v>
      </c>
      <c r="D10" s="66">
        <v>13066</v>
      </c>
      <c r="E10" s="175">
        <v>4402</v>
      </c>
      <c r="F10" s="66">
        <v>1934</v>
      </c>
      <c r="G10" s="175">
        <v>3397</v>
      </c>
      <c r="H10" s="66">
        <v>1439</v>
      </c>
      <c r="I10" s="63">
        <v>0</v>
      </c>
      <c r="J10" s="66">
        <v>4862</v>
      </c>
      <c r="K10" s="63">
        <v>199</v>
      </c>
      <c r="L10" s="70">
        <v>0</v>
      </c>
      <c r="M10" s="63">
        <v>386</v>
      </c>
      <c r="N10" s="72">
        <f t="shared" si="0"/>
        <v>41621</v>
      </c>
    </row>
    <row r="11" spans="1:14" x14ac:dyDescent="0.25">
      <c r="A11" s="37">
        <v>8</v>
      </c>
      <c r="B11" s="38" t="s">
        <v>21</v>
      </c>
      <c r="C11" s="254">
        <v>60048</v>
      </c>
      <c r="D11" s="66">
        <v>30073</v>
      </c>
      <c r="E11" s="175">
        <v>10371</v>
      </c>
      <c r="F11" s="66">
        <v>41396</v>
      </c>
      <c r="G11" s="175">
        <v>9452</v>
      </c>
      <c r="H11" s="66">
        <v>57759</v>
      </c>
      <c r="I11" s="175">
        <v>3270</v>
      </c>
      <c r="J11" s="66">
        <v>11834</v>
      </c>
      <c r="K11" s="175">
        <v>19600</v>
      </c>
      <c r="L11" s="66">
        <v>4033</v>
      </c>
      <c r="M11" s="175">
        <v>5144</v>
      </c>
      <c r="N11" s="72">
        <f t="shared" si="0"/>
        <v>252980</v>
      </c>
    </row>
    <row r="12" spans="1:14" x14ac:dyDescent="0.25">
      <c r="A12" s="37">
        <v>9</v>
      </c>
      <c r="B12" s="38" t="s">
        <v>22</v>
      </c>
      <c r="C12" s="254">
        <v>156617</v>
      </c>
      <c r="D12" s="66">
        <v>123153</v>
      </c>
      <c r="E12" s="175">
        <v>11841</v>
      </c>
      <c r="F12" s="66">
        <v>56490</v>
      </c>
      <c r="G12" s="175">
        <v>130193</v>
      </c>
      <c r="H12" s="66">
        <v>50179</v>
      </c>
      <c r="I12" s="175">
        <v>1156</v>
      </c>
      <c r="J12" s="66">
        <v>71281</v>
      </c>
      <c r="K12" s="175">
        <v>23154</v>
      </c>
      <c r="L12" s="66">
        <v>7779</v>
      </c>
      <c r="M12" s="175">
        <v>6319</v>
      </c>
      <c r="N12" s="72">
        <f t="shared" si="0"/>
        <v>638162</v>
      </c>
    </row>
    <row r="13" spans="1:14" x14ac:dyDescent="0.25">
      <c r="A13" s="37">
        <v>10</v>
      </c>
      <c r="B13" s="38" t="s">
        <v>23</v>
      </c>
      <c r="C13" s="175">
        <v>147410</v>
      </c>
      <c r="D13" s="66">
        <v>323741</v>
      </c>
      <c r="E13" s="175">
        <v>210621</v>
      </c>
      <c r="F13" s="66">
        <v>225217</v>
      </c>
      <c r="G13" s="175">
        <v>206310</v>
      </c>
      <c r="H13" s="66">
        <v>222207</v>
      </c>
      <c r="I13" s="175">
        <v>91522</v>
      </c>
      <c r="J13" s="66">
        <v>261279</v>
      </c>
      <c r="K13" s="175">
        <v>230236</v>
      </c>
      <c r="L13" s="66">
        <v>155160</v>
      </c>
      <c r="M13" s="175">
        <v>142313</v>
      </c>
      <c r="N13" s="72">
        <f t="shared" si="0"/>
        <v>2216016</v>
      </c>
    </row>
    <row r="14" spans="1:14" x14ac:dyDescent="0.25">
      <c r="A14" s="37">
        <v>11</v>
      </c>
      <c r="B14" s="38" t="s">
        <v>24</v>
      </c>
      <c r="C14" s="63">
        <v>0</v>
      </c>
      <c r="D14" s="70">
        <v>0</v>
      </c>
      <c r="E14" s="63">
        <v>0</v>
      </c>
      <c r="F14" s="66">
        <v>0</v>
      </c>
      <c r="G14" s="175">
        <v>3411</v>
      </c>
      <c r="H14" s="66">
        <v>1323</v>
      </c>
      <c r="I14" s="63">
        <v>0</v>
      </c>
      <c r="J14" s="70">
        <v>0</v>
      </c>
      <c r="K14" s="63">
        <v>120</v>
      </c>
      <c r="L14" s="70">
        <v>0</v>
      </c>
      <c r="M14" s="63">
        <v>0</v>
      </c>
      <c r="N14" s="72">
        <f t="shared" si="0"/>
        <v>4854</v>
      </c>
    </row>
    <row r="15" spans="1:14" x14ac:dyDescent="0.25">
      <c r="A15" s="37">
        <v>12</v>
      </c>
      <c r="B15" s="38" t="s">
        <v>25</v>
      </c>
      <c r="C15" s="63">
        <v>84</v>
      </c>
      <c r="D15" s="70">
        <v>243</v>
      </c>
      <c r="E15" s="63">
        <v>45</v>
      </c>
      <c r="F15" s="70">
        <v>623</v>
      </c>
      <c r="G15" s="63">
        <v>111</v>
      </c>
      <c r="H15" s="70">
        <v>200</v>
      </c>
      <c r="I15" s="63">
        <v>0</v>
      </c>
      <c r="J15" s="70">
        <v>47</v>
      </c>
      <c r="K15" s="63">
        <v>239</v>
      </c>
      <c r="L15" s="70">
        <v>0</v>
      </c>
      <c r="M15" s="63">
        <v>62</v>
      </c>
      <c r="N15" s="72">
        <f t="shared" si="0"/>
        <v>1654</v>
      </c>
    </row>
    <row r="16" spans="1:14" x14ac:dyDescent="0.25">
      <c r="A16" s="37">
        <v>13</v>
      </c>
      <c r="B16" s="38" t="s">
        <v>70</v>
      </c>
      <c r="C16" s="175">
        <v>21222</v>
      </c>
      <c r="D16" s="66">
        <v>25681</v>
      </c>
      <c r="E16" s="175">
        <v>5998</v>
      </c>
      <c r="F16" s="66">
        <v>6761</v>
      </c>
      <c r="G16" s="175">
        <v>7375</v>
      </c>
      <c r="H16" s="66">
        <v>40102</v>
      </c>
      <c r="I16" s="63">
        <v>278</v>
      </c>
      <c r="J16" s="66">
        <v>10325</v>
      </c>
      <c r="K16" s="175">
        <v>6978</v>
      </c>
      <c r="L16" s="66">
        <v>1565</v>
      </c>
      <c r="M16" s="175">
        <v>1883</v>
      </c>
      <c r="N16" s="72">
        <f t="shared" si="0"/>
        <v>128168</v>
      </c>
    </row>
    <row r="17" spans="1:14" x14ac:dyDescent="0.25">
      <c r="A17" s="37">
        <v>14</v>
      </c>
      <c r="B17" s="38" t="s">
        <v>27</v>
      </c>
      <c r="C17" s="63">
        <v>0</v>
      </c>
      <c r="D17" s="70">
        <v>0</v>
      </c>
      <c r="E17" s="63">
        <v>0</v>
      </c>
      <c r="F17" s="70">
        <v>0</v>
      </c>
      <c r="G17" s="63">
        <v>0</v>
      </c>
      <c r="H17" s="70">
        <v>0</v>
      </c>
      <c r="I17" s="63">
        <v>0</v>
      </c>
      <c r="J17" s="70">
        <v>0</v>
      </c>
      <c r="K17" s="63">
        <v>0</v>
      </c>
      <c r="L17" s="70">
        <v>0</v>
      </c>
      <c r="M17" s="63">
        <v>0</v>
      </c>
      <c r="N17" s="38">
        <f t="shared" si="0"/>
        <v>0</v>
      </c>
    </row>
    <row r="18" spans="1:14" x14ac:dyDescent="0.25">
      <c r="A18" s="37">
        <v>15</v>
      </c>
      <c r="B18" s="38" t="s">
        <v>28</v>
      </c>
      <c r="C18" s="63">
        <v>36</v>
      </c>
      <c r="D18" s="70">
        <v>69</v>
      </c>
      <c r="E18" s="63">
        <v>83</v>
      </c>
      <c r="F18" s="70">
        <v>17</v>
      </c>
      <c r="G18" s="63">
        <v>9</v>
      </c>
      <c r="H18" s="70">
        <v>0</v>
      </c>
      <c r="I18" s="63">
        <v>0</v>
      </c>
      <c r="J18" s="70">
        <v>0</v>
      </c>
      <c r="K18" s="63">
        <v>165</v>
      </c>
      <c r="L18" s="70">
        <v>0</v>
      </c>
      <c r="M18" s="63">
        <v>0</v>
      </c>
      <c r="N18" s="38">
        <f t="shared" si="0"/>
        <v>379</v>
      </c>
    </row>
    <row r="19" spans="1:14" x14ac:dyDescent="0.25">
      <c r="A19" s="37">
        <v>16</v>
      </c>
      <c r="B19" s="38" t="s">
        <v>29</v>
      </c>
      <c r="C19" s="175">
        <v>1333</v>
      </c>
      <c r="D19" s="66">
        <v>16855</v>
      </c>
      <c r="E19" s="63">
        <v>559</v>
      </c>
      <c r="F19" s="66">
        <v>2026</v>
      </c>
      <c r="G19" s="63">
        <v>0</v>
      </c>
      <c r="H19" s="70">
        <v>199</v>
      </c>
      <c r="I19" s="63">
        <v>0</v>
      </c>
      <c r="J19" s="66">
        <v>1092</v>
      </c>
      <c r="K19" s="63">
        <v>0</v>
      </c>
      <c r="L19" s="70">
        <v>0</v>
      </c>
      <c r="M19" s="175">
        <v>0</v>
      </c>
      <c r="N19" s="72">
        <f t="shared" si="0"/>
        <v>22064</v>
      </c>
    </row>
    <row r="20" spans="1:14" x14ac:dyDescent="0.25">
      <c r="A20" s="37">
        <v>17</v>
      </c>
      <c r="B20" s="38" t="s">
        <v>30</v>
      </c>
      <c r="C20" s="63">
        <v>0</v>
      </c>
      <c r="D20" s="70">
        <v>0</v>
      </c>
      <c r="E20" s="63">
        <v>0</v>
      </c>
      <c r="F20" s="70">
        <v>0</v>
      </c>
      <c r="G20" s="63">
        <v>0</v>
      </c>
      <c r="H20" s="70">
        <v>0</v>
      </c>
      <c r="I20" s="63">
        <v>0</v>
      </c>
      <c r="J20" s="70">
        <v>0</v>
      </c>
      <c r="K20" s="63">
        <v>0</v>
      </c>
      <c r="L20" s="70">
        <v>0</v>
      </c>
      <c r="M20" s="63">
        <v>0</v>
      </c>
      <c r="N20" s="38">
        <f t="shared" si="0"/>
        <v>0</v>
      </c>
    </row>
    <row r="21" spans="1:14" ht="15.75" thickBot="1" x14ac:dyDescent="0.3">
      <c r="A21" s="40">
        <v>18</v>
      </c>
      <c r="B21" s="41" t="s">
        <v>31</v>
      </c>
      <c r="C21" s="176">
        <v>6807</v>
      </c>
      <c r="D21" s="174">
        <v>14575</v>
      </c>
      <c r="E21" s="176">
        <v>6671</v>
      </c>
      <c r="F21" s="174">
        <v>17059</v>
      </c>
      <c r="G21" s="176">
        <v>8307</v>
      </c>
      <c r="H21" s="174">
        <v>12630</v>
      </c>
      <c r="I21" s="176">
        <v>2234</v>
      </c>
      <c r="J21" s="174">
        <v>9192</v>
      </c>
      <c r="K21" s="176">
        <v>7473</v>
      </c>
      <c r="L21" s="174">
        <v>3476</v>
      </c>
      <c r="M21" s="176">
        <v>2526</v>
      </c>
      <c r="N21" s="178">
        <f>SUM(C21:M21)</f>
        <v>90950</v>
      </c>
    </row>
    <row r="22" spans="1:14" ht="15.75" thickBot="1" x14ac:dyDescent="0.3">
      <c r="A22" s="43"/>
      <c r="B22" s="44" t="s">
        <v>39</v>
      </c>
      <c r="C22" s="96">
        <f t="shared" ref="C22:N22" si="1">SUM(C4:C21)</f>
        <v>516438</v>
      </c>
      <c r="D22" s="148">
        <f t="shared" si="1"/>
        <v>733292</v>
      </c>
      <c r="E22" s="64">
        <f t="shared" si="1"/>
        <v>295480</v>
      </c>
      <c r="F22" s="49">
        <f>SUM(F4:F21)</f>
        <v>459915</v>
      </c>
      <c r="G22" s="64">
        <f>SUM(G4:G21)</f>
        <v>483886</v>
      </c>
      <c r="H22" s="49">
        <f t="shared" si="1"/>
        <v>514184</v>
      </c>
      <c r="I22" s="64">
        <f t="shared" si="1"/>
        <v>107609</v>
      </c>
      <c r="J22" s="49">
        <f t="shared" si="1"/>
        <v>408784</v>
      </c>
      <c r="K22" s="64">
        <f>SUM(K4:K21)</f>
        <v>355820</v>
      </c>
      <c r="L22" s="49">
        <f t="shared" si="1"/>
        <v>186364</v>
      </c>
      <c r="M22" s="96">
        <f>SUM(M4:M21)</f>
        <v>177131</v>
      </c>
      <c r="N22" s="46">
        <f t="shared" si="1"/>
        <v>4238903</v>
      </c>
    </row>
    <row r="23" spans="1:14" ht="15.75" thickBot="1" x14ac:dyDescent="0.3">
      <c r="A23" s="50"/>
      <c r="B23" s="51"/>
      <c r="C23" s="79"/>
      <c r="D23" s="53"/>
      <c r="E23" s="79"/>
      <c r="F23" s="53"/>
      <c r="G23" s="79"/>
      <c r="H23" s="53"/>
      <c r="I23" s="79"/>
      <c r="J23" s="53"/>
      <c r="K23" s="79"/>
      <c r="L23" s="53"/>
      <c r="M23" s="79"/>
      <c r="N23" s="53"/>
    </row>
    <row r="24" spans="1:14" ht="15.75" thickBot="1" x14ac:dyDescent="0.3">
      <c r="A24" s="306" t="s">
        <v>55</v>
      </c>
      <c r="B24" s="307"/>
      <c r="C24" s="73">
        <f>C22/N22</f>
        <v>0.12183293649323894</v>
      </c>
      <c r="D24" s="80">
        <f>D22/N22</f>
        <v>0.17299098375216418</v>
      </c>
      <c r="E24" s="55">
        <f>E22/N22</f>
        <v>6.9706714213559492E-2</v>
      </c>
      <c r="F24" s="74">
        <f>F22/N22</f>
        <v>0.10849859031924061</v>
      </c>
      <c r="G24" s="55">
        <f>G22/N22</f>
        <v>0.1141535911531828</v>
      </c>
      <c r="H24" s="80">
        <f>H22/N22</f>
        <v>0.12130119514412102</v>
      </c>
      <c r="I24" s="81">
        <f>I22/N22</f>
        <v>2.5386049173571557E-2</v>
      </c>
      <c r="J24" s="80">
        <f>J22/N22</f>
        <v>9.6436271365492446E-2</v>
      </c>
      <c r="K24" s="55">
        <f>K22/N22</f>
        <v>8.3941529211685198E-2</v>
      </c>
      <c r="L24" s="80">
        <f>L22/N22</f>
        <v>4.3965148530173963E-2</v>
      </c>
      <c r="M24" s="82">
        <f>M22/N22</f>
        <v>4.1786990643569812E-2</v>
      </c>
      <c r="N24" s="250">
        <f>N22/N22</f>
        <v>1</v>
      </c>
    </row>
    <row r="25" spans="1:14" ht="15.75" thickBot="1" x14ac:dyDescent="0.3">
      <c r="A25" s="57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1"/>
    </row>
    <row r="26" spans="1:14" ht="15.75" thickBot="1" x14ac:dyDescent="0.3">
      <c r="A26" s="291" t="s">
        <v>0</v>
      </c>
      <c r="B26" s="297" t="s">
        <v>1</v>
      </c>
      <c r="C26" s="301" t="s">
        <v>92</v>
      </c>
      <c r="D26" s="302"/>
      <c r="E26" s="302"/>
      <c r="F26" s="303"/>
      <c r="G26" s="304" t="s">
        <v>3</v>
      </c>
      <c r="H26" s="1"/>
      <c r="I26" s="1"/>
      <c r="J26" s="1"/>
      <c r="K26" s="1"/>
      <c r="L26" s="1"/>
      <c r="M26" s="1"/>
      <c r="N26" s="1"/>
    </row>
    <row r="27" spans="1:14" ht="15.75" thickBot="1" x14ac:dyDescent="0.3">
      <c r="A27" s="292"/>
      <c r="B27" s="298"/>
      <c r="C27" s="76" t="s">
        <v>13</v>
      </c>
      <c r="D27" s="190" t="s">
        <v>34</v>
      </c>
      <c r="E27" s="76" t="s">
        <v>7</v>
      </c>
      <c r="F27" s="190" t="s">
        <v>10</v>
      </c>
      <c r="G27" s="305"/>
      <c r="H27" s="1"/>
      <c r="I27" s="1"/>
      <c r="J27" s="112"/>
      <c r="K27" s="281" t="s">
        <v>35</v>
      </c>
      <c r="L27" s="282"/>
      <c r="M27" s="167">
        <f>N22</f>
        <v>4238903</v>
      </c>
      <c r="N27" s="168">
        <f>M27/M29</f>
        <v>0.86479597977975453</v>
      </c>
    </row>
    <row r="28" spans="1:14" ht="15.75" thickBot="1" x14ac:dyDescent="0.3">
      <c r="A28" s="25">
        <v>19</v>
      </c>
      <c r="B28" s="191" t="s">
        <v>36</v>
      </c>
      <c r="C28" s="166">
        <v>279673</v>
      </c>
      <c r="D28" s="58">
        <v>237244</v>
      </c>
      <c r="E28" s="166">
        <v>106075</v>
      </c>
      <c r="F28" s="58">
        <v>39727</v>
      </c>
      <c r="G28" s="166">
        <f>SUM(C28:F28)</f>
        <v>662719</v>
      </c>
      <c r="H28" s="1"/>
      <c r="I28" s="1"/>
      <c r="J28" s="112"/>
      <c r="K28" s="281" t="s">
        <v>36</v>
      </c>
      <c r="L28" s="282"/>
      <c r="M28" s="248">
        <f>G28</f>
        <v>662719</v>
      </c>
      <c r="N28" s="169">
        <f>M28/M29</f>
        <v>0.13520402022024547</v>
      </c>
    </row>
    <row r="29" spans="1:14" ht="15.75" thickBot="1" x14ac:dyDescent="0.3">
      <c r="A29" s="12"/>
      <c r="B29" s="20"/>
      <c r="C29" s="1"/>
      <c r="D29" s="1"/>
      <c r="E29" s="1"/>
      <c r="F29" s="1"/>
      <c r="G29" s="1"/>
      <c r="H29" s="1"/>
      <c r="I29" s="1"/>
      <c r="J29" s="112"/>
      <c r="K29" s="281" t="s">
        <v>3</v>
      </c>
      <c r="L29" s="282"/>
      <c r="M29" s="170">
        <f>M27+M28</f>
        <v>4901622</v>
      </c>
      <c r="N29" s="171">
        <f>M29/M29</f>
        <v>1</v>
      </c>
    </row>
    <row r="30" spans="1:14" ht="15.75" thickBot="1" x14ac:dyDescent="0.3">
      <c r="A30" s="285" t="s">
        <v>55</v>
      </c>
      <c r="B30" s="286"/>
      <c r="C30" s="26">
        <f>C28/G28</f>
        <v>0.42200842287606061</v>
      </c>
      <c r="D30" s="114">
        <f>D28/G28</f>
        <v>0.35798581299162996</v>
      </c>
      <c r="E30" s="26">
        <f>E28/G28</f>
        <v>0.16006029704897551</v>
      </c>
      <c r="F30" s="114">
        <f>F28/G28</f>
        <v>5.994546708333396E-2</v>
      </c>
      <c r="G30" s="26">
        <f>G28/G28</f>
        <v>1</v>
      </c>
      <c r="H30" s="1"/>
      <c r="I30" s="1"/>
      <c r="J30" s="1"/>
      <c r="K30" s="1"/>
      <c r="L30" s="1"/>
      <c r="M30" s="1"/>
      <c r="N30" s="1"/>
    </row>
  </sheetData>
  <mergeCells count="14">
    <mergeCell ref="N2:N3"/>
    <mergeCell ref="A30:B30"/>
    <mergeCell ref="K28:L28"/>
    <mergeCell ref="C1:I1"/>
    <mergeCell ref="A2:A3"/>
    <mergeCell ref="B2:B3"/>
    <mergeCell ref="C2:M2"/>
    <mergeCell ref="A24:B24"/>
    <mergeCell ref="A26:A27"/>
    <mergeCell ref="B26:B27"/>
    <mergeCell ref="C26:F26"/>
    <mergeCell ref="G26:G27"/>
    <mergeCell ref="K27:L27"/>
    <mergeCell ref="K29:L29"/>
  </mergeCells>
  <pageMargins left="0.25" right="0.25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workbookViewId="0"/>
  </sheetViews>
  <sheetFormatPr defaultRowHeight="15" x14ac:dyDescent="0.25"/>
  <cols>
    <col min="1" max="1" width="4.7109375" customWidth="1"/>
    <col min="2" max="2" width="20.28515625" customWidth="1"/>
    <col min="14" max="14" width="11.7109375" customWidth="1"/>
  </cols>
  <sheetData>
    <row r="1" spans="1:14" x14ac:dyDescent="0.25">
      <c r="A1" s="179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371" t="s">
        <v>112</v>
      </c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3"/>
      <c r="M2" s="1"/>
      <c r="N2" s="1"/>
    </row>
    <row r="3" spans="1:14" ht="15.75" thickBot="1" x14ac:dyDescent="0.3">
      <c r="A3" s="30"/>
      <c r="B3" s="314"/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0"/>
      <c r="N3" s="247" t="s">
        <v>93</v>
      </c>
    </row>
    <row r="4" spans="1:14" ht="15.75" thickBot="1" x14ac:dyDescent="0.3">
      <c r="A4" s="304" t="s">
        <v>0</v>
      </c>
      <c r="B4" s="380" t="s">
        <v>91</v>
      </c>
      <c r="C4" s="331" t="s">
        <v>2</v>
      </c>
      <c r="D4" s="331"/>
      <c r="E4" s="331"/>
      <c r="F4" s="331"/>
      <c r="G4" s="331"/>
      <c r="H4" s="331"/>
      <c r="I4" s="331"/>
      <c r="J4" s="331"/>
      <c r="K4" s="331"/>
      <c r="L4" s="331"/>
      <c r="M4" s="382"/>
      <c r="N4" s="378" t="s">
        <v>3</v>
      </c>
    </row>
    <row r="5" spans="1:14" ht="15.75" thickBot="1" x14ac:dyDescent="0.3">
      <c r="A5" s="317"/>
      <c r="B5" s="381"/>
      <c r="C5" s="164" t="s">
        <v>71</v>
      </c>
      <c r="D5" s="163" t="s">
        <v>4</v>
      </c>
      <c r="E5" s="162" t="s">
        <v>5</v>
      </c>
      <c r="F5" s="163" t="s">
        <v>6</v>
      </c>
      <c r="G5" s="162" t="s">
        <v>7</v>
      </c>
      <c r="H5" s="163" t="s">
        <v>8</v>
      </c>
      <c r="I5" s="162" t="s">
        <v>9</v>
      </c>
      <c r="J5" s="163" t="s">
        <v>10</v>
      </c>
      <c r="K5" s="165" t="s">
        <v>11</v>
      </c>
      <c r="L5" s="163" t="s">
        <v>12</v>
      </c>
      <c r="M5" s="160" t="s">
        <v>13</v>
      </c>
      <c r="N5" s="379"/>
    </row>
    <row r="6" spans="1:14" ht="37.5" customHeight="1" x14ac:dyDescent="0.25">
      <c r="A6" s="35">
        <v>1</v>
      </c>
      <c r="B6" s="83" t="s">
        <v>61</v>
      </c>
      <c r="C6" s="91">
        <v>185194</v>
      </c>
      <c r="D6" s="92">
        <v>424152</v>
      </c>
      <c r="E6" s="84">
        <v>136540</v>
      </c>
      <c r="F6" s="92">
        <v>419161</v>
      </c>
      <c r="G6" s="84">
        <v>242155</v>
      </c>
      <c r="H6" s="92">
        <v>222843</v>
      </c>
      <c r="I6" s="84">
        <v>69583</v>
      </c>
      <c r="J6" s="92">
        <v>257220</v>
      </c>
      <c r="K6" s="101">
        <v>218871</v>
      </c>
      <c r="L6" s="92">
        <v>128856</v>
      </c>
      <c r="M6" s="93">
        <v>101844</v>
      </c>
      <c r="N6" s="132">
        <f>SUM(C6:M6)</f>
        <v>2406419</v>
      </c>
    </row>
    <row r="7" spans="1:14" ht="37.5" customHeight="1" thickBot="1" x14ac:dyDescent="0.3">
      <c r="A7" s="116">
        <v>2</v>
      </c>
      <c r="B7" s="117" t="s">
        <v>62</v>
      </c>
      <c r="C7" s="118">
        <v>131328</v>
      </c>
      <c r="D7" s="119">
        <v>258455</v>
      </c>
      <c r="E7" s="120">
        <v>112170</v>
      </c>
      <c r="F7" s="119">
        <v>150679</v>
      </c>
      <c r="G7" s="120">
        <v>133639</v>
      </c>
      <c r="H7" s="119">
        <v>115412</v>
      </c>
      <c r="I7" s="120">
        <v>53696</v>
      </c>
      <c r="J7" s="119">
        <v>118200</v>
      </c>
      <c r="K7" s="120">
        <v>182703</v>
      </c>
      <c r="L7" s="119">
        <v>54647</v>
      </c>
      <c r="M7" s="121">
        <v>76633</v>
      </c>
      <c r="N7" s="133">
        <f>SUM(C7:M7)</f>
        <v>1387562</v>
      </c>
    </row>
    <row r="8" spans="1:14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5.75" thickBot="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5.75" thickBot="1" x14ac:dyDescent="0.3">
      <c r="A10" s="304" t="s">
        <v>0</v>
      </c>
      <c r="B10" s="380" t="s">
        <v>91</v>
      </c>
      <c r="C10" s="387" t="s">
        <v>92</v>
      </c>
      <c r="D10" s="388"/>
      <c r="E10" s="388"/>
      <c r="F10" s="389"/>
      <c r="G10" s="383" t="s">
        <v>3</v>
      </c>
      <c r="H10" s="1"/>
      <c r="I10" s="1"/>
      <c r="J10" s="390" t="s">
        <v>83</v>
      </c>
      <c r="K10" s="391"/>
      <c r="L10" s="385" t="s">
        <v>2</v>
      </c>
      <c r="M10" s="394" t="s">
        <v>92</v>
      </c>
      <c r="N10" s="385" t="s">
        <v>3</v>
      </c>
    </row>
    <row r="11" spans="1:14" ht="15.75" thickBot="1" x14ac:dyDescent="0.3">
      <c r="A11" s="317"/>
      <c r="B11" s="381"/>
      <c r="C11" s="160" t="s">
        <v>13</v>
      </c>
      <c r="D11" s="161" t="s">
        <v>34</v>
      </c>
      <c r="E11" s="162" t="s">
        <v>7</v>
      </c>
      <c r="F11" s="163" t="s">
        <v>10</v>
      </c>
      <c r="G11" s="384"/>
      <c r="H11" s="1"/>
      <c r="I11" s="1"/>
      <c r="J11" s="392"/>
      <c r="K11" s="393"/>
      <c r="L11" s="386"/>
      <c r="M11" s="395"/>
      <c r="N11" s="386"/>
    </row>
    <row r="12" spans="1:14" ht="37.5" customHeight="1" thickBot="1" x14ac:dyDescent="0.3">
      <c r="A12" s="134">
        <v>1</v>
      </c>
      <c r="B12" s="83" t="s">
        <v>61</v>
      </c>
      <c r="C12" s="135">
        <v>2335</v>
      </c>
      <c r="D12" s="136">
        <v>22433</v>
      </c>
      <c r="E12" s="137">
        <v>3133</v>
      </c>
      <c r="F12" s="136">
        <v>360</v>
      </c>
      <c r="G12" s="138">
        <f>SUM(C12:F12)</f>
        <v>28261</v>
      </c>
      <c r="H12" s="1"/>
      <c r="I12" s="1"/>
      <c r="J12" s="374" t="s">
        <v>61</v>
      </c>
      <c r="K12" s="375"/>
      <c r="L12" s="143">
        <f>N6</f>
        <v>2406419</v>
      </c>
      <c r="M12" s="157">
        <f>G12</f>
        <v>28261</v>
      </c>
      <c r="N12" s="158">
        <f>SUM(L12:M12)</f>
        <v>2434680</v>
      </c>
    </row>
    <row r="13" spans="1:14" ht="37.5" customHeight="1" thickBot="1" x14ac:dyDescent="0.3">
      <c r="A13" s="116">
        <v>2</v>
      </c>
      <c r="B13" s="117" t="s">
        <v>62</v>
      </c>
      <c r="C13" s="139">
        <v>3370</v>
      </c>
      <c r="D13" s="140">
        <v>11067</v>
      </c>
      <c r="E13" s="141">
        <v>3872</v>
      </c>
      <c r="F13" s="140">
        <v>85</v>
      </c>
      <c r="G13" s="142">
        <f>SUM(C13:F13)</f>
        <v>18394</v>
      </c>
      <c r="H13" s="1"/>
      <c r="I13" s="1"/>
      <c r="J13" s="376" t="s">
        <v>62</v>
      </c>
      <c r="K13" s="377"/>
      <c r="L13" s="144">
        <f>N7</f>
        <v>1387562</v>
      </c>
      <c r="M13" s="157">
        <f>G13</f>
        <v>18394</v>
      </c>
      <c r="N13" s="159">
        <f>SUM(L13:M13)</f>
        <v>1405956</v>
      </c>
    </row>
    <row r="14" spans="1:14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mergeCells count="16">
    <mergeCell ref="A2:L2"/>
    <mergeCell ref="J12:K12"/>
    <mergeCell ref="J13:K13"/>
    <mergeCell ref="N4:N5"/>
    <mergeCell ref="B3:L3"/>
    <mergeCell ref="A4:A5"/>
    <mergeCell ref="B4:B5"/>
    <mergeCell ref="C4:M4"/>
    <mergeCell ref="B10:B11"/>
    <mergeCell ref="A10:A11"/>
    <mergeCell ref="G10:G11"/>
    <mergeCell ref="N10:N11"/>
    <mergeCell ref="C10:F10"/>
    <mergeCell ref="J10:K11"/>
    <mergeCell ref="L10:L11"/>
    <mergeCell ref="M10:M11"/>
  </mergeCells>
  <pageMargins left="0.25" right="0.25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workbookViewId="0"/>
  </sheetViews>
  <sheetFormatPr defaultRowHeight="15" x14ac:dyDescent="0.25"/>
  <cols>
    <col min="1" max="1" width="25.7109375" customWidth="1"/>
    <col min="13" max="13" width="9.5703125" bestFit="1" customWidth="1"/>
  </cols>
  <sheetData>
    <row r="1" spans="1:13" ht="15.75" thickBot="1" x14ac:dyDescent="0.3">
      <c r="A1" s="179"/>
      <c r="B1" s="179"/>
      <c r="C1" s="255" t="s">
        <v>113</v>
      </c>
      <c r="D1" s="179"/>
      <c r="E1" s="179"/>
      <c r="F1" s="179"/>
      <c r="G1" s="179"/>
      <c r="H1" s="179"/>
      <c r="I1" s="179"/>
      <c r="J1" s="179"/>
      <c r="K1" s="179"/>
      <c r="L1" s="179"/>
      <c r="M1" s="179"/>
    </row>
    <row r="2" spans="1:13" ht="15.75" thickBot="1" x14ac:dyDescent="0.3">
      <c r="A2" s="107"/>
      <c r="B2" s="108" t="s">
        <v>71</v>
      </c>
      <c r="C2" s="88" t="s">
        <v>4</v>
      </c>
      <c r="D2" s="89" t="s">
        <v>5</v>
      </c>
      <c r="E2" s="88" t="s">
        <v>6</v>
      </c>
      <c r="F2" s="89" t="s">
        <v>7</v>
      </c>
      <c r="G2" s="88" t="s">
        <v>8</v>
      </c>
      <c r="H2" s="88" t="s">
        <v>9</v>
      </c>
      <c r="I2" s="88" t="s">
        <v>10</v>
      </c>
      <c r="J2" s="89" t="s">
        <v>11</v>
      </c>
      <c r="K2" s="88" t="s">
        <v>12</v>
      </c>
      <c r="L2" s="87" t="s">
        <v>13</v>
      </c>
      <c r="M2" s="88" t="s">
        <v>3</v>
      </c>
    </row>
    <row r="3" spans="1:13" x14ac:dyDescent="0.25">
      <c r="A3" s="186" t="s">
        <v>72</v>
      </c>
      <c r="B3" s="102"/>
      <c r="C3" s="102"/>
      <c r="D3" s="103"/>
      <c r="E3" s="102"/>
      <c r="F3" s="103"/>
      <c r="G3" s="102"/>
      <c r="H3" s="102"/>
      <c r="I3" s="102"/>
      <c r="J3" s="103"/>
      <c r="K3" s="102"/>
      <c r="L3" s="103"/>
      <c r="M3" s="102"/>
    </row>
    <row r="4" spans="1:13" x14ac:dyDescent="0.25">
      <c r="A4" s="187" t="s">
        <v>78</v>
      </c>
      <c r="B4" s="232">
        <v>14973</v>
      </c>
      <c r="C4" s="232">
        <v>20287</v>
      </c>
      <c r="D4" s="233">
        <v>57522</v>
      </c>
      <c r="E4" s="232">
        <v>67941</v>
      </c>
      <c r="F4" s="233">
        <v>52622</v>
      </c>
      <c r="G4" s="232">
        <v>83616</v>
      </c>
      <c r="H4" s="187">
        <v>103</v>
      </c>
      <c r="I4" s="232">
        <v>33952</v>
      </c>
      <c r="J4" s="233">
        <v>63027</v>
      </c>
      <c r="K4" s="232">
        <v>32642</v>
      </c>
      <c r="L4" s="233">
        <v>34771</v>
      </c>
      <c r="M4" s="232">
        <f>SUM(B4:L4)</f>
        <v>461456</v>
      </c>
    </row>
    <row r="5" spans="1:13" x14ac:dyDescent="0.25">
      <c r="A5" s="187" t="s">
        <v>79</v>
      </c>
      <c r="B5" s="232">
        <v>157436</v>
      </c>
      <c r="C5" s="232">
        <v>349663</v>
      </c>
      <c r="D5" s="233">
        <v>288486</v>
      </c>
      <c r="E5" s="232">
        <v>395719</v>
      </c>
      <c r="F5" s="233">
        <v>371956</v>
      </c>
      <c r="G5" s="232">
        <v>499884</v>
      </c>
      <c r="H5" s="232">
        <v>1589</v>
      </c>
      <c r="I5" s="232">
        <v>196501</v>
      </c>
      <c r="J5" s="233">
        <v>313005</v>
      </c>
      <c r="K5" s="232">
        <v>171662</v>
      </c>
      <c r="L5" s="233">
        <v>158241</v>
      </c>
      <c r="M5" s="259">
        <f>SUM(B5:L5)</f>
        <v>2904142</v>
      </c>
    </row>
    <row r="6" spans="1:13" x14ac:dyDescent="0.25">
      <c r="A6" s="187" t="s">
        <v>60</v>
      </c>
      <c r="B6" s="187">
        <v>0</v>
      </c>
      <c r="C6" s="187">
        <v>0</v>
      </c>
      <c r="D6" s="234">
        <v>0</v>
      </c>
      <c r="E6" s="187">
        <v>0</v>
      </c>
      <c r="F6" s="234">
        <v>0</v>
      </c>
      <c r="G6" s="187">
        <v>0</v>
      </c>
      <c r="H6" s="187">
        <v>0</v>
      </c>
      <c r="I6" s="187">
        <v>0</v>
      </c>
      <c r="J6" s="234">
        <v>0</v>
      </c>
      <c r="K6" s="187">
        <v>0</v>
      </c>
      <c r="L6" s="234">
        <v>0</v>
      </c>
      <c r="M6" s="187">
        <f>SUM(B6:L6)</f>
        <v>0</v>
      </c>
    </row>
    <row r="7" spans="1:13" x14ac:dyDescent="0.25">
      <c r="A7" s="186" t="s">
        <v>73</v>
      </c>
      <c r="B7" s="102"/>
      <c r="C7" s="102"/>
      <c r="D7" s="103"/>
      <c r="E7" s="102"/>
      <c r="F7" s="103"/>
      <c r="G7" s="102"/>
      <c r="H7" s="102"/>
      <c r="I7" s="102"/>
      <c r="J7" s="103"/>
      <c r="K7" s="102"/>
      <c r="L7" s="103"/>
      <c r="M7" s="102"/>
    </row>
    <row r="8" spans="1:13" x14ac:dyDescent="0.25">
      <c r="A8" s="187" t="s">
        <v>78</v>
      </c>
      <c r="B8" s="232">
        <v>9949</v>
      </c>
      <c r="C8" s="232">
        <v>29800</v>
      </c>
      <c r="D8" s="233">
        <v>24601</v>
      </c>
      <c r="E8" s="232">
        <v>16276</v>
      </c>
      <c r="F8" s="233">
        <v>15674</v>
      </c>
      <c r="G8" s="232">
        <v>18912</v>
      </c>
      <c r="H8" s="232">
        <v>4239</v>
      </c>
      <c r="I8" s="232">
        <v>20725</v>
      </c>
      <c r="J8" s="233">
        <v>17865</v>
      </c>
      <c r="K8" s="232">
        <v>14822</v>
      </c>
      <c r="L8" s="233">
        <v>21182</v>
      </c>
      <c r="M8" s="232">
        <f>SUM(B8:L8)</f>
        <v>194045</v>
      </c>
    </row>
    <row r="9" spans="1:13" x14ac:dyDescent="0.25">
      <c r="A9" s="187" t="s">
        <v>79</v>
      </c>
      <c r="B9" s="232">
        <v>142571</v>
      </c>
      <c r="C9" s="232">
        <v>185687</v>
      </c>
      <c r="D9" s="233">
        <v>98589</v>
      </c>
      <c r="E9" s="232">
        <v>94637</v>
      </c>
      <c r="F9" s="233">
        <v>96221</v>
      </c>
      <c r="G9" s="232">
        <v>119347</v>
      </c>
      <c r="H9" s="232">
        <v>18853</v>
      </c>
      <c r="I9" s="232">
        <v>176795</v>
      </c>
      <c r="J9" s="233">
        <v>101962</v>
      </c>
      <c r="K9" s="232">
        <v>63534</v>
      </c>
      <c r="L9" s="233">
        <v>93454</v>
      </c>
      <c r="M9" s="259">
        <f>SUM(B9:L9)</f>
        <v>1191650</v>
      </c>
    </row>
    <row r="10" spans="1:13" x14ac:dyDescent="0.25">
      <c r="A10" s="187" t="s">
        <v>60</v>
      </c>
      <c r="B10" s="232">
        <v>26442</v>
      </c>
      <c r="C10" s="232">
        <v>42738</v>
      </c>
      <c r="D10" s="233">
        <v>28289</v>
      </c>
      <c r="E10" s="232">
        <v>15105</v>
      </c>
      <c r="F10" s="233">
        <v>21005</v>
      </c>
      <c r="G10" s="232">
        <v>26606</v>
      </c>
      <c r="H10" s="232">
        <v>4514</v>
      </c>
      <c r="I10" s="232">
        <v>35004</v>
      </c>
      <c r="J10" s="233">
        <v>18236</v>
      </c>
      <c r="K10" s="232">
        <v>16551</v>
      </c>
      <c r="L10" s="233">
        <v>23122</v>
      </c>
      <c r="M10" s="232">
        <f>SUM(B10:L10)</f>
        <v>257612</v>
      </c>
    </row>
    <row r="11" spans="1:13" x14ac:dyDescent="0.25">
      <c r="A11" s="186" t="s">
        <v>74</v>
      </c>
      <c r="B11" s="102"/>
      <c r="C11" s="102"/>
      <c r="D11" s="103"/>
      <c r="E11" s="102"/>
      <c r="F11" s="103"/>
      <c r="G11" s="102"/>
      <c r="H11" s="102"/>
      <c r="I11" s="102"/>
      <c r="J11" s="103"/>
      <c r="K11" s="102"/>
      <c r="L11" s="103"/>
      <c r="M11" s="102"/>
    </row>
    <row r="12" spans="1:13" x14ac:dyDescent="0.25">
      <c r="A12" s="187" t="s">
        <v>78</v>
      </c>
      <c r="B12" s="232">
        <v>34829</v>
      </c>
      <c r="C12" s="232">
        <v>309</v>
      </c>
      <c r="D12" s="234">
        <v>420</v>
      </c>
      <c r="E12" s="232">
        <v>29503</v>
      </c>
      <c r="F12" s="234">
        <v>160</v>
      </c>
      <c r="G12" s="187">
        <v>0</v>
      </c>
      <c r="H12" s="187">
        <v>0</v>
      </c>
      <c r="I12" s="232">
        <v>21424</v>
      </c>
      <c r="J12" s="271">
        <v>2270</v>
      </c>
      <c r="K12" s="187">
        <v>0</v>
      </c>
      <c r="L12" s="234">
        <v>0</v>
      </c>
      <c r="M12" s="232">
        <f>SUM(B12:L12)</f>
        <v>88915</v>
      </c>
    </row>
    <row r="13" spans="1:13" x14ac:dyDescent="0.25">
      <c r="A13" s="187" t="s">
        <v>79</v>
      </c>
      <c r="B13" s="232">
        <v>441836</v>
      </c>
      <c r="C13" s="232">
        <v>3631</v>
      </c>
      <c r="D13" s="233">
        <v>1863</v>
      </c>
      <c r="E13" s="232">
        <v>37781</v>
      </c>
      <c r="F13" s="233">
        <v>4003</v>
      </c>
      <c r="G13" s="187">
        <v>0</v>
      </c>
      <c r="H13" s="187">
        <v>0</v>
      </c>
      <c r="I13" s="232">
        <v>91268</v>
      </c>
      <c r="J13" s="233">
        <v>11373</v>
      </c>
      <c r="K13" s="187">
        <v>0</v>
      </c>
      <c r="L13" s="234">
        <v>0</v>
      </c>
      <c r="M13" s="259">
        <f>SUM(B13:L13)</f>
        <v>591755</v>
      </c>
    </row>
    <row r="14" spans="1:13" x14ac:dyDescent="0.25">
      <c r="A14" s="187" t="s">
        <v>60</v>
      </c>
      <c r="B14" s="232">
        <v>63269</v>
      </c>
      <c r="C14" s="232">
        <v>1162</v>
      </c>
      <c r="D14" s="233">
        <v>238</v>
      </c>
      <c r="E14" s="232">
        <v>8079</v>
      </c>
      <c r="F14" s="234">
        <v>299</v>
      </c>
      <c r="G14" s="187">
        <v>0</v>
      </c>
      <c r="H14" s="187">
        <v>0</v>
      </c>
      <c r="I14" s="232">
        <v>24298</v>
      </c>
      <c r="J14" s="233">
        <v>1593</v>
      </c>
      <c r="K14" s="187">
        <v>0</v>
      </c>
      <c r="L14" s="234">
        <v>0</v>
      </c>
      <c r="M14" s="232">
        <f>SUM(B14:L14)</f>
        <v>98938</v>
      </c>
    </row>
    <row r="15" spans="1:13" x14ac:dyDescent="0.25">
      <c r="A15" s="186" t="s">
        <v>75</v>
      </c>
      <c r="B15" s="102"/>
      <c r="C15" s="102"/>
      <c r="D15" s="103"/>
      <c r="E15" s="102"/>
      <c r="F15" s="103"/>
      <c r="G15" s="102"/>
      <c r="H15" s="102"/>
      <c r="I15" s="102"/>
      <c r="J15" s="103"/>
      <c r="K15" s="102"/>
      <c r="L15" s="103"/>
      <c r="M15" s="102"/>
    </row>
    <row r="16" spans="1:13" x14ac:dyDescent="0.25">
      <c r="A16" s="187" t="s">
        <v>78</v>
      </c>
      <c r="B16" s="232">
        <v>7997</v>
      </c>
      <c r="C16" s="232">
        <v>5440</v>
      </c>
      <c r="D16" s="233">
        <v>875</v>
      </c>
      <c r="E16" s="232">
        <v>11129</v>
      </c>
      <c r="F16" s="233">
        <v>2698</v>
      </c>
      <c r="G16" s="232">
        <v>23384</v>
      </c>
      <c r="H16" s="232">
        <v>7450</v>
      </c>
      <c r="I16" s="232">
        <v>7686</v>
      </c>
      <c r="J16" s="233">
        <v>2793</v>
      </c>
      <c r="K16" s="232">
        <v>6508</v>
      </c>
      <c r="L16" s="233">
        <v>4624</v>
      </c>
      <c r="M16" s="232">
        <f>SUM(B16:L16)</f>
        <v>80584</v>
      </c>
    </row>
    <row r="17" spans="1:13" x14ac:dyDescent="0.25">
      <c r="A17" s="187" t="s">
        <v>79</v>
      </c>
      <c r="B17" s="232">
        <v>2967</v>
      </c>
      <c r="C17" s="232">
        <v>2145</v>
      </c>
      <c r="D17" s="233">
        <v>439</v>
      </c>
      <c r="E17" s="232">
        <v>4193</v>
      </c>
      <c r="F17" s="233">
        <v>895</v>
      </c>
      <c r="G17" s="232">
        <v>8035</v>
      </c>
      <c r="H17" s="232">
        <v>1945</v>
      </c>
      <c r="I17" s="232">
        <v>2625</v>
      </c>
      <c r="J17" s="233">
        <v>1285</v>
      </c>
      <c r="K17" s="232">
        <v>1565</v>
      </c>
      <c r="L17" s="233">
        <v>1673</v>
      </c>
      <c r="M17" s="259">
        <f>SUM(B17:L17)</f>
        <v>27767</v>
      </c>
    </row>
    <row r="18" spans="1:13" x14ac:dyDescent="0.25">
      <c r="A18" s="187" t="s">
        <v>60</v>
      </c>
      <c r="B18" s="232">
        <v>651</v>
      </c>
      <c r="C18" s="187">
        <v>449</v>
      </c>
      <c r="D18" s="234">
        <v>138</v>
      </c>
      <c r="E18" s="232">
        <v>771</v>
      </c>
      <c r="F18" s="234">
        <v>216</v>
      </c>
      <c r="G18" s="232">
        <v>2226</v>
      </c>
      <c r="H18" s="187">
        <v>353</v>
      </c>
      <c r="I18" s="187">
        <v>0</v>
      </c>
      <c r="J18" s="234">
        <v>267</v>
      </c>
      <c r="K18" s="187">
        <v>589</v>
      </c>
      <c r="L18" s="234">
        <v>452</v>
      </c>
      <c r="M18" s="232">
        <f>SUM(B18:L18)</f>
        <v>6112</v>
      </c>
    </row>
    <row r="19" spans="1:13" x14ac:dyDescent="0.25">
      <c r="A19" s="186" t="s">
        <v>76</v>
      </c>
      <c r="B19" s="102"/>
      <c r="C19" s="102"/>
      <c r="D19" s="103"/>
      <c r="E19" s="102"/>
      <c r="F19" s="103"/>
      <c r="G19" s="102"/>
      <c r="H19" s="102"/>
      <c r="I19" s="102"/>
      <c r="J19" s="103"/>
      <c r="K19" s="102"/>
      <c r="L19" s="103"/>
      <c r="M19" s="102"/>
    </row>
    <row r="20" spans="1:13" x14ac:dyDescent="0.25">
      <c r="A20" s="187" t="s">
        <v>78</v>
      </c>
      <c r="B20" s="187">
        <v>0</v>
      </c>
      <c r="C20" s="104">
        <v>0</v>
      </c>
      <c r="D20" s="234">
        <v>394</v>
      </c>
      <c r="E20" s="104">
        <v>0</v>
      </c>
      <c r="F20" s="234">
        <v>0</v>
      </c>
      <c r="G20" s="187">
        <v>0</v>
      </c>
      <c r="H20" s="187">
        <v>0</v>
      </c>
      <c r="I20" s="187">
        <v>0</v>
      </c>
      <c r="J20" s="234">
        <v>0</v>
      </c>
      <c r="K20" s="263"/>
      <c r="L20" s="234">
        <v>0</v>
      </c>
      <c r="M20" s="187">
        <f>SUM(B20:L20)</f>
        <v>394</v>
      </c>
    </row>
    <row r="21" spans="1:13" x14ac:dyDescent="0.25">
      <c r="A21" s="187" t="s">
        <v>79</v>
      </c>
      <c r="B21" s="187">
        <v>0</v>
      </c>
      <c r="C21" s="187">
        <v>0</v>
      </c>
      <c r="D21" s="233">
        <v>4479</v>
      </c>
      <c r="E21" s="187">
        <v>0</v>
      </c>
      <c r="F21" s="234">
        <v>0</v>
      </c>
      <c r="G21" s="187">
        <v>0</v>
      </c>
      <c r="H21" s="187">
        <v>0</v>
      </c>
      <c r="I21" s="187">
        <v>0</v>
      </c>
      <c r="J21" s="234">
        <v>0</v>
      </c>
      <c r="K21" s="104"/>
      <c r="L21" s="234">
        <v>0</v>
      </c>
      <c r="M21" s="259">
        <f>SUM(B21:L21)</f>
        <v>4479</v>
      </c>
    </row>
    <row r="22" spans="1:13" x14ac:dyDescent="0.25">
      <c r="A22" s="187" t="s">
        <v>60</v>
      </c>
      <c r="B22" s="187">
        <v>0</v>
      </c>
      <c r="C22" s="187">
        <v>0</v>
      </c>
      <c r="D22" s="233">
        <v>683</v>
      </c>
      <c r="E22" s="187">
        <v>0</v>
      </c>
      <c r="F22" s="234">
        <v>0</v>
      </c>
      <c r="G22" s="187">
        <v>0</v>
      </c>
      <c r="H22" s="187">
        <v>0</v>
      </c>
      <c r="I22" s="187">
        <v>0</v>
      </c>
      <c r="J22" s="234">
        <v>0</v>
      </c>
      <c r="K22" s="104"/>
      <c r="L22" s="105">
        <v>0</v>
      </c>
      <c r="M22" s="232">
        <f>SUM(B22:L22)</f>
        <v>683</v>
      </c>
    </row>
    <row r="23" spans="1:13" x14ac:dyDescent="0.25">
      <c r="A23" s="186" t="s">
        <v>77</v>
      </c>
      <c r="B23" s="102"/>
      <c r="C23" s="102"/>
      <c r="D23" s="103"/>
      <c r="E23" s="102"/>
      <c r="F23" s="103"/>
      <c r="G23" s="102"/>
      <c r="H23" s="102"/>
      <c r="I23" s="102"/>
      <c r="J23" s="103"/>
      <c r="K23" s="102"/>
      <c r="L23" s="103"/>
      <c r="M23" s="102"/>
    </row>
    <row r="24" spans="1:13" x14ac:dyDescent="0.25">
      <c r="A24" s="187" t="s">
        <v>78</v>
      </c>
      <c r="B24" s="232">
        <v>2967</v>
      </c>
      <c r="C24" s="232">
        <v>1232</v>
      </c>
      <c r="D24" s="234">
        <v>0</v>
      </c>
      <c r="E24" s="232">
        <v>378</v>
      </c>
      <c r="F24" s="234">
        <v>0</v>
      </c>
      <c r="G24" s="187">
        <v>245</v>
      </c>
      <c r="H24" s="187">
        <v>0</v>
      </c>
      <c r="I24" s="232">
        <v>1902</v>
      </c>
      <c r="J24" s="234">
        <v>429</v>
      </c>
      <c r="K24" s="187">
        <v>0</v>
      </c>
      <c r="L24" s="234">
        <v>181</v>
      </c>
      <c r="M24" s="232">
        <f>SUM(B24:L24)</f>
        <v>7334</v>
      </c>
    </row>
    <row r="25" spans="1:13" x14ac:dyDescent="0.25">
      <c r="A25" s="187" t="s">
        <v>79</v>
      </c>
      <c r="B25" s="232">
        <v>7622</v>
      </c>
      <c r="C25" s="232">
        <v>2208</v>
      </c>
      <c r="D25" s="234">
        <v>0</v>
      </c>
      <c r="E25" s="263">
        <v>794</v>
      </c>
      <c r="F25" s="234">
        <v>0</v>
      </c>
      <c r="G25" s="187">
        <v>313</v>
      </c>
      <c r="H25" s="187">
        <v>0</v>
      </c>
      <c r="I25" s="232">
        <v>6629</v>
      </c>
      <c r="J25" s="233">
        <v>1839</v>
      </c>
      <c r="K25" s="187">
        <v>0</v>
      </c>
      <c r="L25" s="234">
        <v>272</v>
      </c>
      <c r="M25" s="259">
        <f>SUM(B25:L25)</f>
        <v>19677</v>
      </c>
    </row>
    <row r="26" spans="1:13" x14ac:dyDescent="0.25">
      <c r="A26" s="187" t="s">
        <v>60</v>
      </c>
      <c r="B26" s="232">
        <v>957</v>
      </c>
      <c r="C26" s="187">
        <v>2</v>
      </c>
      <c r="D26" s="234">
        <v>0</v>
      </c>
      <c r="E26" s="187">
        <v>39</v>
      </c>
      <c r="F26" s="234">
        <v>0</v>
      </c>
      <c r="G26" s="187">
        <v>39</v>
      </c>
      <c r="H26" s="187">
        <v>0</v>
      </c>
      <c r="I26" s="232">
        <v>0</v>
      </c>
      <c r="J26" s="234">
        <v>0</v>
      </c>
      <c r="K26" s="187">
        <v>0</v>
      </c>
      <c r="L26" s="234">
        <v>0</v>
      </c>
      <c r="M26" s="232">
        <f>SUM(B26:L26)</f>
        <v>1037</v>
      </c>
    </row>
    <row r="27" spans="1:13" x14ac:dyDescent="0.25">
      <c r="A27" s="186" t="s">
        <v>80</v>
      </c>
      <c r="B27" s="102"/>
      <c r="C27" s="102"/>
      <c r="D27" s="103"/>
      <c r="E27" s="102"/>
      <c r="F27" s="103"/>
      <c r="G27" s="102"/>
      <c r="H27" s="102"/>
      <c r="I27" s="102"/>
      <c r="J27" s="103"/>
      <c r="K27" s="102"/>
      <c r="L27" s="103"/>
      <c r="M27" s="102"/>
    </row>
    <row r="28" spans="1:13" x14ac:dyDescent="0.25">
      <c r="A28" s="187" t="s">
        <v>78</v>
      </c>
      <c r="B28" s="187">
        <v>0</v>
      </c>
      <c r="C28" s="232">
        <v>74857</v>
      </c>
      <c r="D28" s="233">
        <v>3082</v>
      </c>
      <c r="E28" s="232">
        <v>11918</v>
      </c>
      <c r="F28" s="233">
        <v>17489</v>
      </c>
      <c r="G28" s="232">
        <v>4471</v>
      </c>
      <c r="H28" s="232">
        <v>25747</v>
      </c>
      <c r="I28" s="232">
        <v>18096</v>
      </c>
      <c r="J28" s="233">
        <v>14050</v>
      </c>
      <c r="K28" s="232">
        <v>2157</v>
      </c>
      <c r="L28" s="233">
        <v>4854</v>
      </c>
      <c r="M28" s="232">
        <f>SUM(B28:L28)</f>
        <v>176721</v>
      </c>
    </row>
    <row r="29" spans="1:13" x14ac:dyDescent="0.25">
      <c r="A29" s="187" t="s">
        <v>79</v>
      </c>
      <c r="B29" s="187">
        <v>0</v>
      </c>
      <c r="C29" s="232">
        <v>472759</v>
      </c>
      <c r="D29" s="233">
        <v>11719</v>
      </c>
      <c r="E29" s="232">
        <v>53597</v>
      </c>
      <c r="F29" s="233">
        <v>191753</v>
      </c>
      <c r="G29" s="232">
        <v>17851</v>
      </c>
      <c r="H29" s="232">
        <v>129111</v>
      </c>
      <c r="I29" s="232">
        <v>84208</v>
      </c>
      <c r="J29" s="233">
        <v>62790</v>
      </c>
      <c r="K29" s="232">
        <v>11720</v>
      </c>
      <c r="L29" s="233">
        <v>23424</v>
      </c>
      <c r="M29" s="259">
        <f>SUM(B29:L29)</f>
        <v>1058932</v>
      </c>
    </row>
    <row r="30" spans="1:13" x14ac:dyDescent="0.25">
      <c r="A30" s="187" t="s">
        <v>60</v>
      </c>
      <c r="B30" s="187">
        <v>0</v>
      </c>
      <c r="C30" s="232">
        <v>9713</v>
      </c>
      <c r="D30" s="233">
        <v>13629</v>
      </c>
      <c r="E30" s="232">
        <v>17206</v>
      </c>
      <c r="F30" s="233">
        <v>17982</v>
      </c>
      <c r="G30" s="232">
        <v>2133</v>
      </c>
      <c r="H30" s="232">
        <v>7037</v>
      </c>
      <c r="I30" s="232">
        <v>17172</v>
      </c>
      <c r="J30" s="233">
        <v>6527</v>
      </c>
      <c r="K30" s="232">
        <v>1114</v>
      </c>
      <c r="L30" s="233">
        <v>7585</v>
      </c>
      <c r="M30" s="232">
        <f>SUM(B30:L30)</f>
        <v>100098</v>
      </c>
    </row>
    <row r="31" spans="1:13" x14ac:dyDescent="0.25">
      <c r="A31" s="186" t="s">
        <v>81</v>
      </c>
      <c r="B31" s="186"/>
      <c r="C31" s="102"/>
      <c r="D31" s="103"/>
      <c r="E31" s="102"/>
      <c r="F31" s="103"/>
      <c r="G31" s="102"/>
      <c r="H31" s="102"/>
      <c r="I31" s="102"/>
      <c r="J31" s="103"/>
      <c r="K31" s="102"/>
      <c r="L31" s="103"/>
      <c r="M31" s="102"/>
    </row>
    <row r="32" spans="1:13" x14ac:dyDescent="0.25">
      <c r="A32" s="187" t="s">
        <v>78</v>
      </c>
      <c r="B32" s="187">
        <v>0</v>
      </c>
      <c r="C32" s="187">
        <v>0</v>
      </c>
      <c r="D32" s="234">
        <v>0</v>
      </c>
      <c r="E32" s="187">
        <v>8</v>
      </c>
      <c r="F32" s="234">
        <v>0</v>
      </c>
      <c r="G32" s="187">
        <v>0</v>
      </c>
      <c r="H32" s="104">
        <v>0</v>
      </c>
      <c r="I32" s="187">
        <v>0</v>
      </c>
      <c r="J32" s="233">
        <v>0</v>
      </c>
      <c r="K32" s="187">
        <v>0</v>
      </c>
      <c r="L32" s="234">
        <v>2</v>
      </c>
      <c r="M32" s="232">
        <f>SUM(B32:L32)</f>
        <v>10</v>
      </c>
    </row>
    <row r="33" spans="1:13" x14ac:dyDescent="0.25">
      <c r="A33" s="187" t="s">
        <v>79</v>
      </c>
      <c r="B33" s="187">
        <v>0</v>
      </c>
      <c r="C33" s="187">
        <v>0</v>
      </c>
      <c r="D33" s="234">
        <v>0</v>
      </c>
      <c r="E33" s="187">
        <v>40</v>
      </c>
      <c r="F33" s="234">
        <v>0</v>
      </c>
      <c r="G33" s="187">
        <v>0</v>
      </c>
      <c r="H33" s="104">
        <v>0</v>
      </c>
      <c r="I33" s="232">
        <v>0</v>
      </c>
      <c r="J33" s="233">
        <v>0</v>
      </c>
      <c r="K33" s="187">
        <v>0</v>
      </c>
      <c r="L33" s="234">
        <v>21</v>
      </c>
      <c r="M33" s="259">
        <f>SUM(B33:L33)</f>
        <v>61</v>
      </c>
    </row>
    <row r="34" spans="1:13" ht="15.75" thickBot="1" x14ac:dyDescent="0.3">
      <c r="A34" s="188" t="s">
        <v>60</v>
      </c>
      <c r="B34" s="188">
        <v>0</v>
      </c>
      <c r="C34" s="188">
        <v>0</v>
      </c>
      <c r="D34" s="235">
        <v>0</v>
      </c>
      <c r="E34" s="264">
        <v>1535</v>
      </c>
      <c r="F34" s="235">
        <v>0</v>
      </c>
      <c r="G34" s="188">
        <v>0</v>
      </c>
      <c r="H34" s="106">
        <v>0</v>
      </c>
      <c r="I34" s="188">
        <v>0</v>
      </c>
      <c r="J34" s="235">
        <v>0</v>
      </c>
      <c r="K34" s="188">
        <v>0</v>
      </c>
      <c r="L34" s="235">
        <v>4</v>
      </c>
      <c r="M34" s="170">
        <f>SUM(B34:L34)</f>
        <v>1539</v>
      </c>
    </row>
  </sheetData>
  <pageMargins left="0.25" right="0.25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workbookViewId="0"/>
  </sheetViews>
  <sheetFormatPr defaultRowHeight="15" x14ac:dyDescent="0.25"/>
  <cols>
    <col min="1" max="1" width="7" customWidth="1"/>
    <col min="2" max="2" width="16.5703125" customWidth="1"/>
    <col min="3" max="3" width="13.42578125" customWidth="1"/>
    <col min="4" max="4" width="11.28515625" customWidth="1"/>
    <col min="5" max="6" width="14.28515625" customWidth="1"/>
    <col min="7" max="7" width="12.28515625" customWidth="1"/>
    <col min="8" max="8" width="12.42578125" customWidth="1"/>
    <col min="9" max="10" width="11.42578125" customWidth="1"/>
    <col min="11" max="11" width="11.140625" customWidth="1"/>
  </cols>
  <sheetData>
    <row r="1" spans="1:11" x14ac:dyDescent="0.25">
      <c r="A1" s="270"/>
      <c r="B1" s="270"/>
      <c r="C1" s="270"/>
      <c r="D1" s="270"/>
      <c r="E1" s="270"/>
      <c r="F1" s="270"/>
      <c r="G1" s="270"/>
      <c r="H1" s="270"/>
      <c r="I1" s="270"/>
      <c r="J1" s="270"/>
      <c r="K1" s="270"/>
    </row>
    <row r="2" spans="1:11" x14ac:dyDescent="0.25">
      <c r="A2" s="270"/>
      <c r="B2" s="400" t="s">
        <v>114</v>
      </c>
      <c r="C2" s="400"/>
      <c r="D2" s="400"/>
      <c r="E2" s="400"/>
      <c r="F2" s="400"/>
      <c r="G2" s="401"/>
      <c r="H2" s="401"/>
      <c r="I2" s="130"/>
      <c r="J2" s="130"/>
      <c r="K2" s="130"/>
    </row>
    <row r="3" spans="1:11" ht="15.75" thickBot="1" x14ac:dyDescent="0.3">
      <c r="A3" s="270"/>
      <c r="B3" s="270"/>
      <c r="C3" s="270"/>
      <c r="D3" s="270"/>
      <c r="E3" s="270"/>
      <c r="F3" s="270"/>
      <c r="G3" s="270"/>
      <c r="H3" s="270"/>
      <c r="I3" s="270"/>
      <c r="J3" s="270"/>
      <c r="K3" s="247" t="s">
        <v>38</v>
      </c>
    </row>
    <row r="4" spans="1:11" ht="15.75" thickBot="1" x14ac:dyDescent="0.3">
      <c r="A4" s="398" t="s">
        <v>84</v>
      </c>
      <c r="B4" s="398" t="s">
        <v>59</v>
      </c>
      <c r="C4" s="398" t="s">
        <v>85</v>
      </c>
      <c r="D4" s="398" t="s">
        <v>86</v>
      </c>
      <c r="E4" s="402" t="s">
        <v>87</v>
      </c>
      <c r="F4" s="403"/>
      <c r="G4" s="404"/>
      <c r="H4" s="398" t="s">
        <v>88</v>
      </c>
      <c r="I4" s="398" t="s">
        <v>82</v>
      </c>
      <c r="J4" s="398" t="s">
        <v>89</v>
      </c>
      <c r="K4" s="398" t="s">
        <v>3</v>
      </c>
    </row>
    <row r="5" spans="1:11" ht="47.25" customHeight="1" thickBot="1" x14ac:dyDescent="0.3">
      <c r="A5" s="399"/>
      <c r="B5" s="399"/>
      <c r="C5" s="399"/>
      <c r="D5" s="399"/>
      <c r="E5" s="123" t="s">
        <v>61</v>
      </c>
      <c r="F5" s="123" t="s">
        <v>62</v>
      </c>
      <c r="G5" s="123" t="s">
        <v>90</v>
      </c>
      <c r="H5" s="399"/>
      <c r="I5" s="399"/>
      <c r="J5" s="399"/>
      <c r="K5" s="399"/>
    </row>
    <row r="6" spans="1:11" ht="15.75" thickBot="1" x14ac:dyDescent="0.3">
      <c r="A6" s="131"/>
      <c r="B6" s="124" t="s">
        <v>57</v>
      </c>
      <c r="C6" s="125">
        <f t="shared" ref="C6:K6" si="0">SUM(C7:C17)</f>
        <v>3451119</v>
      </c>
      <c r="D6" s="77">
        <f t="shared" si="0"/>
        <v>70366</v>
      </c>
      <c r="E6" s="203">
        <f t="shared" si="0"/>
        <v>2406418</v>
      </c>
      <c r="F6" s="203">
        <f t="shared" si="0"/>
        <v>1387562</v>
      </c>
      <c r="G6" s="265">
        <f t="shared" si="0"/>
        <v>3894316</v>
      </c>
      <c r="H6" s="77">
        <f t="shared" si="0"/>
        <v>0</v>
      </c>
      <c r="I6" s="77">
        <f t="shared" si="0"/>
        <v>0</v>
      </c>
      <c r="J6" s="77">
        <f t="shared" si="0"/>
        <v>18753</v>
      </c>
      <c r="K6" s="77">
        <f t="shared" si="0"/>
        <v>7434554</v>
      </c>
    </row>
    <row r="7" spans="1:11" x14ac:dyDescent="0.25">
      <c r="A7" s="126">
        <v>1</v>
      </c>
      <c r="B7" s="192" t="s">
        <v>71</v>
      </c>
      <c r="C7" s="201">
        <v>382093</v>
      </c>
      <c r="D7" s="204">
        <v>14351</v>
      </c>
      <c r="E7" s="201">
        <v>185194</v>
      </c>
      <c r="F7" s="201">
        <v>131328</v>
      </c>
      <c r="G7" s="204">
        <f>SUM(E7:F7)+4750</f>
        <v>321272</v>
      </c>
      <c r="H7" s="201">
        <v>0</v>
      </c>
      <c r="I7" s="201">
        <v>0</v>
      </c>
      <c r="J7" s="201">
        <v>0</v>
      </c>
      <c r="K7" s="201">
        <f t="shared" ref="K7:K17" si="1">C7+D7+G7+J7</f>
        <v>717716</v>
      </c>
    </row>
    <row r="8" spans="1:11" x14ac:dyDescent="0.25">
      <c r="A8" s="122">
        <v>2</v>
      </c>
      <c r="B8" s="129" t="s">
        <v>4</v>
      </c>
      <c r="C8" s="205">
        <v>568695</v>
      </c>
      <c r="D8" s="197">
        <v>14016</v>
      </c>
      <c r="E8" s="197">
        <v>424152</v>
      </c>
      <c r="F8" s="197">
        <v>258455</v>
      </c>
      <c r="G8" s="205">
        <f>SUM(E8:F8)+65941</f>
        <v>748548</v>
      </c>
      <c r="H8" s="205">
        <v>0</v>
      </c>
      <c r="I8" s="205">
        <v>0</v>
      </c>
      <c r="J8" s="205">
        <v>0</v>
      </c>
      <c r="K8" s="202">
        <f t="shared" si="1"/>
        <v>1331259</v>
      </c>
    </row>
    <row r="9" spans="1:11" x14ac:dyDescent="0.25">
      <c r="A9" s="127">
        <v>3</v>
      </c>
      <c r="B9" s="193" t="s">
        <v>5</v>
      </c>
      <c r="C9" s="196">
        <v>237826</v>
      </c>
      <c r="D9" s="196">
        <v>3072</v>
      </c>
      <c r="E9" s="196">
        <v>136540</v>
      </c>
      <c r="F9" s="196">
        <v>112170</v>
      </c>
      <c r="G9" s="208">
        <f>SUM(E9:F9)+1617</f>
        <v>250327</v>
      </c>
      <c r="H9" s="196">
        <v>0</v>
      </c>
      <c r="I9" s="196">
        <v>0</v>
      </c>
      <c r="J9" s="208">
        <v>9339</v>
      </c>
      <c r="K9" s="201">
        <f t="shared" si="1"/>
        <v>500564</v>
      </c>
    </row>
    <row r="10" spans="1:11" x14ac:dyDescent="0.25">
      <c r="A10" s="122">
        <v>4</v>
      </c>
      <c r="B10" s="129" t="s">
        <v>6</v>
      </c>
      <c r="C10" s="197">
        <v>363986</v>
      </c>
      <c r="D10" s="197">
        <v>2864</v>
      </c>
      <c r="E10" s="197">
        <v>419161</v>
      </c>
      <c r="F10" s="197">
        <v>150679</v>
      </c>
      <c r="G10" s="205">
        <f>SUM(E10:F10)+5697</f>
        <v>575537</v>
      </c>
      <c r="H10" s="197">
        <v>0</v>
      </c>
      <c r="I10" s="197">
        <v>0</v>
      </c>
      <c r="J10" s="205">
        <v>0</v>
      </c>
      <c r="K10" s="202">
        <f t="shared" si="1"/>
        <v>942387</v>
      </c>
    </row>
    <row r="11" spans="1:11" x14ac:dyDescent="0.25">
      <c r="A11" s="127">
        <v>5</v>
      </c>
      <c r="B11" s="193" t="s">
        <v>7</v>
      </c>
      <c r="C11" s="196">
        <v>397837</v>
      </c>
      <c r="D11" s="196">
        <v>1385</v>
      </c>
      <c r="E11" s="196">
        <v>242155</v>
      </c>
      <c r="F11" s="196">
        <v>133639</v>
      </c>
      <c r="G11" s="208">
        <f>SUM(E11:F11)+6958</f>
        <v>382752</v>
      </c>
      <c r="H11" s="196">
        <v>0</v>
      </c>
      <c r="I11" s="196">
        <v>0</v>
      </c>
      <c r="J11" s="208">
        <v>3153</v>
      </c>
      <c r="K11" s="201">
        <f t="shared" si="1"/>
        <v>785127</v>
      </c>
    </row>
    <row r="12" spans="1:11" x14ac:dyDescent="0.25">
      <c r="A12" s="122">
        <v>6</v>
      </c>
      <c r="B12" s="129" t="s">
        <v>8</v>
      </c>
      <c r="C12" s="197">
        <v>424165</v>
      </c>
      <c r="D12" s="197">
        <v>22079</v>
      </c>
      <c r="E12" s="197">
        <v>222843</v>
      </c>
      <c r="F12" s="197">
        <v>115412</v>
      </c>
      <c r="G12" s="205">
        <f>SUM(E12:F12)+2590</f>
        <v>340845</v>
      </c>
      <c r="H12" s="197">
        <v>0</v>
      </c>
      <c r="I12" s="197">
        <v>0</v>
      </c>
      <c r="J12" s="205">
        <v>0</v>
      </c>
      <c r="K12" s="202">
        <f t="shared" si="1"/>
        <v>787089</v>
      </c>
    </row>
    <row r="13" spans="1:11" x14ac:dyDescent="0.25">
      <c r="A13" s="127">
        <v>7</v>
      </c>
      <c r="B13" s="193" t="s">
        <v>9</v>
      </c>
      <c r="C13" s="196">
        <v>92794</v>
      </c>
      <c r="D13" s="196">
        <v>0</v>
      </c>
      <c r="E13" s="196">
        <v>69582</v>
      </c>
      <c r="F13" s="196">
        <v>53696</v>
      </c>
      <c r="G13" s="208">
        <f>SUM(E13:F13)+1443</f>
        <v>124721</v>
      </c>
      <c r="H13" s="196">
        <v>0</v>
      </c>
      <c r="I13" s="196">
        <v>0</v>
      </c>
      <c r="J13" s="208">
        <v>0</v>
      </c>
      <c r="K13" s="201">
        <f t="shared" si="1"/>
        <v>217515</v>
      </c>
    </row>
    <row r="14" spans="1:11" x14ac:dyDescent="0.25">
      <c r="A14" s="122">
        <v>8</v>
      </c>
      <c r="B14" s="129" t="s">
        <v>10</v>
      </c>
      <c r="C14" s="197">
        <v>340265</v>
      </c>
      <c r="D14" s="197">
        <v>0</v>
      </c>
      <c r="E14" s="197">
        <v>257220</v>
      </c>
      <c r="F14" s="197">
        <v>118200</v>
      </c>
      <c r="G14" s="205">
        <f>SUM(E14:F14)+4520</f>
        <v>379940</v>
      </c>
      <c r="H14" s="197">
        <v>0</v>
      </c>
      <c r="I14" s="197">
        <v>0</v>
      </c>
      <c r="J14" s="205">
        <v>0</v>
      </c>
      <c r="K14" s="202">
        <f t="shared" si="1"/>
        <v>720205</v>
      </c>
    </row>
    <row r="15" spans="1:11" x14ac:dyDescent="0.25">
      <c r="A15" s="127">
        <v>9</v>
      </c>
      <c r="B15" s="193" t="s">
        <v>40</v>
      </c>
      <c r="C15" s="196">
        <v>301354</v>
      </c>
      <c r="D15" s="196">
        <v>10878</v>
      </c>
      <c r="E15" s="196">
        <v>218871</v>
      </c>
      <c r="F15" s="196">
        <v>182703</v>
      </c>
      <c r="G15" s="208">
        <f>SUM(E15:F15)+4117</f>
        <v>405691</v>
      </c>
      <c r="H15" s="196">
        <v>0</v>
      </c>
      <c r="I15" s="196">
        <v>0</v>
      </c>
      <c r="J15" s="208">
        <v>2069</v>
      </c>
      <c r="K15" s="201">
        <f t="shared" si="1"/>
        <v>719992</v>
      </c>
    </row>
    <row r="16" spans="1:11" x14ac:dyDescent="0.25">
      <c r="A16" s="122">
        <v>10</v>
      </c>
      <c r="B16" s="129" t="s">
        <v>12</v>
      </c>
      <c r="C16" s="197">
        <v>163273</v>
      </c>
      <c r="D16" s="197">
        <v>0</v>
      </c>
      <c r="E16" s="197">
        <v>128856</v>
      </c>
      <c r="F16" s="197">
        <v>54647</v>
      </c>
      <c r="G16" s="205">
        <f>SUM(E16:F16)+1621</f>
        <v>185124</v>
      </c>
      <c r="H16" s="197">
        <v>0</v>
      </c>
      <c r="I16" s="197">
        <v>0</v>
      </c>
      <c r="J16" s="205">
        <v>0</v>
      </c>
      <c r="K16" s="202">
        <f t="shared" si="1"/>
        <v>348397</v>
      </c>
    </row>
    <row r="17" spans="1:11" ht="15.75" thickBot="1" x14ac:dyDescent="0.3">
      <c r="A17" s="128">
        <v>11</v>
      </c>
      <c r="B17" s="194" t="s">
        <v>13</v>
      </c>
      <c r="C17" s="207">
        <v>178831</v>
      </c>
      <c r="D17" s="206">
        <v>1721</v>
      </c>
      <c r="E17" s="207">
        <v>101844</v>
      </c>
      <c r="F17" s="207">
        <v>76633</v>
      </c>
      <c r="G17" s="208">
        <f>SUM(E17:F17)+1082</f>
        <v>179559</v>
      </c>
      <c r="H17" s="207">
        <v>0</v>
      </c>
      <c r="I17" s="207">
        <v>0</v>
      </c>
      <c r="J17" s="206">
        <v>4192</v>
      </c>
      <c r="K17" s="201">
        <f t="shared" si="1"/>
        <v>364303</v>
      </c>
    </row>
    <row r="18" spans="1:11" ht="15.75" thickBot="1" x14ac:dyDescent="0.3">
      <c r="A18" s="131"/>
      <c r="B18" s="155" t="s">
        <v>58</v>
      </c>
      <c r="C18" s="156">
        <f t="shared" ref="C18:K18" si="2">SUM(C19:C22)</f>
        <v>25473</v>
      </c>
      <c r="D18" s="200">
        <f t="shared" si="2"/>
        <v>107926</v>
      </c>
      <c r="E18" s="200">
        <f t="shared" si="2"/>
        <v>28261</v>
      </c>
      <c r="F18" s="200">
        <f t="shared" si="2"/>
        <v>18394</v>
      </c>
      <c r="G18" s="266">
        <f t="shared" si="2"/>
        <v>48170</v>
      </c>
      <c r="H18" s="200">
        <f t="shared" si="2"/>
        <v>0</v>
      </c>
      <c r="I18" s="200">
        <f t="shared" si="2"/>
        <v>3032056</v>
      </c>
      <c r="J18" s="200">
        <f t="shared" si="2"/>
        <v>0</v>
      </c>
      <c r="K18" s="200">
        <f t="shared" si="2"/>
        <v>3213625</v>
      </c>
    </row>
    <row r="19" spans="1:11" x14ac:dyDescent="0.25">
      <c r="A19" s="127">
        <v>1</v>
      </c>
      <c r="B19" s="193" t="s">
        <v>13</v>
      </c>
      <c r="C19" s="196">
        <v>6869</v>
      </c>
      <c r="D19" s="196">
        <v>0</v>
      </c>
      <c r="E19" s="196">
        <v>2335</v>
      </c>
      <c r="F19" s="196">
        <v>3370</v>
      </c>
      <c r="G19" s="208">
        <f>SUM(E19:F19)+74</f>
        <v>5779</v>
      </c>
      <c r="H19" s="196">
        <v>0</v>
      </c>
      <c r="I19" s="196">
        <v>1302978</v>
      </c>
      <c r="J19" s="196">
        <v>0</v>
      </c>
      <c r="K19" s="201">
        <f>C19+D19+G19+I19+J19</f>
        <v>1315626</v>
      </c>
    </row>
    <row r="20" spans="1:11" x14ac:dyDescent="0.25">
      <c r="A20" s="122">
        <v>2</v>
      </c>
      <c r="B20" s="129" t="s">
        <v>34</v>
      </c>
      <c r="C20" s="197">
        <v>14666</v>
      </c>
      <c r="D20" s="197">
        <v>107926</v>
      </c>
      <c r="E20" s="197">
        <v>22433</v>
      </c>
      <c r="F20" s="197">
        <v>11067</v>
      </c>
      <c r="G20" s="205">
        <f>SUM(E20:F20)+1005</f>
        <v>34505</v>
      </c>
      <c r="H20" s="197">
        <v>0</v>
      </c>
      <c r="I20" s="197">
        <v>1312981</v>
      </c>
      <c r="J20" s="197">
        <v>0</v>
      </c>
      <c r="K20" s="202">
        <f t="shared" ref="K20:K22" si="3">C20+D20+G20+I20</f>
        <v>1470078</v>
      </c>
    </row>
    <row r="21" spans="1:11" x14ac:dyDescent="0.25">
      <c r="A21" s="127">
        <v>3</v>
      </c>
      <c r="B21" s="193" t="s">
        <v>7</v>
      </c>
      <c r="C21" s="196">
        <v>2645</v>
      </c>
      <c r="D21" s="193">
        <v>0</v>
      </c>
      <c r="E21" s="196">
        <v>3133</v>
      </c>
      <c r="F21" s="196">
        <v>3872</v>
      </c>
      <c r="G21" s="208">
        <f>SUM(E21:F21)+315</f>
        <v>7320</v>
      </c>
      <c r="H21" s="196">
        <v>0</v>
      </c>
      <c r="I21" s="196">
        <v>252741</v>
      </c>
      <c r="J21" s="196">
        <v>0</v>
      </c>
      <c r="K21" s="201">
        <f t="shared" si="3"/>
        <v>262706</v>
      </c>
    </row>
    <row r="22" spans="1:11" ht="15.75" thickBot="1" x14ac:dyDescent="0.3">
      <c r="A22" s="145">
        <v>4</v>
      </c>
      <c r="B22" s="195" t="s">
        <v>10</v>
      </c>
      <c r="C22" s="198">
        <v>1293</v>
      </c>
      <c r="D22" s="195">
        <v>0</v>
      </c>
      <c r="E22" s="198">
        <v>360</v>
      </c>
      <c r="F22" s="198">
        <v>85</v>
      </c>
      <c r="G22" s="256">
        <f>SUM(E22:F22)+121</f>
        <v>566</v>
      </c>
      <c r="H22" s="198">
        <v>0</v>
      </c>
      <c r="I22" s="198">
        <v>163356</v>
      </c>
      <c r="J22" s="198">
        <v>0</v>
      </c>
      <c r="K22" s="202">
        <f t="shared" si="3"/>
        <v>165215</v>
      </c>
    </row>
    <row r="23" spans="1:11" ht="15.75" thickBot="1" x14ac:dyDescent="0.3">
      <c r="A23" s="396" t="s">
        <v>32</v>
      </c>
      <c r="B23" s="397"/>
      <c r="C23" s="199">
        <f t="shared" ref="C23:K23" si="4">C6+C18</f>
        <v>3476592</v>
      </c>
      <c r="D23" s="199">
        <f t="shared" si="4"/>
        <v>178292</v>
      </c>
      <c r="E23" s="199">
        <f t="shared" si="4"/>
        <v>2434679</v>
      </c>
      <c r="F23" s="199">
        <f t="shared" si="4"/>
        <v>1405956</v>
      </c>
      <c r="G23" s="267">
        <f t="shared" si="4"/>
        <v>3942486</v>
      </c>
      <c r="H23" s="199">
        <f t="shared" si="4"/>
        <v>0</v>
      </c>
      <c r="I23" s="199">
        <f t="shared" si="4"/>
        <v>3032056</v>
      </c>
      <c r="J23" s="199">
        <f t="shared" si="4"/>
        <v>18753</v>
      </c>
      <c r="K23" s="199">
        <f t="shared" si="4"/>
        <v>10648179</v>
      </c>
    </row>
    <row r="24" spans="1:1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11">
    <mergeCell ref="A23:B23"/>
    <mergeCell ref="I4:I5"/>
    <mergeCell ref="J4:J5"/>
    <mergeCell ref="K4:K5"/>
    <mergeCell ref="B2:H2"/>
    <mergeCell ref="A4:A5"/>
    <mergeCell ref="B4:B5"/>
    <mergeCell ref="C4:C5"/>
    <mergeCell ref="D4:D5"/>
    <mergeCell ref="E4:G4"/>
    <mergeCell ref="H4:H5"/>
  </mergeCells>
  <pageMargins left="0.25" right="0.25" top="0.75" bottom="0.75" header="0.3" footer="0.3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/>
  </sheetViews>
  <sheetFormatPr defaultRowHeight="15" x14ac:dyDescent="0.25"/>
  <cols>
    <col min="3" max="3" width="15" customWidth="1"/>
    <col min="4" max="4" width="17.28515625" customWidth="1"/>
    <col min="5" max="5" width="19.140625" customWidth="1"/>
    <col min="6" max="6" width="24.42578125" customWidth="1"/>
    <col min="7" max="7" width="25.85546875" customWidth="1"/>
  </cols>
  <sheetData>
    <row r="1" spans="1:8" x14ac:dyDescent="0.25">
      <c r="A1" s="1"/>
      <c r="B1" s="1"/>
      <c r="C1" s="1"/>
      <c r="D1" s="1"/>
      <c r="E1" s="1"/>
      <c r="F1" s="1"/>
      <c r="G1" s="1"/>
      <c r="H1" s="1"/>
    </row>
    <row r="2" spans="1:8" x14ac:dyDescent="0.25">
      <c r="A2" s="1"/>
      <c r="B2" s="1"/>
      <c r="C2" s="1"/>
      <c r="D2" s="1"/>
      <c r="E2" s="1"/>
      <c r="F2" s="1"/>
      <c r="G2" s="1"/>
      <c r="H2" s="1"/>
    </row>
    <row r="3" spans="1:8" x14ac:dyDescent="0.25">
      <c r="A3" s="1"/>
      <c r="B3" s="1"/>
      <c r="C3" s="1"/>
      <c r="D3" s="1"/>
      <c r="E3" s="1"/>
      <c r="F3" s="1"/>
      <c r="G3" s="1"/>
      <c r="H3" s="1"/>
    </row>
    <row r="4" spans="1:8" x14ac:dyDescent="0.25">
      <c r="A4" s="1"/>
      <c r="B4" s="411" t="s">
        <v>115</v>
      </c>
      <c r="C4" s="411"/>
      <c r="D4" s="411"/>
      <c r="E4" s="411"/>
      <c r="F4" s="411"/>
      <c r="G4" s="411"/>
      <c r="H4" s="411"/>
    </row>
    <row r="5" spans="1:8" x14ac:dyDescent="0.25">
      <c r="A5" s="1"/>
      <c r="B5" s="257"/>
      <c r="C5" s="258"/>
      <c r="D5" s="258"/>
      <c r="E5" s="258"/>
      <c r="F5" s="258"/>
      <c r="G5" s="258"/>
      <c r="H5" s="258"/>
    </row>
    <row r="6" spans="1:8" ht="15.75" thickBot="1" x14ac:dyDescent="0.3">
      <c r="A6" s="1"/>
      <c r="B6" s="1"/>
      <c r="C6" s="1"/>
      <c r="D6" s="1"/>
      <c r="E6" s="1"/>
      <c r="F6" s="1"/>
      <c r="G6" s="110"/>
      <c r="H6" s="1"/>
    </row>
    <row r="7" spans="1:8" x14ac:dyDescent="0.25">
      <c r="A7" s="1"/>
      <c r="B7" s="412" t="s">
        <v>3</v>
      </c>
      <c r="C7" s="413"/>
      <c r="D7" s="416" t="s">
        <v>63</v>
      </c>
      <c r="E7" s="418" t="s">
        <v>64</v>
      </c>
      <c r="F7" s="418" t="s">
        <v>65</v>
      </c>
      <c r="G7" s="420" t="s">
        <v>61</v>
      </c>
      <c r="H7" s="1"/>
    </row>
    <row r="8" spans="1:8" ht="23.25" customHeight="1" x14ac:dyDescent="0.25">
      <c r="A8" s="1"/>
      <c r="B8" s="414"/>
      <c r="C8" s="415"/>
      <c r="D8" s="417"/>
      <c r="E8" s="419"/>
      <c r="F8" s="419"/>
      <c r="G8" s="421"/>
      <c r="H8" s="1"/>
    </row>
    <row r="9" spans="1:8" ht="45" customHeight="1" x14ac:dyDescent="0.25">
      <c r="A9" s="1"/>
      <c r="B9" s="405" t="s">
        <v>66</v>
      </c>
      <c r="C9" s="406"/>
      <c r="D9" s="274">
        <v>487</v>
      </c>
      <c r="E9" s="274">
        <v>54727</v>
      </c>
      <c r="F9" s="274">
        <v>687</v>
      </c>
      <c r="G9" s="275">
        <v>138224</v>
      </c>
      <c r="H9" s="1"/>
    </row>
    <row r="10" spans="1:8" ht="45" customHeight="1" x14ac:dyDescent="0.25">
      <c r="A10" s="1"/>
      <c r="B10" s="405" t="s">
        <v>67</v>
      </c>
      <c r="C10" s="406"/>
      <c r="D10" s="274">
        <v>42</v>
      </c>
      <c r="E10" s="274">
        <v>11152</v>
      </c>
      <c r="F10" s="274">
        <v>124</v>
      </c>
      <c r="G10" s="275">
        <v>29252</v>
      </c>
      <c r="H10" s="1"/>
    </row>
    <row r="11" spans="1:8" ht="38.25" customHeight="1" x14ac:dyDescent="0.25">
      <c r="A11" s="1"/>
      <c r="B11" s="407" t="s">
        <v>3</v>
      </c>
      <c r="C11" s="408"/>
      <c r="D11" s="276">
        <f>D9+D10</f>
        <v>529</v>
      </c>
      <c r="E11" s="277">
        <f t="shared" ref="E11:G11" si="0">E9+E10</f>
        <v>65879</v>
      </c>
      <c r="F11" s="276">
        <f t="shared" si="0"/>
        <v>811</v>
      </c>
      <c r="G11" s="278">
        <f t="shared" si="0"/>
        <v>167476</v>
      </c>
      <c r="H11" s="1"/>
    </row>
    <row r="12" spans="1:8" ht="53.25" customHeight="1" thickBot="1" x14ac:dyDescent="0.3">
      <c r="A12" s="1"/>
      <c r="B12" s="409" t="s">
        <v>68</v>
      </c>
      <c r="C12" s="410"/>
      <c r="D12" s="279">
        <v>345</v>
      </c>
      <c r="E12" s="279">
        <v>42458</v>
      </c>
      <c r="F12" s="279">
        <v>299</v>
      </c>
      <c r="G12" s="280">
        <v>74166</v>
      </c>
      <c r="H12" s="1"/>
    </row>
  </sheetData>
  <mergeCells count="10">
    <mergeCell ref="B9:C9"/>
    <mergeCell ref="B10:C10"/>
    <mergeCell ref="B11:C11"/>
    <mergeCell ref="B12:C12"/>
    <mergeCell ref="B4:H4"/>
    <mergeCell ref="B7:C8"/>
    <mergeCell ref="D7:D8"/>
    <mergeCell ref="E7:E8"/>
    <mergeCell ref="F7:F8"/>
    <mergeCell ref="G7:G8"/>
  </mergeCells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workbookViewId="0"/>
  </sheetViews>
  <sheetFormatPr defaultRowHeight="15" x14ac:dyDescent="0.25"/>
  <cols>
    <col min="1" max="1" width="4.28515625" customWidth="1"/>
    <col min="2" max="2" width="27.85546875" customWidth="1"/>
  </cols>
  <sheetData>
    <row r="1" spans="1:14" ht="23.25" customHeight="1" thickBot="1" x14ac:dyDescent="0.3">
      <c r="A1" s="239"/>
      <c r="B1" s="239"/>
      <c r="C1" s="287" t="s">
        <v>95</v>
      </c>
      <c r="D1" s="288"/>
      <c r="E1" s="288"/>
      <c r="F1" s="288"/>
      <c r="G1" s="288"/>
      <c r="H1" s="288"/>
      <c r="I1" s="288"/>
      <c r="J1" s="2"/>
      <c r="K1" s="2"/>
      <c r="L1" s="2"/>
      <c r="M1" s="2"/>
      <c r="N1" s="8"/>
    </row>
    <row r="2" spans="1:14" ht="15.75" thickBot="1" x14ac:dyDescent="0.3">
      <c r="A2" s="291" t="s">
        <v>0</v>
      </c>
      <c r="B2" s="293" t="s">
        <v>1</v>
      </c>
      <c r="C2" s="295" t="s">
        <v>2</v>
      </c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89" t="s">
        <v>3</v>
      </c>
    </row>
    <row r="3" spans="1:14" ht="15.75" thickBot="1" x14ac:dyDescent="0.3">
      <c r="A3" s="292"/>
      <c r="B3" s="294"/>
      <c r="C3" s="90" t="s">
        <v>71</v>
      </c>
      <c r="D3" s="23" t="s">
        <v>4</v>
      </c>
      <c r="E3" s="22" t="s">
        <v>5</v>
      </c>
      <c r="F3" s="23" t="s">
        <v>6</v>
      </c>
      <c r="G3" s="22" t="s">
        <v>7</v>
      </c>
      <c r="H3" s="23" t="s">
        <v>8</v>
      </c>
      <c r="I3" s="22" t="s">
        <v>9</v>
      </c>
      <c r="J3" s="23" t="s">
        <v>10</v>
      </c>
      <c r="K3" s="90" t="s">
        <v>11</v>
      </c>
      <c r="L3" s="23" t="s">
        <v>12</v>
      </c>
      <c r="M3" s="24" t="s">
        <v>13</v>
      </c>
      <c r="N3" s="290"/>
    </row>
    <row r="4" spans="1:14" x14ac:dyDescent="0.25">
      <c r="A4" s="5">
        <v>1</v>
      </c>
      <c r="B4" s="9" t="s">
        <v>14</v>
      </c>
      <c r="C4" s="209">
        <v>23716</v>
      </c>
      <c r="D4" s="225">
        <v>39613</v>
      </c>
      <c r="E4" s="209">
        <v>22937</v>
      </c>
      <c r="F4" s="225">
        <v>44981</v>
      </c>
      <c r="G4" s="231">
        <v>34314</v>
      </c>
      <c r="H4" s="225">
        <v>29322</v>
      </c>
      <c r="I4" s="231">
        <v>14019</v>
      </c>
      <c r="J4" s="225">
        <v>31707</v>
      </c>
      <c r="K4" s="231">
        <v>35079</v>
      </c>
      <c r="L4" s="225">
        <v>17943</v>
      </c>
      <c r="M4" s="221">
        <v>19870</v>
      </c>
      <c r="N4" s="218">
        <f>SUM(C4:M4)</f>
        <v>313501</v>
      </c>
    </row>
    <row r="5" spans="1:14" x14ac:dyDescent="0.25">
      <c r="A5" s="4">
        <v>2</v>
      </c>
      <c r="B5" s="10" t="s">
        <v>15</v>
      </c>
      <c r="C5" s="228">
        <v>0</v>
      </c>
      <c r="D5" s="21">
        <v>690</v>
      </c>
      <c r="E5" s="228">
        <v>0</v>
      </c>
      <c r="F5" s="226">
        <v>165</v>
      </c>
      <c r="G5" s="228">
        <v>52</v>
      </c>
      <c r="H5" s="21">
        <v>156</v>
      </c>
      <c r="I5" s="228">
        <v>0</v>
      </c>
      <c r="J5" s="21">
        <v>21</v>
      </c>
      <c r="K5" s="228">
        <v>31</v>
      </c>
      <c r="L5" s="21">
        <v>0</v>
      </c>
      <c r="M5" s="222">
        <v>0</v>
      </c>
      <c r="N5" s="219">
        <f>SUM(C5:M5)</f>
        <v>1115</v>
      </c>
    </row>
    <row r="6" spans="1:14" x14ac:dyDescent="0.25">
      <c r="A6" s="4">
        <v>3</v>
      </c>
      <c r="B6" s="10" t="s">
        <v>16</v>
      </c>
      <c r="C6" s="229">
        <v>2629</v>
      </c>
      <c r="D6" s="226">
        <v>5488</v>
      </c>
      <c r="E6" s="229">
        <v>5983</v>
      </c>
      <c r="F6" s="226">
        <v>4458</v>
      </c>
      <c r="G6" s="229">
        <v>2573</v>
      </c>
      <c r="H6" s="226">
        <v>3308</v>
      </c>
      <c r="I6" s="229">
        <v>362</v>
      </c>
      <c r="J6" s="226">
        <v>1936</v>
      </c>
      <c r="K6" s="229">
        <v>3296</v>
      </c>
      <c r="L6" s="226">
        <v>569</v>
      </c>
      <c r="M6" s="223">
        <v>1633</v>
      </c>
      <c r="N6" s="246">
        <f>SUM(C6:M6)</f>
        <v>32235</v>
      </c>
    </row>
    <row r="7" spans="1:14" x14ac:dyDescent="0.25">
      <c r="A7" s="4">
        <v>4</v>
      </c>
      <c r="B7" s="10" t="s">
        <v>17</v>
      </c>
      <c r="C7" s="228">
        <v>0</v>
      </c>
      <c r="D7" s="21">
        <v>0</v>
      </c>
      <c r="E7" s="228">
        <v>0</v>
      </c>
      <c r="F7" s="21">
        <v>0</v>
      </c>
      <c r="G7" s="228">
        <v>0</v>
      </c>
      <c r="H7" s="21">
        <v>0</v>
      </c>
      <c r="I7" s="228">
        <v>0</v>
      </c>
      <c r="J7" s="21">
        <v>0</v>
      </c>
      <c r="K7" s="228">
        <v>0</v>
      </c>
      <c r="L7" s="21">
        <v>0</v>
      </c>
      <c r="M7" s="222">
        <v>0</v>
      </c>
      <c r="N7" s="10">
        <v>0</v>
      </c>
    </row>
    <row r="8" spans="1:14" x14ac:dyDescent="0.25">
      <c r="A8" s="4">
        <v>5</v>
      </c>
      <c r="B8" s="10" t="s">
        <v>18</v>
      </c>
      <c r="C8" s="228">
        <v>0</v>
      </c>
      <c r="D8" s="226">
        <v>0</v>
      </c>
      <c r="E8" s="228">
        <v>0</v>
      </c>
      <c r="F8" s="21">
        <v>0</v>
      </c>
      <c r="G8" s="229">
        <v>2</v>
      </c>
      <c r="H8" s="226">
        <v>2</v>
      </c>
      <c r="I8" s="228">
        <v>0</v>
      </c>
      <c r="J8" s="21">
        <v>0</v>
      </c>
      <c r="K8" s="228">
        <v>0</v>
      </c>
      <c r="L8" s="21">
        <v>0</v>
      </c>
      <c r="M8" s="222">
        <v>0</v>
      </c>
      <c r="N8" s="219">
        <f t="shared" ref="N8:N21" si="0">SUM(C8:M8)</f>
        <v>4</v>
      </c>
    </row>
    <row r="9" spans="1:14" x14ac:dyDescent="0.25">
      <c r="A9" s="4">
        <v>6</v>
      </c>
      <c r="B9" s="10" t="s">
        <v>19</v>
      </c>
      <c r="C9" s="228">
        <v>0</v>
      </c>
      <c r="D9" s="21">
        <v>7</v>
      </c>
      <c r="E9" s="228">
        <v>2</v>
      </c>
      <c r="F9" s="21">
        <v>7</v>
      </c>
      <c r="G9" s="228">
        <v>3</v>
      </c>
      <c r="H9" s="21">
        <v>9</v>
      </c>
      <c r="I9" s="228">
        <v>0</v>
      </c>
      <c r="J9" s="21">
        <v>2</v>
      </c>
      <c r="K9" s="228">
        <v>1</v>
      </c>
      <c r="L9" s="21">
        <v>0</v>
      </c>
      <c r="M9" s="222">
        <v>0</v>
      </c>
      <c r="N9" s="10">
        <f t="shared" si="0"/>
        <v>31</v>
      </c>
    </row>
    <row r="10" spans="1:14" x14ac:dyDescent="0.25">
      <c r="A10" s="4">
        <v>7</v>
      </c>
      <c r="B10" s="10" t="s">
        <v>20</v>
      </c>
      <c r="C10" s="229">
        <v>449</v>
      </c>
      <c r="D10" s="226">
        <v>287</v>
      </c>
      <c r="E10" s="229">
        <v>344</v>
      </c>
      <c r="F10" s="226">
        <v>160</v>
      </c>
      <c r="G10" s="229">
        <v>197</v>
      </c>
      <c r="H10" s="226">
        <v>369</v>
      </c>
      <c r="I10" s="228">
        <v>0</v>
      </c>
      <c r="J10" s="226">
        <v>138</v>
      </c>
      <c r="K10" s="228">
        <v>17</v>
      </c>
      <c r="L10" s="21">
        <v>0</v>
      </c>
      <c r="M10" s="222">
        <v>54</v>
      </c>
      <c r="N10" s="219">
        <f t="shared" si="0"/>
        <v>2015</v>
      </c>
    </row>
    <row r="11" spans="1:14" x14ac:dyDescent="0.25">
      <c r="A11" s="4">
        <v>8</v>
      </c>
      <c r="B11" s="10" t="s">
        <v>21</v>
      </c>
      <c r="C11" s="229">
        <v>11202</v>
      </c>
      <c r="D11" s="226">
        <v>12039</v>
      </c>
      <c r="E11" s="229">
        <v>3431</v>
      </c>
      <c r="F11" s="226">
        <v>10146</v>
      </c>
      <c r="G11" s="229">
        <v>4920</v>
      </c>
      <c r="H11" s="226">
        <v>8845</v>
      </c>
      <c r="I11" s="229">
        <v>663</v>
      </c>
      <c r="J11" s="226">
        <v>3769</v>
      </c>
      <c r="K11" s="229">
        <v>4213</v>
      </c>
      <c r="L11" s="226">
        <v>1161</v>
      </c>
      <c r="M11" s="223">
        <v>2002</v>
      </c>
      <c r="N11" s="246">
        <f t="shared" si="0"/>
        <v>62391</v>
      </c>
    </row>
    <row r="12" spans="1:14" x14ac:dyDescent="0.25">
      <c r="A12" s="4">
        <v>9</v>
      </c>
      <c r="B12" s="10" t="s">
        <v>22</v>
      </c>
      <c r="C12" s="229">
        <v>11976</v>
      </c>
      <c r="D12" s="226">
        <v>13144</v>
      </c>
      <c r="E12" s="229">
        <v>1474</v>
      </c>
      <c r="F12" s="226">
        <v>11785</v>
      </c>
      <c r="G12" s="229">
        <v>4962</v>
      </c>
      <c r="H12" s="226">
        <v>6414</v>
      </c>
      <c r="I12" s="229">
        <v>165</v>
      </c>
      <c r="J12" s="226">
        <v>899</v>
      </c>
      <c r="K12" s="229">
        <v>2015</v>
      </c>
      <c r="L12" s="21">
        <v>555</v>
      </c>
      <c r="M12" s="223">
        <v>1262</v>
      </c>
      <c r="N12" s="246">
        <f t="shared" si="0"/>
        <v>54651</v>
      </c>
    </row>
    <row r="13" spans="1:14" x14ac:dyDescent="0.25">
      <c r="A13" s="4">
        <v>10</v>
      </c>
      <c r="B13" s="10" t="s">
        <v>23</v>
      </c>
      <c r="C13" s="229">
        <v>36366</v>
      </c>
      <c r="D13" s="226">
        <v>74372</v>
      </c>
      <c r="E13" s="229">
        <v>55413</v>
      </c>
      <c r="F13" s="226">
        <v>53128</v>
      </c>
      <c r="G13" s="229">
        <v>56004</v>
      </c>
      <c r="H13" s="226">
        <v>55141</v>
      </c>
      <c r="I13" s="229">
        <v>25487</v>
      </c>
      <c r="J13" s="226">
        <v>65969</v>
      </c>
      <c r="K13" s="229">
        <v>59143</v>
      </c>
      <c r="L13" s="226">
        <v>39827</v>
      </c>
      <c r="M13" s="223">
        <v>35867</v>
      </c>
      <c r="N13" s="246">
        <f t="shared" si="0"/>
        <v>556717</v>
      </c>
    </row>
    <row r="14" spans="1:14" x14ac:dyDescent="0.25">
      <c r="A14" s="4">
        <v>11</v>
      </c>
      <c r="B14" s="10" t="s">
        <v>24</v>
      </c>
      <c r="C14" s="228">
        <v>0</v>
      </c>
      <c r="D14" s="21">
        <v>0</v>
      </c>
      <c r="E14" s="228">
        <v>0</v>
      </c>
      <c r="F14" s="226">
        <v>0</v>
      </c>
      <c r="G14" s="229">
        <v>5</v>
      </c>
      <c r="H14" s="226">
        <v>2</v>
      </c>
      <c r="I14" s="228">
        <v>0</v>
      </c>
      <c r="J14" s="21">
        <v>0</v>
      </c>
      <c r="K14" s="228">
        <v>17</v>
      </c>
      <c r="L14" s="21">
        <v>0</v>
      </c>
      <c r="M14" s="222">
        <v>0</v>
      </c>
      <c r="N14" s="219">
        <f t="shared" si="0"/>
        <v>24</v>
      </c>
    </row>
    <row r="15" spans="1:14" x14ac:dyDescent="0.25">
      <c r="A15" s="4">
        <v>12</v>
      </c>
      <c r="B15" s="10" t="s">
        <v>25</v>
      </c>
      <c r="C15" s="228">
        <v>31</v>
      </c>
      <c r="D15" s="21">
        <v>55</v>
      </c>
      <c r="E15" s="228">
        <v>19</v>
      </c>
      <c r="F15" s="21">
        <v>205</v>
      </c>
      <c r="G15" s="228">
        <v>38</v>
      </c>
      <c r="H15" s="21">
        <v>57</v>
      </c>
      <c r="I15" s="228">
        <v>0</v>
      </c>
      <c r="J15" s="21">
        <v>16</v>
      </c>
      <c r="K15" s="228">
        <v>137</v>
      </c>
      <c r="L15" s="21">
        <v>0</v>
      </c>
      <c r="M15" s="222">
        <v>18</v>
      </c>
      <c r="N15" s="219">
        <f t="shared" si="0"/>
        <v>576</v>
      </c>
    </row>
    <row r="16" spans="1:14" x14ac:dyDescent="0.25">
      <c r="A16" s="4">
        <v>13</v>
      </c>
      <c r="B16" s="10" t="s">
        <v>26</v>
      </c>
      <c r="C16" s="229">
        <v>2907</v>
      </c>
      <c r="D16" s="226">
        <v>3413</v>
      </c>
      <c r="E16" s="229">
        <v>1242</v>
      </c>
      <c r="F16" s="226">
        <v>3904</v>
      </c>
      <c r="G16" s="229">
        <v>2270</v>
      </c>
      <c r="H16" s="226">
        <v>6732</v>
      </c>
      <c r="I16" s="228">
        <v>100</v>
      </c>
      <c r="J16" s="226">
        <v>565</v>
      </c>
      <c r="K16" s="229">
        <v>1614</v>
      </c>
      <c r="L16" s="21">
        <v>196</v>
      </c>
      <c r="M16" s="223">
        <v>663</v>
      </c>
      <c r="N16" s="219">
        <f t="shared" si="0"/>
        <v>23606</v>
      </c>
    </row>
    <row r="17" spans="1:14" x14ac:dyDescent="0.25">
      <c r="A17" s="4">
        <v>14</v>
      </c>
      <c r="B17" s="10" t="s">
        <v>27</v>
      </c>
      <c r="C17" s="228">
        <v>0</v>
      </c>
      <c r="D17" s="21">
        <v>0</v>
      </c>
      <c r="E17" s="228">
        <v>0</v>
      </c>
      <c r="F17" s="21">
        <v>0</v>
      </c>
      <c r="G17" s="228">
        <v>0</v>
      </c>
      <c r="H17" s="21">
        <v>0</v>
      </c>
      <c r="I17" s="228">
        <v>0</v>
      </c>
      <c r="J17" s="21">
        <v>0</v>
      </c>
      <c r="K17" s="228">
        <v>0</v>
      </c>
      <c r="L17" s="21">
        <v>0</v>
      </c>
      <c r="M17" s="222">
        <v>0</v>
      </c>
      <c r="N17" s="10">
        <f t="shared" si="0"/>
        <v>0</v>
      </c>
    </row>
    <row r="18" spans="1:14" x14ac:dyDescent="0.25">
      <c r="A18" s="4">
        <v>15</v>
      </c>
      <c r="B18" s="10" t="s">
        <v>28</v>
      </c>
      <c r="C18" s="228">
        <v>16</v>
      </c>
      <c r="D18" s="21">
        <v>12</v>
      </c>
      <c r="E18" s="228">
        <v>6</v>
      </c>
      <c r="F18" s="21">
        <v>4</v>
      </c>
      <c r="G18" s="228">
        <v>8</v>
      </c>
      <c r="H18" s="21">
        <v>0</v>
      </c>
      <c r="I18" s="228">
        <v>0</v>
      </c>
      <c r="J18" s="21">
        <v>0</v>
      </c>
      <c r="K18" s="228">
        <v>137</v>
      </c>
      <c r="L18" s="21">
        <v>0</v>
      </c>
      <c r="M18" s="222">
        <v>0</v>
      </c>
      <c r="N18" s="10">
        <f t="shared" si="0"/>
        <v>183</v>
      </c>
    </row>
    <row r="19" spans="1:14" x14ac:dyDescent="0.25">
      <c r="A19" s="4">
        <v>16</v>
      </c>
      <c r="B19" s="10" t="s">
        <v>29</v>
      </c>
      <c r="C19" s="229">
        <v>18</v>
      </c>
      <c r="D19" s="226">
        <v>23</v>
      </c>
      <c r="E19" s="229">
        <v>31</v>
      </c>
      <c r="F19" s="226">
        <v>36</v>
      </c>
      <c r="G19" s="228">
        <v>0</v>
      </c>
      <c r="H19" s="21">
        <v>932</v>
      </c>
      <c r="I19" s="228">
        <v>0</v>
      </c>
      <c r="J19" s="21">
        <v>6</v>
      </c>
      <c r="K19" s="228">
        <v>0</v>
      </c>
      <c r="L19" s="21">
        <v>0</v>
      </c>
      <c r="M19" s="222">
        <v>0</v>
      </c>
      <c r="N19" s="219">
        <f t="shared" si="0"/>
        <v>1046</v>
      </c>
    </row>
    <row r="20" spans="1:14" x14ac:dyDescent="0.25">
      <c r="A20" s="4">
        <v>17</v>
      </c>
      <c r="B20" s="10" t="s">
        <v>30</v>
      </c>
      <c r="C20" s="228">
        <v>0</v>
      </c>
      <c r="D20" s="21">
        <v>0</v>
      </c>
      <c r="E20" s="228">
        <v>0</v>
      </c>
      <c r="F20" s="21">
        <v>0</v>
      </c>
      <c r="G20" s="228">
        <v>0</v>
      </c>
      <c r="H20" s="21">
        <v>0</v>
      </c>
      <c r="I20" s="228">
        <v>0</v>
      </c>
      <c r="J20" s="21">
        <v>0</v>
      </c>
      <c r="K20" s="229">
        <v>0</v>
      </c>
      <c r="L20" s="21">
        <v>0</v>
      </c>
      <c r="M20" s="222">
        <v>1</v>
      </c>
      <c r="N20" s="219">
        <f t="shared" si="0"/>
        <v>1</v>
      </c>
    </row>
    <row r="21" spans="1:14" ht="15.75" thickBot="1" x14ac:dyDescent="0.3">
      <c r="A21" s="6">
        <v>18</v>
      </c>
      <c r="B21" s="11" t="s">
        <v>31</v>
      </c>
      <c r="C21" s="230">
        <v>18402</v>
      </c>
      <c r="D21" s="227">
        <v>36058</v>
      </c>
      <c r="E21" s="230">
        <v>20415</v>
      </c>
      <c r="F21" s="227">
        <v>51334</v>
      </c>
      <c r="G21" s="230">
        <v>22527</v>
      </c>
      <c r="H21" s="227">
        <v>61854</v>
      </c>
      <c r="I21" s="230">
        <v>10948</v>
      </c>
      <c r="J21" s="227">
        <v>31075</v>
      </c>
      <c r="K21" s="230">
        <v>31577</v>
      </c>
      <c r="L21" s="227">
        <v>14353</v>
      </c>
      <c r="M21" s="224">
        <v>24992</v>
      </c>
      <c r="N21" s="220">
        <f t="shared" si="0"/>
        <v>323535</v>
      </c>
    </row>
    <row r="22" spans="1:14" ht="15.75" thickBot="1" x14ac:dyDescent="0.3">
      <c r="A22" s="7"/>
      <c r="B22" s="19" t="s">
        <v>32</v>
      </c>
      <c r="C22" s="150">
        <v>70715</v>
      </c>
      <c r="D22" s="151">
        <v>131925</v>
      </c>
      <c r="E22" s="152">
        <v>86894</v>
      </c>
      <c r="F22" s="151">
        <v>137153</v>
      </c>
      <c r="G22" s="152">
        <v>88643</v>
      </c>
      <c r="H22" s="151">
        <v>130628</v>
      </c>
      <c r="I22" s="152">
        <v>37539</v>
      </c>
      <c r="J22" s="151">
        <v>103785</v>
      </c>
      <c r="K22" s="152">
        <v>100434</v>
      </c>
      <c r="L22" s="151">
        <v>56129</v>
      </c>
      <c r="M22" s="153">
        <v>65614</v>
      </c>
      <c r="N22" s="154">
        <f>SUM(C22:M22)</f>
        <v>1009459</v>
      </c>
    </row>
    <row r="23" spans="1:14" ht="15.75" thickBot="1" x14ac:dyDescent="0.3">
      <c r="A23" s="13"/>
      <c r="B23" s="18"/>
      <c r="C23" s="14"/>
      <c r="D23" s="16"/>
      <c r="E23" s="15"/>
      <c r="F23" s="16"/>
      <c r="G23" s="16"/>
      <c r="H23" s="16"/>
      <c r="I23" s="16"/>
      <c r="J23" s="16"/>
      <c r="K23" s="16"/>
      <c r="L23" s="16"/>
      <c r="M23" s="17"/>
      <c r="N23" s="16"/>
    </row>
    <row r="24" spans="1:14" ht="15.75" thickBot="1" x14ac:dyDescent="0.3">
      <c r="A24" s="285" t="s">
        <v>33</v>
      </c>
      <c r="B24" s="286"/>
      <c r="C24" s="26">
        <f>C22/N22</f>
        <v>7.0052374588764871E-2</v>
      </c>
      <c r="D24" s="27">
        <f>D22/N22</f>
        <v>0.13068881450361036</v>
      </c>
      <c r="E24" s="28">
        <f>E22/N22</f>
        <v>8.6079771441930783E-2</v>
      </c>
      <c r="F24" s="27">
        <f>F22/N22</f>
        <v>0.13586782623167459</v>
      </c>
      <c r="G24" s="28">
        <f>G22/N22</f>
        <v>8.7812382672302694E-2</v>
      </c>
      <c r="H24" s="27">
        <f>H22/N22</f>
        <v>0.12940396786793718</v>
      </c>
      <c r="I24" s="28">
        <f>I22/N22</f>
        <v>3.7187245841584456E-2</v>
      </c>
      <c r="J24" s="27">
        <f>J22/N22</f>
        <v>0.10281249659471063</v>
      </c>
      <c r="K24" s="28">
        <f>K22/N22</f>
        <v>9.9492896690207333E-2</v>
      </c>
      <c r="L24" s="27">
        <f>L22/N22</f>
        <v>5.5603050743021756E-2</v>
      </c>
      <c r="M24" s="29">
        <f>M22/N22</f>
        <v>6.4999172824255366E-2</v>
      </c>
      <c r="N24" s="109">
        <f>N22/N22</f>
        <v>1</v>
      </c>
    </row>
    <row r="25" spans="1:14" ht="15.75" thickBot="1" x14ac:dyDescent="0.3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15.75" thickBot="1" x14ac:dyDescent="0.3">
      <c r="A26" s="291" t="s">
        <v>0</v>
      </c>
      <c r="B26" s="297" t="s">
        <v>1</v>
      </c>
      <c r="C26" s="301" t="s">
        <v>92</v>
      </c>
      <c r="D26" s="302"/>
      <c r="E26" s="302"/>
      <c r="F26" s="303"/>
      <c r="G26" s="304" t="s">
        <v>3</v>
      </c>
      <c r="H26" s="1"/>
      <c r="I26" s="1"/>
      <c r="J26" s="1"/>
      <c r="K26" s="1"/>
      <c r="L26" s="1"/>
      <c r="M26" s="1"/>
      <c r="N26" s="1"/>
    </row>
    <row r="27" spans="1:14" ht="15.75" thickBot="1" x14ac:dyDescent="0.3">
      <c r="A27" s="292"/>
      <c r="B27" s="298"/>
      <c r="C27" s="76" t="s">
        <v>13</v>
      </c>
      <c r="D27" s="190" t="s">
        <v>34</v>
      </c>
      <c r="E27" s="76" t="s">
        <v>7</v>
      </c>
      <c r="F27" s="190" t="s">
        <v>10</v>
      </c>
      <c r="G27" s="305"/>
      <c r="H27" s="1"/>
      <c r="I27" s="1"/>
      <c r="J27" s="112"/>
      <c r="K27" s="281" t="s">
        <v>35</v>
      </c>
      <c r="L27" s="282"/>
      <c r="M27" s="167">
        <f>N22</f>
        <v>1009459</v>
      </c>
      <c r="N27" s="168">
        <f>M27/M29</f>
        <v>0.99188770923097336</v>
      </c>
    </row>
    <row r="28" spans="1:14" ht="15.75" thickBot="1" x14ac:dyDescent="0.3">
      <c r="A28" s="25">
        <v>19</v>
      </c>
      <c r="B28" s="111" t="s">
        <v>36</v>
      </c>
      <c r="C28" s="166">
        <v>4065</v>
      </c>
      <c r="D28" s="58">
        <v>1594</v>
      </c>
      <c r="E28" s="166">
        <v>2015</v>
      </c>
      <c r="F28" s="58">
        <v>582</v>
      </c>
      <c r="G28" s="166">
        <f>SUM(C28:F28)</f>
        <v>8256</v>
      </c>
      <c r="H28" s="1"/>
      <c r="I28" s="1"/>
      <c r="J28" s="112"/>
      <c r="K28" s="281" t="s">
        <v>36</v>
      </c>
      <c r="L28" s="282"/>
      <c r="M28" s="166">
        <f>G28</f>
        <v>8256</v>
      </c>
      <c r="N28" s="169">
        <f>M28/M29</f>
        <v>8.1122907690266925E-3</v>
      </c>
    </row>
    <row r="29" spans="1:14" ht="15.75" thickBot="1" x14ac:dyDescent="0.3">
      <c r="A29" s="12"/>
      <c r="B29" s="20"/>
      <c r="C29" s="1"/>
      <c r="D29" s="1"/>
      <c r="E29" s="1"/>
      <c r="F29" s="1"/>
      <c r="G29" s="1"/>
      <c r="H29" s="1"/>
      <c r="I29" s="1"/>
      <c r="J29" s="112"/>
      <c r="K29" s="281" t="s">
        <v>3</v>
      </c>
      <c r="L29" s="282"/>
      <c r="M29" s="170">
        <f>M27+M28</f>
        <v>1017715</v>
      </c>
      <c r="N29" s="171">
        <f>M29/M29</f>
        <v>1</v>
      </c>
    </row>
    <row r="30" spans="1:14" ht="15.75" thickBot="1" x14ac:dyDescent="0.3">
      <c r="A30" s="285" t="s">
        <v>37</v>
      </c>
      <c r="B30" s="286"/>
      <c r="C30" s="26">
        <f>C28/G28</f>
        <v>0.49236918604651164</v>
      </c>
      <c r="D30" s="114">
        <f>D28/G28</f>
        <v>0.1930717054263566</v>
      </c>
      <c r="E30" s="26">
        <f>E28/G28</f>
        <v>0.24406492248062014</v>
      </c>
      <c r="F30" s="114">
        <f>F28/G28</f>
        <v>7.0494186046511628E-2</v>
      </c>
      <c r="G30" s="26">
        <f>G28/G28</f>
        <v>1</v>
      </c>
      <c r="H30" s="1"/>
      <c r="I30" s="1"/>
      <c r="J30" s="1"/>
      <c r="K30" s="1"/>
      <c r="L30" s="1"/>
      <c r="M30" s="1"/>
      <c r="N30" s="1"/>
    </row>
  </sheetData>
  <mergeCells count="14">
    <mergeCell ref="K28:L28"/>
    <mergeCell ref="K29:L29"/>
    <mergeCell ref="A30:B30"/>
    <mergeCell ref="A26:A27"/>
    <mergeCell ref="B26:B27"/>
    <mergeCell ref="C26:F26"/>
    <mergeCell ref="G26:G27"/>
    <mergeCell ref="K27:L27"/>
    <mergeCell ref="N2:N3"/>
    <mergeCell ref="A24:B24"/>
    <mergeCell ref="C1:I1"/>
    <mergeCell ref="A2:A3"/>
    <mergeCell ref="B2:B3"/>
    <mergeCell ref="C2:M2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topLeftCell="A10" workbookViewId="0"/>
  </sheetViews>
  <sheetFormatPr defaultRowHeight="15" x14ac:dyDescent="0.25"/>
  <cols>
    <col min="1" max="1" width="4" customWidth="1"/>
    <col min="2" max="2" width="28.42578125" customWidth="1"/>
  </cols>
  <sheetData>
    <row r="1" spans="1:14" ht="31.5" customHeight="1" thickBot="1" x14ac:dyDescent="0.3">
      <c r="A1" s="180"/>
      <c r="B1" s="180"/>
      <c r="C1" s="314" t="s">
        <v>96</v>
      </c>
      <c r="D1" s="315"/>
      <c r="E1" s="315"/>
      <c r="F1" s="315"/>
      <c r="G1" s="315"/>
      <c r="H1" s="315"/>
      <c r="I1" s="315"/>
      <c r="J1" s="316"/>
      <c r="K1" s="316"/>
      <c r="L1" s="30"/>
      <c r="M1" s="30"/>
      <c r="N1" s="247" t="s">
        <v>38</v>
      </c>
    </row>
    <row r="2" spans="1:14" ht="15.75" thickBot="1" x14ac:dyDescent="0.3">
      <c r="A2" s="304" t="s">
        <v>0</v>
      </c>
      <c r="B2" s="318" t="s">
        <v>1</v>
      </c>
      <c r="C2" s="320" t="s">
        <v>2</v>
      </c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2" t="s">
        <v>3</v>
      </c>
    </row>
    <row r="3" spans="1:14" ht="15.75" thickBot="1" x14ac:dyDescent="0.3">
      <c r="A3" s="317"/>
      <c r="B3" s="319"/>
      <c r="C3" s="90" t="s">
        <v>71</v>
      </c>
      <c r="D3" s="31" t="s">
        <v>4</v>
      </c>
      <c r="E3" s="32" t="s">
        <v>5</v>
      </c>
      <c r="F3" s="31" t="s">
        <v>6</v>
      </c>
      <c r="G3" s="32" t="s">
        <v>7</v>
      </c>
      <c r="H3" s="31" t="s">
        <v>8</v>
      </c>
      <c r="I3" s="32" t="s">
        <v>9</v>
      </c>
      <c r="J3" s="31" t="s">
        <v>10</v>
      </c>
      <c r="K3" s="88" t="s">
        <v>11</v>
      </c>
      <c r="L3" s="34" t="s">
        <v>12</v>
      </c>
      <c r="M3" s="33" t="s">
        <v>13</v>
      </c>
      <c r="N3" s="323"/>
    </row>
    <row r="4" spans="1:14" x14ac:dyDescent="0.25">
      <c r="A4" s="35">
        <v>1</v>
      </c>
      <c r="B4" s="36" t="s">
        <v>14</v>
      </c>
      <c r="C4" s="214">
        <v>46502</v>
      </c>
      <c r="D4" s="177">
        <v>43759</v>
      </c>
      <c r="E4" s="214">
        <v>28087</v>
      </c>
      <c r="F4" s="177">
        <v>18824</v>
      </c>
      <c r="G4" s="214">
        <v>20138</v>
      </c>
      <c r="H4" s="177">
        <v>55505</v>
      </c>
      <c r="I4" s="214">
        <v>2018</v>
      </c>
      <c r="J4" s="177">
        <v>17564</v>
      </c>
      <c r="K4" s="214">
        <v>14934</v>
      </c>
      <c r="L4" s="189">
        <v>5051</v>
      </c>
      <c r="M4" s="84">
        <v>32870</v>
      </c>
      <c r="N4" s="177">
        <f t="shared" ref="N4:N21" si="0">SUM(C4:M4)</f>
        <v>285252</v>
      </c>
    </row>
    <row r="5" spans="1:14" x14ac:dyDescent="0.25">
      <c r="A5" s="37">
        <v>2</v>
      </c>
      <c r="B5" s="38" t="s">
        <v>15</v>
      </c>
      <c r="C5" s="59">
        <v>0</v>
      </c>
      <c r="D5" s="38">
        <v>756</v>
      </c>
      <c r="E5" s="59">
        <v>0</v>
      </c>
      <c r="F5" s="38">
        <v>48</v>
      </c>
      <c r="G5" s="59">
        <v>600</v>
      </c>
      <c r="H5" s="38">
        <v>330</v>
      </c>
      <c r="I5" s="59">
        <v>0</v>
      </c>
      <c r="J5" s="38">
        <v>117</v>
      </c>
      <c r="K5" s="59">
        <v>0</v>
      </c>
      <c r="L5" s="38">
        <v>0</v>
      </c>
      <c r="M5" s="69">
        <v>0</v>
      </c>
      <c r="N5" s="72">
        <f t="shared" si="0"/>
        <v>1851</v>
      </c>
    </row>
    <row r="6" spans="1:14" x14ac:dyDescent="0.25">
      <c r="A6" s="37">
        <v>3</v>
      </c>
      <c r="B6" s="38" t="s">
        <v>16</v>
      </c>
      <c r="C6" s="215">
        <v>29908</v>
      </c>
      <c r="D6" s="72">
        <v>65741</v>
      </c>
      <c r="E6" s="215">
        <v>21838</v>
      </c>
      <c r="F6" s="72">
        <v>39965</v>
      </c>
      <c r="G6" s="215">
        <v>37753</v>
      </c>
      <c r="H6" s="72">
        <v>25626</v>
      </c>
      <c r="I6" s="215">
        <v>972</v>
      </c>
      <c r="J6" s="72">
        <v>16750</v>
      </c>
      <c r="K6" s="215">
        <v>33267</v>
      </c>
      <c r="L6" s="72">
        <v>6048</v>
      </c>
      <c r="M6" s="85">
        <v>9980</v>
      </c>
      <c r="N6" s="72">
        <f t="shared" si="0"/>
        <v>287848</v>
      </c>
    </row>
    <row r="7" spans="1:14" x14ac:dyDescent="0.25">
      <c r="A7" s="37">
        <v>4</v>
      </c>
      <c r="B7" s="38" t="s">
        <v>17</v>
      </c>
      <c r="C7" s="59">
        <v>0</v>
      </c>
      <c r="D7" s="38">
        <v>0</v>
      </c>
      <c r="E7" s="59">
        <v>0</v>
      </c>
      <c r="F7" s="38">
        <v>0</v>
      </c>
      <c r="G7" s="59">
        <v>0</v>
      </c>
      <c r="H7" s="38">
        <v>0</v>
      </c>
      <c r="I7" s="59">
        <v>0</v>
      </c>
      <c r="J7" s="38">
        <v>0</v>
      </c>
      <c r="K7" s="59">
        <v>0</v>
      </c>
      <c r="L7" s="38">
        <v>0</v>
      </c>
      <c r="M7" s="69">
        <v>0</v>
      </c>
      <c r="N7" s="38">
        <f t="shared" si="0"/>
        <v>0</v>
      </c>
    </row>
    <row r="8" spans="1:14" x14ac:dyDescent="0.25">
      <c r="A8" s="37">
        <v>5</v>
      </c>
      <c r="B8" s="38" t="s">
        <v>18</v>
      </c>
      <c r="C8" s="59">
        <v>0</v>
      </c>
      <c r="D8" s="38">
        <v>0</v>
      </c>
      <c r="E8" s="59">
        <v>0</v>
      </c>
      <c r="F8" s="38">
        <v>0</v>
      </c>
      <c r="G8" s="215">
        <v>410837</v>
      </c>
      <c r="H8" s="38">
        <v>0</v>
      </c>
      <c r="I8" s="59">
        <v>0</v>
      </c>
      <c r="J8" s="38">
        <v>0</v>
      </c>
      <c r="K8" s="59">
        <v>0</v>
      </c>
      <c r="L8" s="38">
        <v>0</v>
      </c>
      <c r="M8" s="69">
        <v>0</v>
      </c>
      <c r="N8" s="72">
        <f t="shared" si="0"/>
        <v>410837</v>
      </c>
    </row>
    <row r="9" spans="1:14" x14ac:dyDescent="0.25">
      <c r="A9" s="37">
        <v>6</v>
      </c>
      <c r="B9" s="38" t="s">
        <v>19</v>
      </c>
      <c r="C9" s="59">
        <v>0</v>
      </c>
      <c r="D9" s="38">
        <v>0</v>
      </c>
      <c r="E9" s="59">
        <v>0</v>
      </c>
      <c r="F9" s="38">
        <v>0</v>
      </c>
      <c r="G9" s="59">
        <v>0</v>
      </c>
      <c r="H9" s="72">
        <v>1354</v>
      </c>
      <c r="I9" s="59">
        <v>0</v>
      </c>
      <c r="J9" s="38">
        <v>0</v>
      </c>
      <c r="K9" s="59">
        <v>0</v>
      </c>
      <c r="L9" s="38">
        <v>0</v>
      </c>
      <c r="M9" s="69">
        <v>0</v>
      </c>
      <c r="N9" s="72">
        <f t="shared" si="0"/>
        <v>1354</v>
      </c>
    </row>
    <row r="10" spans="1:14" x14ac:dyDescent="0.25">
      <c r="A10" s="37">
        <v>7</v>
      </c>
      <c r="B10" s="38" t="s">
        <v>20</v>
      </c>
      <c r="C10" s="215">
        <v>331</v>
      </c>
      <c r="D10" s="72">
        <v>1002</v>
      </c>
      <c r="E10" s="59">
        <v>250</v>
      </c>
      <c r="F10" s="38">
        <v>361</v>
      </c>
      <c r="G10" s="215">
        <v>2207</v>
      </c>
      <c r="H10" s="38">
        <v>42</v>
      </c>
      <c r="I10" s="59">
        <v>0</v>
      </c>
      <c r="J10" s="38">
        <v>0</v>
      </c>
      <c r="K10" s="215">
        <v>0</v>
      </c>
      <c r="L10" s="38">
        <v>0</v>
      </c>
      <c r="M10" s="69">
        <v>0</v>
      </c>
      <c r="N10" s="72">
        <f t="shared" si="0"/>
        <v>4193</v>
      </c>
    </row>
    <row r="11" spans="1:14" x14ac:dyDescent="0.25">
      <c r="A11" s="37">
        <v>8</v>
      </c>
      <c r="B11" s="38" t="s">
        <v>21</v>
      </c>
      <c r="C11" s="215">
        <v>17014</v>
      </c>
      <c r="D11" s="72">
        <v>9293</v>
      </c>
      <c r="E11" s="215">
        <v>6530</v>
      </c>
      <c r="F11" s="72">
        <v>18036</v>
      </c>
      <c r="G11" s="215">
        <v>1650</v>
      </c>
      <c r="H11" s="72">
        <v>12053</v>
      </c>
      <c r="I11" s="215">
        <v>369</v>
      </c>
      <c r="J11" s="72">
        <v>941</v>
      </c>
      <c r="K11" s="215">
        <v>4213</v>
      </c>
      <c r="L11" s="72">
        <v>473</v>
      </c>
      <c r="M11" s="85">
        <v>7700</v>
      </c>
      <c r="N11" s="72">
        <f t="shared" si="0"/>
        <v>78272</v>
      </c>
    </row>
    <row r="12" spans="1:14" x14ac:dyDescent="0.25">
      <c r="A12" s="37">
        <v>9</v>
      </c>
      <c r="B12" s="38" t="s">
        <v>22</v>
      </c>
      <c r="C12" s="215">
        <v>32810</v>
      </c>
      <c r="D12" s="72">
        <v>58404</v>
      </c>
      <c r="E12" s="215">
        <v>7718</v>
      </c>
      <c r="F12" s="72">
        <v>22151</v>
      </c>
      <c r="G12" s="215">
        <v>41403</v>
      </c>
      <c r="H12" s="72">
        <v>28943</v>
      </c>
      <c r="I12" s="59">
        <v>119</v>
      </c>
      <c r="J12" s="72">
        <v>11460</v>
      </c>
      <c r="K12" s="215">
        <v>5935</v>
      </c>
      <c r="L12" s="72">
        <v>7639</v>
      </c>
      <c r="M12" s="85">
        <v>1181</v>
      </c>
      <c r="N12" s="72">
        <f t="shared" si="0"/>
        <v>217763</v>
      </c>
    </row>
    <row r="13" spans="1:14" x14ac:dyDescent="0.25">
      <c r="A13" s="37">
        <v>10</v>
      </c>
      <c r="B13" s="38" t="s">
        <v>23</v>
      </c>
      <c r="C13" s="215">
        <v>93718</v>
      </c>
      <c r="D13" s="72">
        <v>157307</v>
      </c>
      <c r="E13" s="215">
        <v>87720</v>
      </c>
      <c r="F13" s="72">
        <v>93073</v>
      </c>
      <c r="G13" s="215">
        <v>96988</v>
      </c>
      <c r="H13" s="72">
        <v>82582</v>
      </c>
      <c r="I13" s="215">
        <v>46925</v>
      </c>
      <c r="J13" s="72">
        <v>170892</v>
      </c>
      <c r="K13" s="215">
        <v>106253</v>
      </c>
      <c r="L13" s="72">
        <v>114442</v>
      </c>
      <c r="M13" s="85">
        <v>74620</v>
      </c>
      <c r="N13" s="72">
        <f t="shared" si="0"/>
        <v>1124520</v>
      </c>
    </row>
    <row r="14" spans="1:14" x14ac:dyDescent="0.25">
      <c r="A14" s="37">
        <v>11</v>
      </c>
      <c r="B14" s="38" t="s">
        <v>24</v>
      </c>
      <c r="C14" s="59">
        <v>0</v>
      </c>
      <c r="D14" s="72">
        <v>19596</v>
      </c>
      <c r="E14" s="59">
        <v>0</v>
      </c>
      <c r="F14" s="38">
        <v>0</v>
      </c>
      <c r="G14" s="59">
        <v>0</v>
      </c>
      <c r="H14" s="38">
        <v>0</v>
      </c>
      <c r="I14" s="59">
        <v>0</v>
      </c>
      <c r="J14" s="38">
        <v>0</v>
      </c>
      <c r="K14" s="59">
        <v>651</v>
      </c>
      <c r="L14" s="38">
        <v>0</v>
      </c>
      <c r="M14" s="69">
        <v>0</v>
      </c>
      <c r="N14" s="72">
        <f t="shared" si="0"/>
        <v>20247</v>
      </c>
    </row>
    <row r="15" spans="1:14" x14ac:dyDescent="0.25">
      <c r="A15" s="37">
        <v>12</v>
      </c>
      <c r="B15" s="38" t="s">
        <v>25</v>
      </c>
      <c r="C15" s="59">
        <v>0</v>
      </c>
      <c r="D15" s="38">
        <v>0</v>
      </c>
      <c r="E15" s="59">
        <v>0</v>
      </c>
      <c r="F15" s="38">
        <v>0</v>
      </c>
      <c r="G15" s="59">
        <v>0</v>
      </c>
      <c r="H15" s="38">
        <v>0</v>
      </c>
      <c r="I15" s="59">
        <v>0</v>
      </c>
      <c r="J15" s="38">
        <v>0</v>
      </c>
      <c r="K15" s="59">
        <v>0</v>
      </c>
      <c r="L15" s="38">
        <v>0</v>
      </c>
      <c r="M15" s="69">
        <v>0</v>
      </c>
      <c r="N15" s="38">
        <f t="shared" si="0"/>
        <v>0</v>
      </c>
    </row>
    <row r="16" spans="1:14" x14ac:dyDescent="0.25">
      <c r="A16" s="37">
        <v>13</v>
      </c>
      <c r="B16" s="38" t="s">
        <v>26</v>
      </c>
      <c r="C16" s="215">
        <v>630</v>
      </c>
      <c r="D16" s="72">
        <v>2501</v>
      </c>
      <c r="E16" s="215">
        <v>1080</v>
      </c>
      <c r="F16" s="72">
        <v>11286</v>
      </c>
      <c r="G16" s="215">
        <v>67</v>
      </c>
      <c r="H16" s="72">
        <v>323</v>
      </c>
      <c r="I16" s="59">
        <v>0</v>
      </c>
      <c r="J16" s="72">
        <v>1277</v>
      </c>
      <c r="K16" s="215">
        <v>1801</v>
      </c>
      <c r="L16" s="38">
        <v>0</v>
      </c>
      <c r="M16" s="85">
        <v>0</v>
      </c>
      <c r="N16" s="72">
        <f t="shared" si="0"/>
        <v>18965</v>
      </c>
    </row>
    <row r="17" spans="1:14" x14ac:dyDescent="0.25">
      <c r="A17" s="37">
        <v>14</v>
      </c>
      <c r="B17" s="38" t="s">
        <v>27</v>
      </c>
      <c r="C17" s="59">
        <v>40</v>
      </c>
      <c r="D17" s="38">
        <v>0</v>
      </c>
      <c r="E17" s="59">
        <v>0</v>
      </c>
      <c r="F17" s="38">
        <v>0</v>
      </c>
      <c r="G17" s="59">
        <v>0</v>
      </c>
      <c r="H17" s="38">
        <v>0</v>
      </c>
      <c r="I17" s="59">
        <v>0</v>
      </c>
      <c r="J17" s="38">
        <v>0</v>
      </c>
      <c r="K17" s="59">
        <v>0</v>
      </c>
      <c r="L17" s="38">
        <v>0</v>
      </c>
      <c r="M17" s="69">
        <v>0</v>
      </c>
      <c r="N17" s="38">
        <f t="shared" si="0"/>
        <v>40</v>
      </c>
    </row>
    <row r="18" spans="1:14" x14ac:dyDescent="0.25">
      <c r="A18" s="37">
        <v>15</v>
      </c>
      <c r="B18" s="38" t="s">
        <v>28</v>
      </c>
      <c r="C18" s="59">
        <v>12</v>
      </c>
      <c r="D18" s="38">
        <v>0</v>
      </c>
      <c r="E18" s="59">
        <v>0</v>
      </c>
      <c r="F18" s="38">
        <v>0</v>
      </c>
      <c r="G18" s="59">
        <v>0</v>
      </c>
      <c r="H18" s="38">
        <v>0</v>
      </c>
      <c r="I18" s="59">
        <v>0</v>
      </c>
      <c r="J18" s="38">
        <v>0</v>
      </c>
      <c r="K18" s="59">
        <v>0</v>
      </c>
      <c r="L18" s="38">
        <v>0</v>
      </c>
      <c r="M18" s="69">
        <v>0</v>
      </c>
      <c r="N18" s="38">
        <f t="shared" si="0"/>
        <v>12</v>
      </c>
    </row>
    <row r="19" spans="1:14" x14ac:dyDescent="0.25">
      <c r="A19" s="37">
        <v>16</v>
      </c>
      <c r="B19" s="38" t="s">
        <v>29</v>
      </c>
      <c r="C19" s="59">
        <v>54</v>
      </c>
      <c r="D19" s="38">
        <v>6</v>
      </c>
      <c r="E19" s="59">
        <v>0</v>
      </c>
      <c r="F19" s="72">
        <v>0</v>
      </c>
      <c r="G19" s="59">
        <v>0</v>
      </c>
      <c r="H19" s="38">
        <v>0</v>
      </c>
      <c r="I19" s="59">
        <v>0</v>
      </c>
      <c r="J19" s="38">
        <v>0</v>
      </c>
      <c r="K19" s="59">
        <v>0</v>
      </c>
      <c r="L19" s="38">
        <v>0</v>
      </c>
      <c r="M19" s="69">
        <v>0</v>
      </c>
      <c r="N19" s="72">
        <f t="shared" si="0"/>
        <v>60</v>
      </c>
    </row>
    <row r="20" spans="1:14" x14ac:dyDescent="0.25">
      <c r="A20" s="37">
        <v>17</v>
      </c>
      <c r="B20" s="38" t="s">
        <v>30</v>
      </c>
      <c r="C20" s="59">
        <v>0</v>
      </c>
      <c r="D20" s="38">
        <v>0</v>
      </c>
      <c r="E20" s="59">
        <v>0</v>
      </c>
      <c r="F20" s="38">
        <v>0</v>
      </c>
      <c r="G20" s="59">
        <v>0</v>
      </c>
      <c r="H20" s="38">
        <v>0</v>
      </c>
      <c r="I20" s="59">
        <v>0</v>
      </c>
      <c r="J20" s="38">
        <v>0</v>
      </c>
      <c r="K20" s="59">
        <v>0</v>
      </c>
      <c r="L20" s="38">
        <v>0</v>
      </c>
      <c r="M20" s="69">
        <v>0</v>
      </c>
      <c r="N20" s="38">
        <f t="shared" si="0"/>
        <v>0</v>
      </c>
    </row>
    <row r="21" spans="1:14" ht="15.75" thickBot="1" x14ac:dyDescent="0.3">
      <c r="A21" s="40">
        <v>18</v>
      </c>
      <c r="B21" s="41" t="s">
        <v>31</v>
      </c>
      <c r="C21" s="236">
        <v>5805</v>
      </c>
      <c r="D21" s="178">
        <v>3391</v>
      </c>
      <c r="E21" s="236">
        <v>2631</v>
      </c>
      <c r="F21" s="178">
        <v>6913</v>
      </c>
      <c r="G21" s="236">
        <v>1423</v>
      </c>
      <c r="H21" s="178">
        <v>4287</v>
      </c>
      <c r="I21" s="216">
        <v>398</v>
      </c>
      <c r="J21" s="178">
        <v>928</v>
      </c>
      <c r="K21" s="236">
        <v>2936</v>
      </c>
      <c r="L21" s="41">
        <v>357</v>
      </c>
      <c r="M21" s="94">
        <v>2236</v>
      </c>
      <c r="N21" s="178">
        <f t="shared" si="0"/>
        <v>31305</v>
      </c>
    </row>
    <row r="22" spans="1:14" ht="15.75" thickBot="1" x14ac:dyDescent="0.3">
      <c r="A22" s="43"/>
      <c r="B22" s="44" t="s">
        <v>39</v>
      </c>
      <c r="C22" s="45">
        <f>SUM(C4:C21)</f>
        <v>226824</v>
      </c>
      <c r="D22" s="46">
        <f>SUM(D4:D21)</f>
        <v>361756</v>
      </c>
      <c r="E22" s="47">
        <f>SUM(E4:E21)</f>
        <v>155854</v>
      </c>
      <c r="F22" s="46">
        <f>SUM(F4:F21)</f>
        <v>210657</v>
      </c>
      <c r="G22" s="47">
        <f t="shared" ref="G22:N22" si="1">SUM(G4:G21)</f>
        <v>613066</v>
      </c>
      <c r="H22" s="46">
        <f t="shared" si="1"/>
        <v>211045</v>
      </c>
      <c r="I22" s="47">
        <f>SUM(I4:I21)</f>
        <v>50801</v>
      </c>
      <c r="J22" s="46">
        <f t="shared" si="1"/>
        <v>219929</v>
      </c>
      <c r="K22" s="149">
        <f t="shared" si="1"/>
        <v>169990</v>
      </c>
      <c r="L22" s="46">
        <f t="shared" si="1"/>
        <v>134010</v>
      </c>
      <c r="M22" s="48">
        <f t="shared" si="1"/>
        <v>128587</v>
      </c>
      <c r="N22" s="46">
        <f t="shared" si="1"/>
        <v>2482519</v>
      </c>
    </row>
    <row r="23" spans="1:14" ht="15.75" thickBot="1" x14ac:dyDescent="0.3">
      <c r="A23" s="50"/>
      <c r="B23" s="51"/>
      <c r="C23" s="52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</row>
    <row r="24" spans="1:14" ht="15.75" thickBot="1" x14ac:dyDescent="0.3">
      <c r="A24" s="306" t="s">
        <v>33</v>
      </c>
      <c r="B24" s="307"/>
      <c r="C24" s="55">
        <f>C22/N22</f>
        <v>9.1368484994475363E-2</v>
      </c>
      <c r="D24" s="54">
        <f>D22/N22</f>
        <v>0.14572134191117975</v>
      </c>
      <c r="E24" s="55">
        <f>E22/N22</f>
        <v>6.2780586976373592E-2</v>
      </c>
      <c r="F24" s="54">
        <f>F22/N22</f>
        <v>8.4856148130185508E-2</v>
      </c>
      <c r="G24" s="260">
        <f>G22/N22</f>
        <v>0.24695319552438472</v>
      </c>
      <c r="H24" s="54">
        <f>H22/N22</f>
        <v>8.501244099239523E-2</v>
      </c>
      <c r="I24" s="56">
        <f>I22/N22</f>
        <v>2.046348889978284E-2</v>
      </c>
      <c r="J24" s="54">
        <f>J22/N22</f>
        <v>8.8591064157011484E-2</v>
      </c>
      <c r="K24" s="55">
        <f>K22/N22</f>
        <v>6.8474803213993532E-2</v>
      </c>
      <c r="L24" s="261">
        <f>L22/N22</f>
        <v>5.3981459960628697E-2</v>
      </c>
      <c r="M24" s="55">
        <f>M22/N22</f>
        <v>5.1796985239589304E-2</v>
      </c>
      <c r="N24" s="54">
        <f>N22/N22</f>
        <v>1</v>
      </c>
    </row>
    <row r="25" spans="1:14" ht="15.75" thickBot="1" x14ac:dyDescent="0.3">
      <c r="A25" s="57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</row>
    <row r="26" spans="1:14" ht="15.75" thickBot="1" x14ac:dyDescent="0.3">
      <c r="A26" s="291" t="s">
        <v>0</v>
      </c>
      <c r="B26" s="297" t="s">
        <v>1</v>
      </c>
      <c r="C26" s="301" t="s">
        <v>92</v>
      </c>
      <c r="D26" s="302"/>
      <c r="E26" s="302"/>
      <c r="F26" s="303"/>
      <c r="G26" s="304" t="s">
        <v>3</v>
      </c>
      <c r="H26" s="1"/>
      <c r="I26" s="1"/>
      <c r="J26" s="268"/>
      <c r="K26" s="1"/>
      <c r="L26" s="1"/>
      <c r="M26" s="1"/>
      <c r="N26" s="1"/>
    </row>
    <row r="27" spans="1:14" ht="15.75" thickBot="1" x14ac:dyDescent="0.3">
      <c r="A27" s="292"/>
      <c r="B27" s="298"/>
      <c r="C27" s="76" t="s">
        <v>13</v>
      </c>
      <c r="D27" s="190" t="s">
        <v>34</v>
      </c>
      <c r="E27" s="76" t="s">
        <v>7</v>
      </c>
      <c r="F27" s="190" t="s">
        <v>10</v>
      </c>
      <c r="G27" s="305"/>
      <c r="H27" s="1"/>
      <c r="I27" s="1"/>
      <c r="J27" s="112"/>
      <c r="K27" s="312" t="s">
        <v>35</v>
      </c>
      <c r="L27" s="313"/>
      <c r="M27" s="113">
        <f>N22</f>
        <v>2482519</v>
      </c>
      <c r="N27" s="115">
        <f>M27/M29</f>
        <v>0.9457463834287454</v>
      </c>
    </row>
    <row r="28" spans="1:14" ht="15.75" thickBot="1" x14ac:dyDescent="0.3">
      <c r="A28" s="25">
        <v>19</v>
      </c>
      <c r="B28" s="111" t="s">
        <v>36</v>
      </c>
      <c r="C28" s="166">
        <v>79022</v>
      </c>
      <c r="D28" s="58">
        <v>37862</v>
      </c>
      <c r="E28" s="166">
        <v>23806</v>
      </c>
      <c r="F28" s="58">
        <v>1722</v>
      </c>
      <c r="G28" s="166">
        <f>SUM(C28:F28)</f>
        <v>142412</v>
      </c>
      <c r="H28" s="1"/>
      <c r="I28" s="1"/>
      <c r="J28" s="112"/>
      <c r="K28" s="308" t="s">
        <v>36</v>
      </c>
      <c r="L28" s="309"/>
      <c r="M28" s="166">
        <f>G28</f>
        <v>142412</v>
      </c>
      <c r="N28" s="169">
        <f>M28/M29</f>
        <v>5.4253616571254631E-2</v>
      </c>
    </row>
    <row r="29" spans="1:14" ht="15.75" thickBot="1" x14ac:dyDescent="0.3">
      <c r="A29" s="12"/>
      <c r="B29" s="20"/>
      <c r="C29" s="1"/>
      <c r="D29" s="1"/>
      <c r="E29" s="1"/>
      <c r="F29" s="1"/>
      <c r="G29" s="1"/>
      <c r="H29" s="1"/>
      <c r="I29" s="1"/>
      <c r="J29" s="112"/>
      <c r="K29" s="310" t="s">
        <v>3</v>
      </c>
      <c r="L29" s="311"/>
      <c r="M29" s="170">
        <f>M27+M28</f>
        <v>2624931</v>
      </c>
      <c r="N29" s="171">
        <f>M29/M29</f>
        <v>1</v>
      </c>
    </row>
    <row r="30" spans="1:14" ht="15.75" thickBot="1" x14ac:dyDescent="0.3">
      <c r="A30" s="285" t="s">
        <v>37</v>
      </c>
      <c r="B30" s="286"/>
      <c r="C30" s="26">
        <f>C28/G28</f>
        <v>0.55488301547622387</v>
      </c>
      <c r="D30" s="114">
        <f>D28/G28</f>
        <v>0.26586242732354015</v>
      </c>
      <c r="E30" s="26">
        <f>E28/G28</f>
        <v>0.16716287953262365</v>
      </c>
      <c r="F30" s="114">
        <f>F28/G28</f>
        <v>1.209167766761228E-2</v>
      </c>
      <c r="G30" s="26">
        <f>G28/G28</f>
        <v>1</v>
      </c>
      <c r="H30" s="1"/>
      <c r="I30" s="1"/>
      <c r="J30" s="1"/>
      <c r="K30" s="1"/>
      <c r="L30" s="1"/>
      <c r="M30" s="1"/>
      <c r="N30" s="1"/>
    </row>
  </sheetData>
  <mergeCells count="14">
    <mergeCell ref="C1:K1"/>
    <mergeCell ref="A2:A3"/>
    <mergeCell ref="B2:B3"/>
    <mergeCell ref="C2:M2"/>
    <mergeCell ref="N2:N3"/>
    <mergeCell ref="A24:B24"/>
    <mergeCell ref="K28:L28"/>
    <mergeCell ref="K29:L29"/>
    <mergeCell ref="A30:B30"/>
    <mergeCell ref="A26:A27"/>
    <mergeCell ref="B26:B27"/>
    <mergeCell ref="C26:F26"/>
    <mergeCell ref="G26:G27"/>
    <mergeCell ref="K27:L27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workbookViewId="0">
      <selection activeCell="M32" sqref="M32"/>
    </sheetView>
  </sheetViews>
  <sheetFormatPr defaultRowHeight="15" x14ac:dyDescent="0.25"/>
  <cols>
    <col min="1" max="1" width="4.42578125" customWidth="1"/>
    <col min="2" max="2" width="28.42578125" customWidth="1"/>
  </cols>
  <sheetData>
    <row r="1" spans="1:14" ht="33" customHeight="1" thickBot="1" x14ac:dyDescent="0.3">
      <c r="A1" s="180"/>
      <c r="B1" s="180"/>
      <c r="C1" s="314" t="s">
        <v>97</v>
      </c>
      <c r="D1" s="315"/>
      <c r="E1" s="315"/>
      <c r="F1" s="315"/>
      <c r="G1" s="315"/>
      <c r="H1" s="315"/>
      <c r="I1" s="315"/>
      <c r="J1" s="316"/>
      <c r="K1" s="316"/>
      <c r="L1" s="30"/>
      <c r="M1" s="30"/>
      <c r="N1" s="30"/>
    </row>
    <row r="2" spans="1:14" ht="15.75" thickBot="1" x14ac:dyDescent="0.3">
      <c r="A2" s="304" t="s">
        <v>0</v>
      </c>
      <c r="B2" s="318" t="s">
        <v>1</v>
      </c>
      <c r="C2" s="324" t="s">
        <v>2</v>
      </c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2" t="s">
        <v>3</v>
      </c>
    </row>
    <row r="3" spans="1:14" ht="15.75" thickBot="1" x14ac:dyDescent="0.3">
      <c r="A3" s="317"/>
      <c r="B3" s="319"/>
      <c r="C3" s="90" t="s">
        <v>71</v>
      </c>
      <c r="D3" s="31" t="s">
        <v>4</v>
      </c>
      <c r="E3" s="32" t="s">
        <v>5</v>
      </c>
      <c r="F3" s="31" t="s">
        <v>6</v>
      </c>
      <c r="G3" s="32" t="s">
        <v>7</v>
      </c>
      <c r="H3" s="31" t="s">
        <v>8</v>
      </c>
      <c r="I3" s="32" t="s">
        <v>9</v>
      </c>
      <c r="J3" s="31" t="s">
        <v>10</v>
      </c>
      <c r="K3" s="89" t="s">
        <v>11</v>
      </c>
      <c r="L3" s="31" t="s">
        <v>12</v>
      </c>
      <c r="M3" s="32" t="s">
        <v>13</v>
      </c>
      <c r="N3" s="323"/>
    </row>
    <row r="4" spans="1:14" x14ac:dyDescent="0.25">
      <c r="A4" s="35">
        <v>1</v>
      </c>
      <c r="B4" s="36" t="s">
        <v>14</v>
      </c>
      <c r="C4" s="214">
        <v>823</v>
      </c>
      <c r="D4" s="177">
        <v>1334</v>
      </c>
      <c r="E4" s="217">
        <v>495</v>
      </c>
      <c r="F4" s="237">
        <v>509</v>
      </c>
      <c r="G4" s="217">
        <v>314</v>
      </c>
      <c r="H4" s="177">
        <v>735</v>
      </c>
      <c r="I4" s="217">
        <v>72</v>
      </c>
      <c r="J4" s="237">
        <v>364</v>
      </c>
      <c r="K4" s="217">
        <v>317</v>
      </c>
      <c r="L4" s="237">
        <v>144</v>
      </c>
      <c r="M4" s="217">
        <v>477</v>
      </c>
      <c r="N4" s="177">
        <f t="shared" ref="N4:N21" si="0">SUM(C4:M4)</f>
        <v>5584</v>
      </c>
    </row>
    <row r="5" spans="1:14" x14ac:dyDescent="0.25">
      <c r="A5" s="37">
        <v>2</v>
      </c>
      <c r="B5" s="38" t="s">
        <v>15</v>
      </c>
      <c r="C5" s="59">
        <v>0</v>
      </c>
      <c r="D5" s="38">
        <v>16</v>
      </c>
      <c r="E5" s="59">
        <v>0</v>
      </c>
      <c r="F5" s="38">
        <v>3</v>
      </c>
      <c r="G5" s="59">
        <v>18</v>
      </c>
      <c r="H5" s="38">
        <v>2</v>
      </c>
      <c r="I5" s="59">
        <v>0</v>
      </c>
      <c r="J5" s="38">
        <v>11</v>
      </c>
      <c r="K5" s="59">
        <v>0</v>
      </c>
      <c r="L5" s="38">
        <v>0</v>
      </c>
      <c r="M5" s="59">
        <v>0</v>
      </c>
      <c r="N5" s="38">
        <f t="shared" si="0"/>
        <v>50</v>
      </c>
    </row>
    <row r="6" spans="1:14" x14ac:dyDescent="0.25">
      <c r="A6" s="37">
        <v>3</v>
      </c>
      <c r="B6" s="38" t="s">
        <v>16</v>
      </c>
      <c r="C6" s="215">
        <v>542</v>
      </c>
      <c r="D6" s="72">
        <v>1165</v>
      </c>
      <c r="E6" s="59">
        <v>449</v>
      </c>
      <c r="F6" s="72">
        <v>697</v>
      </c>
      <c r="G6" s="59">
        <v>815</v>
      </c>
      <c r="H6" s="38">
        <v>616</v>
      </c>
      <c r="I6" s="59">
        <v>58</v>
      </c>
      <c r="J6" s="38">
        <v>317</v>
      </c>
      <c r="K6" s="59">
        <v>445</v>
      </c>
      <c r="L6" s="38">
        <v>150</v>
      </c>
      <c r="M6" s="59">
        <v>208</v>
      </c>
      <c r="N6" s="72">
        <f t="shared" si="0"/>
        <v>5462</v>
      </c>
    </row>
    <row r="7" spans="1:14" x14ac:dyDescent="0.25">
      <c r="A7" s="37">
        <v>4</v>
      </c>
      <c r="B7" s="38" t="s">
        <v>17</v>
      </c>
      <c r="C7" s="59">
        <v>0</v>
      </c>
      <c r="D7" s="38">
        <v>0</v>
      </c>
      <c r="E7" s="59">
        <v>0</v>
      </c>
      <c r="F7" s="38">
        <v>0</v>
      </c>
      <c r="G7" s="59">
        <v>0</v>
      </c>
      <c r="H7" s="38">
        <v>0</v>
      </c>
      <c r="I7" s="59">
        <v>0</v>
      </c>
      <c r="J7" s="38">
        <v>0</v>
      </c>
      <c r="K7" s="59">
        <v>0</v>
      </c>
      <c r="L7" s="38">
        <v>0</v>
      </c>
      <c r="M7" s="59">
        <v>0</v>
      </c>
      <c r="N7" s="38">
        <f t="shared" si="0"/>
        <v>0</v>
      </c>
    </row>
    <row r="8" spans="1:14" x14ac:dyDescent="0.25">
      <c r="A8" s="37">
        <v>5</v>
      </c>
      <c r="B8" s="38" t="s">
        <v>18</v>
      </c>
      <c r="C8" s="59">
        <v>0</v>
      </c>
      <c r="D8" s="38">
        <v>0</v>
      </c>
      <c r="E8" s="59">
        <v>0</v>
      </c>
      <c r="F8" s="38">
        <v>0</v>
      </c>
      <c r="G8" s="59">
        <v>1</v>
      </c>
      <c r="H8" s="38">
        <v>0</v>
      </c>
      <c r="I8" s="59">
        <v>0</v>
      </c>
      <c r="J8" s="38">
        <v>0</v>
      </c>
      <c r="K8" s="59">
        <v>0</v>
      </c>
      <c r="L8" s="38">
        <v>0</v>
      </c>
      <c r="M8" s="59">
        <v>0</v>
      </c>
      <c r="N8" s="38">
        <f t="shared" si="0"/>
        <v>1</v>
      </c>
    </row>
    <row r="9" spans="1:14" x14ac:dyDescent="0.25">
      <c r="A9" s="37">
        <v>6</v>
      </c>
      <c r="B9" s="38" t="s">
        <v>19</v>
      </c>
      <c r="C9" s="59">
        <v>0</v>
      </c>
      <c r="D9" s="38">
        <v>0</v>
      </c>
      <c r="E9" s="59">
        <v>0</v>
      </c>
      <c r="F9" s="38">
        <v>0</v>
      </c>
      <c r="G9" s="59">
        <v>0</v>
      </c>
      <c r="H9" s="38">
        <v>1</v>
      </c>
      <c r="I9" s="59">
        <v>0</v>
      </c>
      <c r="J9" s="38">
        <v>0</v>
      </c>
      <c r="K9" s="59">
        <v>0</v>
      </c>
      <c r="L9" s="38">
        <v>0</v>
      </c>
      <c r="M9" s="59">
        <v>0</v>
      </c>
      <c r="N9" s="38">
        <f t="shared" si="0"/>
        <v>1</v>
      </c>
    </row>
    <row r="10" spans="1:14" x14ac:dyDescent="0.25">
      <c r="A10" s="37">
        <v>7</v>
      </c>
      <c r="B10" s="38" t="s">
        <v>20</v>
      </c>
      <c r="C10" s="59">
        <v>10</v>
      </c>
      <c r="D10" s="38">
        <v>4</v>
      </c>
      <c r="E10" s="59">
        <v>30</v>
      </c>
      <c r="F10" s="38">
        <v>2</v>
      </c>
      <c r="G10" s="59">
        <v>4</v>
      </c>
      <c r="H10" s="38">
        <v>9</v>
      </c>
      <c r="I10" s="59">
        <v>0</v>
      </c>
      <c r="J10" s="38">
        <v>0</v>
      </c>
      <c r="K10" s="59">
        <v>0</v>
      </c>
      <c r="L10" s="38">
        <v>0</v>
      </c>
      <c r="M10" s="59">
        <v>0</v>
      </c>
      <c r="N10" s="38">
        <f t="shared" si="0"/>
        <v>59</v>
      </c>
    </row>
    <row r="11" spans="1:14" x14ac:dyDescent="0.25">
      <c r="A11" s="37">
        <v>8</v>
      </c>
      <c r="B11" s="38" t="s">
        <v>21</v>
      </c>
      <c r="C11" s="59">
        <v>166</v>
      </c>
      <c r="D11" s="38">
        <v>129</v>
      </c>
      <c r="E11" s="59">
        <v>121</v>
      </c>
      <c r="F11" s="38">
        <v>184</v>
      </c>
      <c r="G11" s="59">
        <v>18</v>
      </c>
      <c r="H11" s="38">
        <v>167</v>
      </c>
      <c r="I11" s="59">
        <v>8</v>
      </c>
      <c r="J11" s="38">
        <v>20</v>
      </c>
      <c r="K11" s="59">
        <v>62</v>
      </c>
      <c r="L11" s="38">
        <v>18</v>
      </c>
      <c r="M11" s="59">
        <v>14</v>
      </c>
      <c r="N11" s="38">
        <f t="shared" si="0"/>
        <v>907</v>
      </c>
    </row>
    <row r="12" spans="1:14" x14ac:dyDescent="0.25">
      <c r="A12" s="37">
        <v>9</v>
      </c>
      <c r="B12" s="38" t="s">
        <v>22</v>
      </c>
      <c r="C12" s="215">
        <v>937</v>
      </c>
      <c r="D12" s="72">
        <v>1571</v>
      </c>
      <c r="E12" s="59">
        <v>263</v>
      </c>
      <c r="F12" s="38">
        <v>555</v>
      </c>
      <c r="G12" s="59">
        <v>369</v>
      </c>
      <c r="H12" s="38">
        <v>148</v>
      </c>
      <c r="I12" s="59">
        <v>4</v>
      </c>
      <c r="J12" s="38">
        <v>412</v>
      </c>
      <c r="K12" s="59">
        <v>254</v>
      </c>
      <c r="L12" s="38">
        <v>66</v>
      </c>
      <c r="M12" s="59">
        <v>57</v>
      </c>
      <c r="N12" s="72">
        <f t="shared" si="0"/>
        <v>4636</v>
      </c>
    </row>
    <row r="13" spans="1:14" x14ac:dyDescent="0.25">
      <c r="A13" s="37">
        <v>10</v>
      </c>
      <c r="B13" s="38" t="s">
        <v>23</v>
      </c>
      <c r="C13" s="215">
        <v>1259</v>
      </c>
      <c r="D13" s="72">
        <v>2723</v>
      </c>
      <c r="E13" s="215">
        <v>1750</v>
      </c>
      <c r="F13" s="72">
        <v>1746</v>
      </c>
      <c r="G13" s="215">
        <v>1703</v>
      </c>
      <c r="H13" s="72">
        <v>1644</v>
      </c>
      <c r="I13" s="215">
        <v>803</v>
      </c>
      <c r="J13" s="72">
        <v>2575</v>
      </c>
      <c r="K13" s="215">
        <v>1775</v>
      </c>
      <c r="L13" s="72">
        <v>1885</v>
      </c>
      <c r="M13" s="215">
        <v>1252</v>
      </c>
      <c r="N13" s="72">
        <f t="shared" si="0"/>
        <v>19115</v>
      </c>
    </row>
    <row r="14" spans="1:14" x14ac:dyDescent="0.25">
      <c r="A14" s="37">
        <v>11</v>
      </c>
      <c r="B14" s="38" t="s">
        <v>24</v>
      </c>
      <c r="C14" s="59">
        <v>0</v>
      </c>
      <c r="D14" s="38">
        <v>0</v>
      </c>
      <c r="E14" s="59">
        <v>0</v>
      </c>
      <c r="F14" s="38">
        <v>0</v>
      </c>
      <c r="G14" s="59">
        <v>0</v>
      </c>
      <c r="H14" s="38">
        <v>0</v>
      </c>
      <c r="I14" s="59">
        <v>0</v>
      </c>
      <c r="J14" s="38">
        <v>0</v>
      </c>
      <c r="K14" s="59">
        <v>1</v>
      </c>
      <c r="L14" s="38">
        <v>0</v>
      </c>
      <c r="M14" s="59">
        <v>0</v>
      </c>
      <c r="N14" s="38">
        <f t="shared" si="0"/>
        <v>1</v>
      </c>
    </row>
    <row r="15" spans="1:14" x14ac:dyDescent="0.25">
      <c r="A15" s="37">
        <v>12</v>
      </c>
      <c r="B15" s="38" t="s">
        <v>25</v>
      </c>
      <c r="C15" s="59">
        <v>0</v>
      </c>
      <c r="D15" s="38">
        <v>0</v>
      </c>
      <c r="E15" s="59">
        <v>0</v>
      </c>
      <c r="F15" s="38">
        <v>0</v>
      </c>
      <c r="G15" s="59">
        <v>0</v>
      </c>
      <c r="H15" s="38">
        <v>0</v>
      </c>
      <c r="I15" s="59">
        <v>0</v>
      </c>
      <c r="J15" s="38">
        <v>0</v>
      </c>
      <c r="K15" s="59">
        <v>0</v>
      </c>
      <c r="L15" s="38">
        <v>0</v>
      </c>
      <c r="M15" s="59">
        <v>0</v>
      </c>
      <c r="N15" s="38">
        <f t="shared" si="0"/>
        <v>0</v>
      </c>
    </row>
    <row r="16" spans="1:14" x14ac:dyDescent="0.25">
      <c r="A16" s="37">
        <v>13</v>
      </c>
      <c r="B16" s="38" t="s">
        <v>26</v>
      </c>
      <c r="C16" s="59">
        <v>25</v>
      </c>
      <c r="D16" s="38">
        <v>36</v>
      </c>
      <c r="E16" s="59">
        <v>12</v>
      </c>
      <c r="F16" s="38">
        <v>20</v>
      </c>
      <c r="G16" s="59">
        <v>3</v>
      </c>
      <c r="H16" s="38">
        <v>18</v>
      </c>
      <c r="I16" s="59">
        <v>0</v>
      </c>
      <c r="J16" s="38">
        <v>5</v>
      </c>
      <c r="K16" s="59">
        <v>31</v>
      </c>
      <c r="L16" s="38">
        <v>0</v>
      </c>
      <c r="M16" s="59">
        <v>0</v>
      </c>
      <c r="N16" s="38">
        <f t="shared" si="0"/>
        <v>150</v>
      </c>
    </row>
    <row r="17" spans="1:14" x14ac:dyDescent="0.25">
      <c r="A17" s="37">
        <v>14</v>
      </c>
      <c r="B17" s="38" t="s">
        <v>27</v>
      </c>
      <c r="C17" s="59">
        <v>0</v>
      </c>
      <c r="D17" s="38">
        <v>0</v>
      </c>
      <c r="E17" s="59">
        <v>0</v>
      </c>
      <c r="F17" s="38">
        <v>0</v>
      </c>
      <c r="G17" s="59">
        <v>0</v>
      </c>
      <c r="H17" s="38">
        <v>0</v>
      </c>
      <c r="I17" s="59">
        <v>0</v>
      </c>
      <c r="J17" s="38">
        <v>0</v>
      </c>
      <c r="K17" s="59">
        <v>0</v>
      </c>
      <c r="L17" s="38">
        <v>0</v>
      </c>
      <c r="M17" s="59">
        <v>0</v>
      </c>
      <c r="N17" s="38">
        <f t="shared" si="0"/>
        <v>0</v>
      </c>
    </row>
    <row r="18" spans="1:14" x14ac:dyDescent="0.25">
      <c r="A18" s="37">
        <v>15</v>
      </c>
      <c r="B18" s="38" t="s">
        <v>28</v>
      </c>
      <c r="C18" s="59">
        <v>0</v>
      </c>
      <c r="D18" s="38">
        <v>0</v>
      </c>
      <c r="E18" s="59">
        <v>0</v>
      </c>
      <c r="F18" s="38">
        <v>0</v>
      </c>
      <c r="G18" s="59">
        <v>0</v>
      </c>
      <c r="H18" s="38">
        <v>0</v>
      </c>
      <c r="I18" s="59">
        <v>0</v>
      </c>
      <c r="J18" s="38">
        <v>0</v>
      </c>
      <c r="K18" s="59">
        <v>0</v>
      </c>
      <c r="L18" s="38">
        <v>0</v>
      </c>
      <c r="M18" s="59">
        <v>0</v>
      </c>
      <c r="N18" s="38">
        <f t="shared" si="0"/>
        <v>0</v>
      </c>
    </row>
    <row r="19" spans="1:14" x14ac:dyDescent="0.25">
      <c r="A19" s="37">
        <v>16</v>
      </c>
      <c r="B19" s="38" t="s">
        <v>29</v>
      </c>
      <c r="C19" s="59">
        <v>34</v>
      </c>
      <c r="D19" s="38">
        <v>1</v>
      </c>
      <c r="E19" s="59">
        <v>0</v>
      </c>
      <c r="F19" s="38">
        <v>0</v>
      </c>
      <c r="G19" s="59">
        <v>0</v>
      </c>
      <c r="H19" s="38">
        <v>0</v>
      </c>
      <c r="I19" s="59">
        <v>0</v>
      </c>
      <c r="J19" s="38">
        <v>0</v>
      </c>
      <c r="K19" s="59">
        <v>0</v>
      </c>
      <c r="L19" s="38">
        <v>0</v>
      </c>
      <c r="M19" s="59">
        <v>0</v>
      </c>
      <c r="N19" s="38">
        <f t="shared" si="0"/>
        <v>35</v>
      </c>
    </row>
    <row r="20" spans="1:14" x14ac:dyDescent="0.25">
      <c r="A20" s="37">
        <v>17</v>
      </c>
      <c r="B20" s="38" t="s">
        <v>30</v>
      </c>
      <c r="C20" s="59">
        <v>0</v>
      </c>
      <c r="D20" s="38">
        <v>0</v>
      </c>
      <c r="E20" s="59">
        <v>0</v>
      </c>
      <c r="F20" s="38">
        <v>0</v>
      </c>
      <c r="G20" s="59">
        <v>0</v>
      </c>
      <c r="H20" s="38">
        <v>0</v>
      </c>
      <c r="I20" s="59">
        <v>0</v>
      </c>
      <c r="J20" s="38">
        <v>0</v>
      </c>
      <c r="K20" s="59">
        <v>0</v>
      </c>
      <c r="L20" s="38">
        <v>0</v>
      </c>
      <c r="M20" s="59">
        <v>0</v>
      </c>
      <c r="N20" s="38">
        <f t="shared" si="0"/>
        <v>0</v>
      </c>
    </row>
    <row r="21" spans="1:14" ht="15.75" thickBot="1" x14ac:dyDescent="0.3">
      <c r="A21" s="40">
        <v>18</v>
      </c>
      <c r="B21" s="41" t="s">
        <v>31</v>
      </c>
      <c r="C21" s="216">
        <v>209</v>
      </c>
      <c r="D21" s="41">
        <v>259</v>
      </c>
      <c r="E21" s="216">
        <v>154</v>
      </c>
      <c r="F21" s="41">
        <v>439</v>
      </c>
      <c r="G21" s="216">
        <v>108</v>
      </c>
      <c r="H21" s="41">
        <v>380</v>
      </c>
      <c r="I21" s="216">
        <v>8</v>
      </c>
      <c r="J21" s="41">
        <v>67</v>
      </c>
      <c r="K21" s="216">
        <v>160</v>
      </c>
      <c r="L21" s="178">
        <v>19</v>
      </c>
      <c r="M21" s="216">
        <v>167</v>
      </c>
      <c r="N21" s="178">
        <f t="shared" si="0"/>
        <v>1970</v>
      </c>
    </row>
    <row r="22" spans="1:14" ht="15.75" thickBot="1" x14ac:dyDescent="0.3">
      <c r="A22" s="43"/>
      <c r="B22" s="44" t="s">
        <v>3</v>
      </c>
      <c r="C22" s="45">
        <f>SUM(C4:C21)</f>
        <v>4005</v>
      </c>
      <c r="D22" s="60">
        <f>SUM(D4:D21)</f>
        <v>7238</v>
      </c>
      <c r="E22" s="95">
        <f t="shared" ref="E22:N22" si="1">SUM(E4:E21)</f>
        <v>3274</v>
      </c>
      <c r="F22" s="46">
        <f t="shared" si="1"/>
        <v>4155</v>
      </c>
      <c r="G22" s="47">
        <f t="shared" si="1"/>
        <v>3353</v>
      </c>
      <c r="H22" s="46">
        <f t="shared" si="1"/>
        <v>3720</v>
      </c>
      <c r="I22" s="47">
        <f t="shared" si="1"/>
        <v>953</v>
      </c>
      <c r="J22" s="46">
        <f t="shared" si="1"/>
        <v>3771</v>
      </c>
      <c r="K22" s="47">
        <f t="shared" si="1"/>
        <v>3045</v>
      </c>
      <c r="L22" s="46">
        <f t="shared" si="1"/>
        <v>2282</v>
      </c>
      <c r="M22" s="47">
        <f t="shared" si="1"/>
        <v>2175</v>
      </c>
      <c r="N22" s="46">
        <f t="shared" si="1"/>
        <v>37971</v>
      </c>
    </row>
    <row r="23" spans="1:14" ht="15.75" thickBot="1" x14ac:dyDescent="0.3">
      <c r="A23" s="50"/>
      <c r="B23" s="51"/>
      <c r="C23" s="53"/>
      <c r="D23" s="78"/>
      <c r="E23" s="78"/>
      <c r="F23" s="53"/>
      <c r="G23" s="53"/>
      <c r="H23" s="53"/>
      <c r="I23" s="53"/>
      <c r="J23" s="53"/>
      <c r="K23" s="53"/>
      <c r="L23" s="53"/>
      <c r="M23" s="53"/>
      <c r="N23" s="53"/>
    </row>
    <row r="24" spans="1:14" ht="15.75" thickBot="1" x14ac:dyDescent="0.3">
      <c r="A24" s="306" t="s">
        <v>33</v>
      </c>
      <c r="B24" s="307"/>
      <c r="C24" s="55">
        <f>C22/N22</f>
        <v>0.10547523109741645</v>
      </c>
      <c r="D24" s="54">
        <f>D22/N22</f>
        <v>0.19061915672486898</v>
      </c>
      <c r="E24" s="55">
        <f>E22/N22</f>
        <v>8.6223697031945434E-2</v>
      </c>
      <c r="F24" s="54">
        <f>F22/N22</f>
        <v>0.10942561428458561</v>
      </c>
      <c r="G24" s="55">
        <f>G22/N22</f>
        <v>8.8304232177187858E-2</v>
      </c>
      <c r="H24" s="54">
        <f>H22/N22</f>
        <v>9.7969503041795053E-2</v>
      </c>
      <c r="I24" s="55">
        <f>I22/N22</f>
        <v>2.5098101182481368E-2</v>
      </c>
      <c r="J24" s="54">
        <f>J22/N22</f>
        <v>9.9312633325432567E-2</v>
      </c>
      <c r="K24" s="55">
        <f>K22/N22</f>
        <v>8.0192778699533854E-2</v>
      </c>
      <c r="L24" s="54">
        <f>L22/N22</f>
        <v>6.0098496220800081E-2</v>
      </c>
      <c r="M24" s="56">
        <f>M22/N22</f>
        <v>5.7280556213952755E-2</v>
      </c>
      <c r="N24" s="54">
        <f>N22/N22</f>
        <v>1</v>
      </c>
    </row>
    <row r="25" spans="1:14" ht="15.75" thickBot="1" x14ac:dyDescent="0.3">
      <c r="A25" s="57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</row>
    <row r="26" spans="1:14" ht="15.75" thickBot="1" x14ac:dyDescent="0.3">
      <c r="A26" s="291" t="s">
        <v>0</v>
      </c>
      <c r="B26" s="297" t="s">
        <v>1</v>
      </c>
      <c r="C26" s="301" t="s">
        <v>92</v>
      </c>
      <c r="D26" s="302"/>
      <c r="E26" s="302"/>
      <c r="F26" s="303"/>
      <c r="G26" s="304" t="s">
        <v>3</v>
      </c>
      <c r="H26" s="1"/>
      <c r="I26" s="1"/>
      <c r="J26" s="1"/>
      <c r="K26" s="1"/>
      <c r="L26" s="1"/>
      <c r="M26" s="1"/>
      <c r="N26" s="1"/>
    </row>
    <row r="27" spans="1:14" ht="15.75" thickBot="1" x14ac:dyDescent="0.3">
      <c r="A27" s="292"/>
      <c r="B27" s="298"/>
      <c r="C27" s="76" t="s">
        <v>13</v>
      </c>
      <c r="D27" s="190" t="s">
        <v>34</v>
      </c>
      <c r="E27" s="76" t="s">
        <v>7</v>
      </c>
      <c r="F27" s="190" t="s">
        <v>10</v>
      </c>
      <c r="G27" s="305"/>
      <c r="H27" s="1"/>
      <c r="I27" s="1"/>
      <c r="J27" s="112"/>
      <c r="K27" s="281" t="s">
        <v>35</v>
      </c>
      <c r="L27" s="282"/>
      <c r="M27" s="167">
        <f>N22</f>
        <v>37971</v>
      </c>
      <c r="N27" s="168">
        <f>M27/M29</f>
        <v>0.96637992466659883</v>
      </c>
    </row>
    <row r="28" spans="1:14" ht="15.75" thickBot="1" x14ac:dyDescent="0.3">
      <c r="A28" s="25">
        <v>19</v>
      </c>
      <c r="B28" s="111" t="s">
        <v>36</v>
      </c>
      <c r="C28" s="166">
        <v>888</v>
      </c>
      <c r="D28" s="58">
        <v>302</v>
      </c>
      <c r="E28" s="272">
        <v>90</v>
      </c>
      <c r="F28" s="172">
        <v>41</v>
      </c>
      <c r="G28" s="166">
        <f>SUM(C28:F28)</f>
        <v>1321</v>
      </c>
      <c r="H28" s="1"/>
      <c r="I28" s="1"/>
      <c r="J28" s="112"/>
      <c r="K28" s="281" t="s">
        <v>36</v>
      </c>
      <c r="L28" s="282"/>
      <c r="M28" s="166">
        <f>G28</f>
        <v>1321</v>
      </c>
      <c r="N28" s="169">
        <f>M28/M29</f>
        <v>3.3620075333401202E-2</v>
      </c>
    </row>
    <row r="29" spans="1:14" ht="15.75" thickBot="1" x14ac:dyDescent="0.3">
      <c r="A29" s="12"/>
      <c r="B29" s="20"/>
      <c r="C29" s="1"/>
      <c r="D29" s="1"/>
      <c r="E29" s="1"/>
      <c r="F29" s="1"/>
      <c r="G29" s="1"/>
      <c r="H29" s="1"/>
      <c r="I29" s="1"/>
      <c r="J29" s="112"/>
      <c r="K29" s="281" t="s">
        <v>3</v>
      </c>
      <c r="L29" s="282"/>
      <c r="M29" s="170">
        <f>M27+M28</f>
        <v>39292</v>
      </c>
      <c r="N29" s="171">
        <f>M29/M29</f>
        <v>1</v>
      </c>
    </row>
    <row r="30" spans="1:14" ht="15.75" thickBot="1" x14ac:dyDescent="0.3">
      <c r="A30" s="285" t="s">
        <v>37</v>
      </c>
      <c r="B30" s="286"/>
      <c r="C30" s="26">
        <f>C28/G28</f>
        <v>0.67221801665405001</v>
      </c>
      <c r="D30" s="114">
        <f>D28/G28</f>
        <v>0.22861468584405753</v>
      </c>
      <c r="E30" s="26">
        <f>E28/G28</f>
        <v>6.8130204390613167E-2</v>
      </c>
      <c r="F30" s="114">
        <f>F28/G28</f>
        <v>3.1037093111279335E-2</v>
      </c>
      <c r="G30" s="26">
        <f>G28/G28</f>
        <v>1</v>
      </c>
      <c r="H30" s="1"/>
      <c r="I30" s="1"/>
      <c r="J30" s="1"/>
      <c r="K30" s="1"/>
      <c r="L30" s="1"/>
      <c r="M30" s="1"/>
      <c r="N30" s="1"/>
    </row>
    <row r="32" spans="1:14" x14ac:dyDescent="0.25">
      <c r="D32" s="269"/>
    </row>
  </sheetData>
  <mergeCells count="14">
    <mergeCell ref="N2:N3"/>
    <mergeCell ref="A30:B30"/>
    <mergeCell ref="K28:L28"/>
    <mergeCell ref="C1:K1"/>
    <mergeCell ref="A2:A3"/>
    <mergeCell ref="B2:B3"/>
    <mergeCell ref="C2:M2"/>
    <mergeCell ref="A24:B24"/>
    <mergeCell ref="A26:A27"/>
    <mergeCell ref="B26:B27"/>
    <mergeCell ref="C26:F26"/>
    <mergeCell ref="G26:G27"/>
    <mergeCell ref="K27:L27"/>
    <mergeCell ref="K29:L29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workbookViewId="0"/>
  </sheetViews>
  <sheetFormatPr defaultRowHeight="15" x14ac:dyDescent="0.25"/>
  <cols>
    <col min="1" max="1" width="4.5703125" customWidth="1"/>
    <col min="2" max="2" width="27.85546875" customWidth="1"/>
  </cols>
  <sheetData>
    <row r="1" spans="1:14" ht="28.5" customHeight="1" thickBot="1" x14ac:dyDescent="0.3">
      <c r="A1" s="180"/>
      <c r="B1" s="180"/>
      <c r="C1" s="326" t="s">
        <v>98</v>
      </c>
      <c r="D1" s="327"/>
      <c r="E1" s="327"/>
      <c r="F1" s="327"/>
      <c r="G1" s="327"/>
      <c r="H1" s="327"/>
      <c r="I1" s="327"/>
      <c r="J1" s="30"/>
      <c r="K1" s="30"/>
      <c r="L1" s="30"/>
      <c r="M1" s="30"/>
      <c r="N1" s="30"/>
    </row>
    <row r="2" spans="1:14" ht="15.75" thickBot="1" x14ac:dyDescent="0.3">
      <c r="A2" s="304" t="s">
        <v>0</v>
      </c>
      <c r="B2" s="318" t="s">
        <v>1</v>
      </c>
      <c r="C2" s="328" t="s">
        <v>2</v>
      </c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2" t="s">
        <v>3</v>
      </c>
    </row>
    <row r="3" spans="1:14" ht="15.75" thickBot="1" x14ac:dyDescent="0.3">
      <c r="A3" s="317"/>
      <c r="B3" s="319"/>
      <c r="C3" s="90" t="s">
        <v>71</v>
      </c>
      <c r="D3" s="34" t="s">
        <v>4</v>
      </c>
      <c r="E3" s="61" t="s">
        <v>5</v>
      </c>
      <c r="F3" s="31" t="s">
        <v>6</v>
      </c>
      <c r="G3" s="62" t="s">
        <v>7</v>
      </c>
      <c r="H3" s="31" t="s">
        <v>8</v>
      </c>
      <c r="I3" s="62" t="s">
        <v>9</v>
      </c>
      <c r="J3" s="31" t="s">
        <v>10</v>
      </c>
      <c r="K3" s="87" t="s">
        <v>11</v>
      </c>
      <c r="L3" s="31" t="s">
        <v>12</v>
      </c>
      <c r="M3" s="62" t="s">
        <v>13</v>
      </c>
      <c r="N3" s="323"/>
    </row>
    <row r="4" spans="1:14" x14ac:dyDescent="0.25">
      <c r="A4" s="35">
        <v>1</v>
      </c>
      <c r="B4" s="36" t="s">
        <v>14</v>
      </c>
      <c r="C4" s="210">
        <v>253</v>
      </c>
      <c r="D4" s="212">
        <v>264</v>
      </c>
      <c r="E4" s="213">
        <v>135</v>
      </c>
      <c r="F4" s="212">
        <v>224</v>
      </c>
      <c r="G4" s="210">
        <v>72</v>
      </c>
      <c r="H4" s="212">
        <v>236</v>
      </c>
      <c r="I4" s="210">
        <v>74</v>
      </c>
      <c r="J4" s="36">
        <v>172</v>
      </c>
      <c r="K4" s="210">
        <v>291</v>
      </c>
      <c r="L4" s="212">
        <v>85</v>
      </c>
      <c r="M4" s="210">
        <v>114</v>
      </c>
      <c r="N4" s="177">
        <f t="shared" ref="N4:N20" si="0">SUM(C4:M4)</f>
        <v>1920</v>
      </c>
    </row>
    <row r="5" spans="1:14" x14ac:dyDescent="0.25">
      <c r="A5" s="37">
        <v>2</v>
      </c>
      <c r="B5" s="38" t="s">
        <v>15</v>
      </c>
      <c r="C5" s="63">
        <v>0</v>
      </c>
      <c r="D5" s="70">
        <v>28</v>
      </c>
      <c r="E5" s="63">
        <v>0</v>
      </c>
      <c r="F5" s="70">
        <v>1</v>
      </c>
      <c r="G5" s="63">
        <v>0</v>
      </c>
      <c r="H5" s="70">
        <v>0</v>
      </c>
      <c r="I5" s="63">
        <v>0</v>
      </c>
      <c r="J5" s="38">
        <v>11</v>
      </c>
      <c r="K5" s="63">
        <v>0</v>
      </c>
      <c r="L5" s="70">
        <v>0</v>
      </c>
      <c r="M5" s="63">
        <v>0</v>
      </c>
      <c r="N5" s="38">
        <f t="shared" si="0"/>
        <v>40</v>
      </c>
    </row>
    <row r="6" spans="1:14" x14ac:dyDescent="0.25">
      <c r="A6" s="37">
        <v>3</v>
      </c>
      <c r="B6" s="38" t="s">
        <v>16</v>
      </c>
      <c r="C6" s="63">
        <v>142</v>
      </c>
      <c r="D6" s="70">
        <v>367</v>
      </c>
      <c r="E6" s="175">
        <v>176</v>
      </c>
      <c r="F6" s="70">
        <v>348</v>
      </c>
      <c r="G6" s="63">
        <v>58</v>
      </c>
      <c r="H6" s="70">
        <v>368</v>
      </c>
      <c r="I6" s="63">
        <v>56</v>
      </c>
      <c r="J6" s="38">
        <v>297</v>
      </c>
      <c r="K6" s="63">
        <v>172</v>
      </c>
      <c r="L6" s="70">
        <v>149</v>
      </c>
      <c r="M6" s="63">
        <v>131</v>
      </c>
      <c r="N6" s="72">
        <f>SUM(C6:M6)</f>
        <v>2264</v>
      </c>
    </row>
    <row r="7" spans="1:14" x14ac:dyDescent="0.25">
      <c r="A7" s="37">
        <v>4</v>
      </c>
      <c r="B7" s="38" t="s">
        <v>17</v>
      </c>
      <c r="C7" s="63">
        <v>0</v>
      </c>
      <c r="D7" s="70">
        <v>0</v>
      </c>
      <c r="E7" s="63">
        <v>0</v>
      </c>
      <c r="F7" s="70">
        <v>0</v>
      </c>
      <c r="G7" s="63">
        <v>0</v>
      </c>
      <c r="H7" s="39">
        <v>0</v>
      </c>
      <c r="I7" s="63">
        <v>0</v>
      </c>
      <c r="J7" s="38">
        <v>0</v>
      </c>
      <c r="K7" s="63">
        <v>0</v>
      </c>
      <c r="L7" s="70">
        <v>0</v>
      </c>
      <c r="M7" s="63">
        <v>0</v>
      </c>
      <c r="N7" s="38">
        <f t="shared" si="0"/>
        <v>0</v>
      </c>
    </row>
    <row r="8" spans="1:14" x14ac:dyDescent="0.25">
      <c r="A8" s="37">
        <v>5</v>
      </c>
      <c r="B8" s="38" t="s">
        <v>18</v>
      </c>
      <c r="C8" s="63">
        <v>0</v>
      </c>
      <c r="D8" s="70">
        <v>0</v>
      </c>
      <c r="E8" s="63">
        <v>0</v>
      </c>
      <c r="F8" s="70">
        <v>0</v>
      </c>
      <c r="G8" s="63">
        <v>0</v>
      </c>
      <c r="H8" s="39">
        <v>0</v>
      </c>
      <c r="I8" s="63">
        <v>0</v>
      </c>
      <c r="J8" s="38">
        <v>0</v>
      </c>
      <c r="K8" s="63">
        <v>0</v>
      </c>
      <c r="L8" s="70">
        <v>0</v>
      </c>
      <c r="M8" s="63">
        <v>0</v>
      </c>
      <c r="N8" s="38">
        <f t="shared" si="0"/>
        <v>0</v>
      </c>
    </row>
    <row r="9" spans="1:14" x14ac:dyDescent="0.25">
      <c r="A9" s="37">
        <v>6</v>
      </c>
      <c r="B9" s="38" t="s">
        <v>19</v>
      </c>
      <c r="C9" s="63">
        <v>0</v>
      </c>
      <c r="D9" s="70">
        <v>1</v>
      </c>
      <c r="E9" s="63">
        <v>0</v>
      </c>
      <c r="F9" s="70">
        <v>0</v>
      </c>
      <c r="G9" s="63">
        <v>0</v>
      </c>
      <c r="H9" s="70">
        <v>0</v>
      </c>
      <c r="I9" s="63">
        <v>0</v>
      </c>
      <c r="J9" s="38">
        <v>0</v>
      </c>
      <c r="K9" s="63">
        <v>0</v>
      </c>
      <c r="L9" s="70">
        <v>0</v>
      </c>
      <c r="M9" s="63">
        <v>0</v>
      </c>
      <c r="N9" s="38">
        <f t="shared" si="0"/>
        <v>1</v>
      </c>
    </row>
    <row r="10" spans="1:14" x14ac:dyDescent="0.25">
      <c r="A10" s="37">
        <v>7</v>
      </c>
      <c r="B10" s="38" t="s">
        <v>20</v>
      </c>
      <c r="C10" s="63">
        <v>3</v>
      </c>
      <c r="D10" s="70">
        <v>2</v>
      </c>
      <c r="E10" s="175">
        <v>3</v>
      </c>
      <c r="F10" s="70">
        <v>0</v>
      </c>
      <c r="G10" s="63">
        <v>0</v>
      </c>
      <c r="H10" s="70">
        <v>1</v>
      </c>
      <c r="I10" s="63">
        <v>0</v>
      </c>
      <c r="J10" s="38">
        <v>0</v>
      </c>
      <c r="K10" s="63">
        <v>1</v>
      </c>
      <c r="L10" s="70">
        <v>0</v>
      </c>
      <c r="M10" s="63">
        <v>1</v>
      </c>
      <c r="N10" s="38">
        <f t="shared" si="0"/>
        <v>11</v>
      </c>
    </row>
    <row r="11" spans="1:14" x14ac:dyDescent="0.25">
      <c r="A11" s="37">
        <v>8</v>
      </c>
      <c r="B11" s="38" t="s">
        <v>21</v>
      </c>
      <c r="C11" s="63">
        <v>71</v>
      </c>
      <c r="D11" s="70">
        <v>93</v>
      </c>
      <c r="E11" s="175">
        <v>104</v>
      </c>
      <c r="F11" s="70">
        <v>134</v>
      </c>
      <c r="G11" s="63">
        <v>15</v>
      </c>
      <c r="H11" s="70">
        <v>108</v>
      </c>
      <c r="I11" s="63">
        <v>28</v>
      </c>
      <c r="J11" s="38">
        <v>97</v>
      </c>
      <c r="K11" s="63">
        <v>71</v>
      </c>
      <c r="L11" s="70">
        <v>53</v>
      </c>
      <c r="M11" s="63">
        <v>29</v>
      </c>
      <c r="N11" s="38">
        <f t="shared" si="0"/>
        <v>803</v>
      </c>
    </row>
    <row r="12" spans="1:14" x14ac:dyDescent="0.25">
      <c r="A12" s="37">
        <v>9</v>
      </c>
      <c r="B12" s="38" t="s">
        <v>22</v>
      </c>
      <c r="C12" s="63">
        <v>197</v>
      </c>
      <c r="D12" s="66">
        <v>305</v>
      </c>
      <c r="E12" s="63">
        <v>149</v>
      </c>
      <c r="F12" s="70">
        <v>359</v>
      </c>
      <c r="G12" s="63">
        <v>386</v>
      </c>
      <c r="H12" s="70">
        <v>99</v>
      </c>
      <c r="I12" s="63">
        <v>20</v>
      </c>
      <c r="J12" s="38">
        <v>338</v>
      </c>
      <c r="K12" s="63">
        <v>202</v>
      </c>
      <c r="L12" s="70">
        <v>56</v>
      </c>
      <c r="M12" s="63">
        <v>71</v>
      </c>
      <c r="N12" s="72">
        <f t="shared" si="0"/>
        <v>2182</v>
      </c>
    </row>
    <row r="13" spans="1:14" x14ac:dyDescent="0.25">
      <c r="A13" s="37">
        <v>10</v>
      </c>
      <c r="B13" s="38" t="s">
        <v>23</v>
      </c>
      <c r="C13" s="63">
        <v>527</v>
      </c>
      <c r="D13" s="66">
        <v>1128</v>
      </c>
      <c r="E13" s="175">
        <v>1012</v>
      </c>
      <c r="F13" s="66">
        <v>1061</v>
      </c>
      <c r="G13" s="63">
        <v>428</v>
      </c>
      <c r="H13" s="66">
        <v>1026</v>
      </c>
      <c r="I13" s="63">
        <v>766</v>
      </c>
      <c r="J13" s="72">
        <v>1767</v>
      </c>
      <c r="K13" s="175">
        <v>1153</v>
      </c>
      <c r="L13" s="66">
        <v>1406</v>
      </c>
      <c r="M13" s="175">
        <v>737</v>
      </c>
      <c r="N13" s="72">
        <f t="shared" si="0"/>
        <v>11011</v>
      </c>
    </row>
    <row r="14" spans="1:14" x14ac:dyDescent="0.25">
      <c r="A14" s="37">
        <v>11</v>
      </c>
      <c r="B14" s="38" t="s">
        <v>24</v>
      </c>
      <c r="C14" s="63">
        <v>0</v>
      </c>
      <c r="D14" s="70">
        <v>4</v>
      </c>
      <c r="E14" s="63">
        <v>0</v>
      </c>
      <c r="F14" s="70">
        <v>0</v>
      </c>
      <c r="G14" s="63">
        <v>0</v>
      </c>
      <c r="H14" s="39">
        <v>0</v>
      </c>
      <c r="I14" s="63">
        <v>0</v>
      </c>
      <c r="J14" s="38">
        <v>0</v>
      </c>
      <c r="K14" s="63">
        <v>0</v>
      </c>
      <c r="L14" s="70">
        <v>0</v>
      </c>
      <c r="M14" s="63">
        <v>0</v>
      </c>
      <c r="N14" s="38">
        <f t="shared" si="0"/>
        <v>4</v>
      </c>
    </row>
    <row r="15" spans="1:14" x14ac:dyDescent="0.25">
      <c r="A15" s="37">
        <v>12</v>
      </c>
      <c r="B15" s="38" t="s">
        <v>25</v>
      </c>
      <c r="C15" s="63">
        <v>0</v>
      </c>
      <c r="D15" s="70">
        <v>0</v>
      </c>
      <c r="E15" s="63">
        <v>0</v>
      </c>
      <c r="F15" s="70">
        <v>0</v>
      </c>
      <c r="G15" s="63">
        <v>0</v>
      </c>
      <c r="H15" s="39">
        <v>0</v>
      </c>
      <c r="I15" s="63">
        <v>0</v>
      </c>
      <c r="J15" s="38">
        <v>0</v>
      </c>
      <c r="K15" s="63">
        <v>0</v>
      </c>
      <c r="L15" s="70">
        <v>0</v>
      </c>
      <c r="M15" s="63">
        <v>0</v>
      </c>
      <c r="N15" s="38">
        <f t="shared" si="0"/>
        <v>0</v>
      </c>
    </row>
    <row r="16" spans="1:14" x14ac:dyDescent="0.25">
      <c r="A16" s="37">
        <v>13</v>
      </c>
      <c r="B16" s="38" t="s">
        <v>26</v>
      </c>
      <c r="C16" s="63">
        <v>100</v>
      </c>
      <c r="D16" s="70">
        <v>12</v>
      </c>
      <c r="E16" s="63">
        <v>15</v>
      </c>
      <c r="F16" s="70">
        <v>42</v>
      </c>
      <c r="G16" s="63">
        <v>4</v>
      </c>
      <c r="H16" s="39">
        <v>14</v>
      </c>
      <c r="I16" s="63">
        <v>0</v>
      </c>
      <c r="J16" s="38">
        <v>32</v>
      </c>
      <c r="K16" s="63">
        <v>25</v>
      </c>
      <c r="L16" s="70">
        <v>7</v>
      </c>
      <c r="M16" s="63">
        <v>0</v>
      </c>
      <c r="N16" s="38">
        <f t="shared" si="0"/>
        <v>251</v>
      </c>
    </row>
    <row r="17" spans="1:14" x14ac:dyDescent="0.25">
      <c r="A17" s="37">
        <v>14</v>
      </c>
      <c r="B17" s="38" t="s">
        <v>27</v>
      </c>
      <c r="C17" s="63">
        <v>0</v>
      </c>
      <c r="D17" s="70">
        <v>0</v>
      </c>
      <c r="E17" s="63">
        <v>0</v>
      </c>
      <c r="F17" s="70">
        <v>0</v>
      </c>
      <c r="G17" s="63">
        <v>0</v>
      </c>
      <c r="H17" s="39">
        <v>0</v>
      </c>
      <c r="I17" s="63">
        <v>0</v>
      </c>
      <c r="J17" s="38">
        <v>0</v>
      </c>
      <c r="K17" s="63">
        <v>0</v>
      </c>
      <c r="L17" s="70">
        <v>0</v>
      </c>
      <c r="M17" s="63">
        <v>0</v>
      </c>
      <c r="N17" s="38">
        <f t="shared" si="0"/>
        <v>0</v>
      </c>
    </row>
    <row r="18" spans="1:14" x14ac:dyDescent="0.25">
      <c r="A18" s="37">
        <v>15</v>
      </c>
      <c r="B18" s="38" t="s">
        <v>28</v>
      </c>
      <c r="C18" s="63">
        <v>6</v>
      </c>
      <c r="D18" s="70">
        <v>0</v>
      </c>
      <c r="E18" s="63">
        <v>0</v>
      </c>
      <c r="F18" s="70">
        <v>0</v>
      </c>
      <c r="G18" s="63">
        <v>0</v>
      </c>
      <c r="H18" s="39">
        <v>0</v>
      </c>
      <c r="I18" s="63">
        <v>0</v>
      </c>
      <c r="J18" s="38">
        <v>0</v>
      </c>
      <c r="K18" s="63">
        <v>0</v>
      </c>
      <c r="L18" s="70">
        <v>0</v>
      </c>
      <c r="M18" s="63">
        <v>0</v>
      </c>
      <c r="N18" s="38">
        <f t="shared" si="0"/>
        <v>6</v>
      </c>
    </row>
    <row r="19" spans="1:14" x14ac:dyDescent="0.25">
      <c r="A19" s="37">
        <v>16</v>
      </c>
      <c r="B19" s="38" t="s">
        <v>29</v>
      </c>
      <c r="C19" s="63">
        <v>0</v>
      </c>
      <c r="D19" s="70"/>
      <c r="E19" s="63">
        <v>0</v>
      </c>
      <c r="F19" s="70">
        <v>1</v>
      </c>
      <c r="G19" s="63">
        <v>0</v>
      </c>
      <c r="H19" s="39">
        <v>0</v>
      </c>
      <c r="I19" s="63">
        <v>0</v>
      </c>
      <c r="J19" s="38">
        <v>0</v>
      </c>
      <c r="K19" s="63">
        <v>0</v>
      </c>
      <c r="L19" s="70">
        <v>0</v>
      </c>
      <c r="M19" s="63">
        <v>0</v>
      </c>
      <c r="N19" s="38">
        <f t="shared" si="0"/>
        <v>1</v>
      </c>
    </row>
    <row r="20" spans="1:14" x14ac:dyDescent="0.25">
      <c r="A20" s="37">
        <v>17</v>
      </c>
      <c r="B20" s="38" t="s">
        <v>30</v>
      </c>
      <c r="C20" s="63">
        <v>0</v>
      </c>
      <c r="D20" s="70">
        <v>0</v>
      </c>
      <c r="E20" s="63">
        <v>0</v>
      </c>
      <c r="F20" s="70">
        <v>0</v>
      </c>
      <c r="G20" s="63">
        <v>0</v>
      </c>
      <c r="H20" s="39">
        <v>0</v>
      </c>
      <c r="I20" s="63">
        <v>0</v>
      </c>
      <c r="J20" s="38">
        <v>0</v>
      </c>
      <c r="K20" s="63">
        <v>0</v>
      </c>
      <c r="L20" s="70">
        <v>0</v>
      </c>
      <c r="M20" s="63">
        <v>0</v>
      </c>
      <c r="N20" s="38">
        <f t="shared" si="0"/>
        <v>0</v>
      </c>
    </row>
    <row r="21" spans="1:14" ht="15.75" thickBot="1" x14ac:dyDescent="0.3">
      <c r="A21" s="40">
        <v>18</v>
      </c>
      <c r="B21" s="41" t="s">
        <v>31</v>
      </c>
      <c r="C21" s="211">
        <v>146</v>
      </c>
      <c r="D21" s="184">
        <v>302</v>
      </c>
      <c r="E21" s="211">
        <v>35</v>
      </c>
      <c r="F21" s="184">
        <v>300</v>
      </c>
      <c r="G21" s="211">
        <v>2</v>
      </c>
      <c r="H21" s="42">
        <v>296</v>
      </c>
      <c r="I21" s="211">
        <v>54</v>
      </c>
      <c r="J21" s="41">
        <v>65</v>
      </c>
      <c r="K21" s="211">
        <v>264</v>
      </c>
      <c r="L21" s="184">
        <v>26</v>
      </c>
      <c r="M21" s="211">
        <v>143</v>
      </c>
      <c r="N21" s="178">
        <f>SUM(C21:M21)</f>
        <v>1633</v>
      </c>
    </row>
    <row r="22" spans="1:14" ht="15.75" thickBot="1" x14ac:dyDescent="0.3">
      <c r="A22" s="43"/>
      <c r="B22" s="44" t="s">
        <v>39</v>
      </c>
      <c r="C22" s="64">
        <f t="shared" ref="C22:N22" si="1">SUM(C4:C21)</f>
        <v>1445</v>
      </c>
      <c r="D22" s="49">
        <f t="shared" si="1"/>
        <v>2506</v>
      </c>
      <c r="E22" s="96">
        <f t="shared" si="1"/>
        <v>1629</v>
      </c>
      <c r="F22" s="49">
        <f t="shared" si="1"/>
        <v>2470</v>
      </c>
      <c r="G22" s="65">
        <f t="shared" si="1"/>
        <v>965</v>
      </c>
      <c r="H22" s="49">
        <f t="shared" si="1"/>
        <v>2148</v>
      </c>
      <c r="I22" s="65">
        <f t="shared" si="1"/>
        <v>998</v>
      </c>
      <c r="J22" s="49">
        <f t="shared" si="1"/>
        <v>2779</v>
      </c>
      <c r="K22" s="96">
        <f>SUM(K4:K21)</f>
        <v>2179</v>
      </c>
      <c r="L22" s="49">
        <f t="shared" si="1"/>
        <v>1782</v>
      </c>
      <c r="M22" s="64">
        <f t="shared" si="1"/>
        <v>1226</v>
      </c>
      <c r="N22" s="46">
        <f t="shared" si="1"/>
        <v>20127</v>
      </c>
    </row>
    <row r="23" spans="1:14" ht="15.75" thickBot="1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5.75" thickBot="1" x14ac:dyDescent="0.3">
      <c r="A24" s="306" t="s">
        <v>33</v>
      </c>
      <c r="B24" s="307"/>
      <c r="C24" s="55">
        <f>C22/N22</f>
        <v>7.1794107417896352E-2</v>
      </c>
      <c r="D24" s="54">
        <f>D22/N22</f>
        <v>0.12450936552889154</v>
      </c>
      <c r="E24" s="55">
        <f>E22/N22</f>
        <v>8.0936056044119839E-2</v>
      </c>
      <c r="F24" s="54">
        <f>F22/N22</f>
        <v>0.12272072340636955</v>
      </c>
      <c r="G24" s="55">
        <f>G22/N22</f>
        <v>4.7945545784269884E-2</v>
      </c>
      <c r="H24" s="54">
        <f>H22/N22</f>
        <v>0.10672231331047846</v>
      </c>
      <c r="I24" s="55">
        <f>I22/N22</f>
        <v>4.9585134396581708E-2</v>
      </c>
      <c r="J24" s="54">
        <f>J22/N22</f>
        <v>0.1380732349580166</v>
      </c>
      <c r="K24" s="55">
        <f>K22/N22</f>
        <v>0.10826253291598351</v>
      </c>
      <c r="L24" s="54">
        <f>L22/N22</f>
        <v>8.8537785064838281E-2</v>
      </c>
      <c r="M24" s="55">
        <f>M22/N22</f>
        <v>6.0913201172554284E-2</v>
      </c>
      <c r="N24" s="54">
        <f>N22/N22</f>
        <v>1</v>
      </c>
    </row>
    <row r="25" spans="1:14" ht="15.75" thickBo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5.75" thickBot="1" x14ac:dyDescent="0.3">
      <c r="A26" s="291" t="s">
        <v>0</v>
      </c>
      <c r="B26" s="297" t="s">
        <v>1</v>
      </c>
      <c r="C26" s="301" t="s">
        <v>92</v>
      </c>
      <c r="D26" s="302"/>
      <c r="E26" s="302"/>
      <c r="F26" s="303"/>
      <c r="G26" s="304" t="s">
        <v>3</v>
      </c>
      <c r="H26" s="1"/>
      <c r="I26" s="1"/>
      <c r="J26" s="1"/>
      <c r="K26" s="1"/>
      <c r="L26" s="1"/>
      <c r="M26" s="1"/>
      <c r="N26" s="1"/>
    </row>
    <row r="27" spans="1:14" ht="15.75" thickBot="1" x14ac:dyDescent="0.3">
      <c r="A27" s="292"/>
      <c r="B27" s="298"/>
      <c r="C27" s="76" t="s">
        <v>13</v>
      </c>
      <c r="D27" s="190" t="s">
        <v>34</v>
      </c>
      <c r="E27" s="76" t="s">
        <v>7</v>
      </c>
      <c r="F27" s="190" t="s">
        <v>10</v>
      </c>
      <c r="G27" s="305"/>
      <c r="H27" s="1"/>
      <c r="I27" s="1"/>
      <c r="J27" s="112"/>
      <c r="K27" s="312" t="s">
        <v>35</v>
      </c>
      <c r="L27" s="313"/>
      <c r="M27" s="113">
        <f>N22</f>
        <v>20127</v>
      </c>
      <c r="N27" s="168">
        <f>M27/M29</f>
        <v>0.98271568771056106</v>
      </c>
    </row>
    <row r="28" spans="1:14" ht="15.75" thickBot="1" x14ac:dyDescent="0.3">
      <c r="A28" s="25">
        <v>19</v>
      </c>
      <c r="B28" s="191" t="s">
        <v>36</v>
      </c>
      <c r="C28" s="273">
        <f>94+20</f>
        <v>114</v>
      </c>
      <c r="D28" s="58">
        <v>223</v>
      </c>
      <c r="E28" s="272">
        <v>8</v>
      </c>
      <c r="F28" s="172">
        <v>9</v>
      </c>
      <c r="G28" s="166">
        <f>SUM(C28:F28)</f>
        <v>354</v>
      </c>
      <c r="H28" s="1"/>
      <c r="I28" s="1"/>
      <c r="J28" s="112"/>
      <c r="K28" s="308" t="s">
        <v>36</v>
      </c>
      <c r="L28" s="309"/>
      <c r="M28" s="166">
        <f>G28</f>
        <v>354</v>
      </c>
      <c r="N28" s="169">
        <f>M28/M29</f>
        <v>1.7284312289438993E-2</v>
      </c>
    </row>
    <row r="29" spans="1:14" ht="15.75" thickBot="1" x14ac:dyDescent="0.3">
      <c r="A29" s="12"/>
      <c r="B29" s="20"/>
      <c r="C29" s="1"/>
      <c r="D29" s="1"/>
      <c r="E29" s="1"/>
      <c r="F29" s="1"/>
      <c r="G29" s="1"/>
      <c r="H29" s="1"/>
      <c r="I29" s="1"/>
      <c r="J29" s="112"/>
      <c r="K29" s="310" t="s">
        <v>3</v>
      </c>
      <c r="L29" s="311"/>
      <c r="M29" s="170">
        <f>M27+M28</f>
        <v>20481</v>
      </c>
      <c r="N29" s="171">
        <f>M29/M29</f>
        <v>1</v>
      </c>
    </row>
    <row r="30" spans="1:14" ht="15.75" thickBot="1" x14ac:dyDescent="0.3">
      <c r="A30" s="285" t="s">
        <v>37</v>
      </c>
      <c r="B30" s="286"/>
      <c r="C30" s="26">
        <f>C28/G28</f>
        <v>0.32203389830508472</v>
      </c>
      <c r="D30" s="114">
        <f>D28/G28</f>
        <v>0.62994350282485878</v>
      </c>
      <c r="E30" s="26">
        <f>E28/G28</f>
        <v>2.2598870056497175E-2</v>
      </c>
      <c r="F30" s="114">
        <f>F28/G28</f>
        <v>2.5423728813559324E-2</v>
      </c>
      <c r="G30" s="26">
        <f>G28/G28</f>
        <v>1</v>
      </c>
      <c r="H30" s="1"/>
      <c r="I30" s="1"/>
      <c r="J30" s="1"/>
      <c r="K30" s="1"/>
      <c r="L30" s="1"/>
      <c r="M30" s="1"/>
      <c r="N30" s="1"/>
    </row>
  </sheetData>
  <mergeCells count="14">
    <mergeCell ref="K28:L28"/>
    <mergeCell ref="A30:B30"/>
    <mergeCell ref="A26:A27"/>
    <mergeCell ref="B26:B27"/>
    <mergeCell ref="K27:L27"/>
    <mergeCell ref="C26:F26"/>
    <mergeCell ref="G26:G27"/>
    <mergeCell ref="K29:L29"/>
    <mergeCell ref="N2:N3"/>
    <mergeCell ref="A24:B24"/>
    <mergeCell ref="C1:I1"/>
    <mergeCell ref="A2:A3"/>
    <mergeCell ref="B2:B3"/>
    <mergeCell ref="C2:M2"/>
  </mergeCells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workbookViewId="0"/>
  </sheetViews>
  <sheetFormatPr defaultRowHeight="15" x14ac:dyDescent="0.25"/>
  <cols>
    <col min="1" max="1" width="4.7109375" customWidth="1"/>
    <col min="2" max="2" width="27.85546875" customWidth="1"/>
  </cols>
  <sheetData>
    <row r="1" spans="1:14" ht="27.75" customHeight="1" thickBot="1" x14ac:dyDescent="0.3">
      <c r="A1" s="30"/>
      <c r="B1" s="30"/>
      <c r="C1" s="314" t="s">
        <v>99</v>
      </c>
      <c r="D1" s="315"/>
      <c r="E1" s="315"/>
      <c r="F1" s="315"/>
      <c r="G1" s="315"/>
      <c r="H1" s="315"/>
      <c r="I1" s="315"/>
      <c r="J1" s="316"/>
      <c r="K1" s="316"/>
      <c r="L1" s="30"/>
      <c r="M1" s="30"/>
      <c r="N1" s="247" t="s">
        <v>38</v>
      </c>
    </row>
    <row r="2" spans="1:14" ht="15.75" thickBot="1" x14ac:dyDescent="0.3">
      <c r="A2" s="304" t="s">
        <v>0</v>
      </c>
      <c r="B2" s="318" t="s">
        <v>1</v>
      </c>
      <c r="C2" s="330" t="s">
        <v>2</v>
      </c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22" t="s">
        <v>3</v>
      </c>
    </row>
    <row r="3" spans="1:14" ht="15.75" thickBot="1" x14ac:dyDescent="0.3">
      <c r="A3" s="317"/>
      <c r="B3" s="319"/>
      <c r="C3" s="90" t="s">
        <v>71</v>
      </c>
      <c r="D3" s="34" t="s">
        <v>4</v>
      </c>
      <c r="E3" s="33" t="s">
        <v>5</v>
      </c>
      <c r="F3" s="34" t="s">
        <v>6</v>
      </c>
      <c r="G3" s="33" t="s">
        <v>7</v>
      </c>
      <c r="H3" s="34" t="s">
        <v>8</v>
      </c>
      <c r="I3" s="33" t="s">
        <v>9</v>
      </c>
      <c r="J3" s="34" t="s">
        <v>10</v>
      </c>
      <c r="K3" s="88" t="s">
        <v>40</v>
      </c>
      <c r="L3" s="34" t="s">
        <v>12</v>
      </c>
      <c r="M3" s="61" t="s">
        <v>13</v>
      </c>
      <c r="N3" s="323"/>
    </row>
    <row r="4" spans="1:14" x14ac:dyDescent="0.25">
      <c r="A4" s="35">
        <v>1</v>
      </c>
      <c r="B4" s="36" t="s">
        <v>14</v>
      </c>
      <c r="C4" s="173">
        <v>9866</v>
      </c>
      <c r="D4" s="92">
        <v>15176</v>
      </c>
      <c r="E4" s="173">
        <v>7722</v>
      </c>
      <c r="F4" s="92">
        <v>5179</v>
      </c>
      <c r="G4" s="173">
        <v>7852</v>
      </c>
      <c r="H4" s="92">
        <v>13325</v>
      </c>
      <c r="I4" s="173">
        <v>1661</v>
      </c>
      <c r="J4" s="92">
        <v>9861</v>
      </c>
      <c r="K4" s="173">
        <v>4121</v>
      </c>
      <c r="L4" s="92">
        <v>3000</v>
      </c>
      <c r="M4" s="213">
        <v>6546</v>
      </c>
      <c r="N4" s="177">
        <f t="shared" ref="N4:N21" si="0">SUM(C4:M4)</f>
        <v>84309</v>
      </c>
    </row>
    <row r="5" spans="1:14" x14ac:dyDescent="0.25">
      <c r="A5" s="37">
        <v>2</v>
      </c>
      <c r="B5" s="38" t="s">
        <v>15</v>
      </c>
      <c r="C5" s="69">
        <v>0</v>
      </c>
      <c r="D5" s="70">
        <v>493</v>
      </c>
      <c r="E5" s="69">
        <v>0</v>
      </c>
      <c r="F5" s="70">
        <v>22</v>
      </c>
      <c r="G5" s="69">
        <v>0</v>
      </c>
      <c r="H5" s="70">
        <v>0</v>
      </c>
      <c r="I5" s="69">
        <v>0</v>
      </c>
      <c r="J5" s="70">
        <v>108</v>
      </c>
      <c r="K5" s="69">
        <v>0</v>
      </c>
      <c r="L5" s="70">
        <v>0</v>
      </c>
      <c r="M5" s="63">
        <v>0</v>
      </c>
      <c r="N5" s="72">
        <f t="shared" si="0"/>
        <v>623</v>
      </c>
    </row>
    <row r="6" spans="1:14" x14ac:dyDescent="0.25">
      <c r="A6" s="37">
        <v>3</v>
      </c>
      <c r="B6" s="38" t="s">
        <v>16</v>
      </c>
      <c r="C6" s="85">
        <v>13718</v>
      </c>
      <c r="D6" s="66">
        <v>37034</v>
      </c>
      <c r="E6" s="85">
        <v>10932</v>
      </c>
      <c r="F6" s="66">
        <v>30462</v>
      </c>
      <c r="G6" s="85">
        <v>7942</v>
      </c>
      <c r="H6" s="66">
        <v>21063</v>
      </c>
      <c r="I6" s="85">
        <v>2102</v>
      </c>
      <c r="J6" s="66">
        <v>15670</v>
      </c>
      <c r="K6" s="85">
        <v>11034</v>
      </c>
      <c r="L6" s="66">
        <v>3779</v>
      </c>
      <c r="M6" s="175">
        <v>6849</v>
      </c>
      <c r="N6" s="72">
        <f t="shared" si="0"/>
        <v>160585</v>
      </c>
    </row>
    <row r="7" spans="1:14" x14ac:dyDescent="0.25">
      <c r="A7" s="37">
        <v>4</v>
      </c>
      <c r="B7" s="38" t="s">
        <v>17</v>
      </c>
      <c r="C7" s="69">
        <v>0</v>
      </c>
      <c r="D7" s="70">
        <v>0</v>
      </c>
      <c r="E7" s="69">
        <v>0</v>
      </c>
      <c r="F7" s="70">
        <v>0</v>
      </c>
      <c r="G7" s="69">
        <v>0</v>
      </c>
      <c r="H7" s="70">
        <v>0</v>
      </c>
      <c r="I7" s="69">
        <v>0</v>
      </c>
      <c r="J7" s="70">
        <v>0</v>
      </c>
      <c r="K7" s="69">
        <v>0</v>
      </c>
      <c r="L7" s="70">
        <v>0</v>
      </c>
      <c r="M7" s="63">
        <v>0</v>
      </c>
      <c r="N7" s="38">
        <f t="shared" si="0"/>
        <v>0</v>
      </c>
    </row>
    <row r="8" spans="1:14" x14ac:dyDescent="0.25">
      <c r="A8" s="37">
        <v>5</v>
      </c>
      <c r="B8" s="38" t="s">
        <v>18</v>
      </c>
      <c r="C8" s="69">
        <v>0</v>
      </c>
      <c r="D8" s="70">
        <v>0</v>
      </c>
      <c r="E8" s="69">
        <v>0</v>
      </c>
      <c r="F8" s="70">
        <v>0</v>
      </c>
      <c r="G8" s="85"/>
      <c r="H8" s="70">
        <v>0</v>
      </c>
      <c r="I8" s="69">
        <v>0</v>
      </c>
      <c r="J8" s="70">
        <v>0</v>
      </c>
      <c r="K8" s="69">
        <v>0</v>
      </c>
      <c r="L8" s="70">
        <v>0</v>
      </c>
      <c r="M8" s="63">
        <v>0</v>
      </c>
      <c r="N8" s="72">
        <f t="shared" si="0"/>
        <v>0</v>
      </c>
    </row>
    <row r="9" spans="1:14" x14ac:dyDescent="0.25">
      <c r="A9" s="37">
        <v>6</v>
      </c>
      <c r="B9" s="38" t="s">
        <v>19</v>
      </c>
      <c r="C9" s="69">
        <v>0</v>
      </c>
      <c r="D9" s="66">
        <v>4700</v>
      </c>
      <c r="E9" s="69">
        <v>0</v>
      </c>
      <c r="F9" s="70">
        <v>0</v>
      </c>
      <c r="G9" s="69">
        <v>0</v>
      </c>
      <c r="H9" s="66">
        <v>0</v>
      </c>
      <c r="I9" s="69">
        <v>0</v>
      </c>
      <c r="J9" s="70">
        <v>0</v>
      </c>
      <c r="K9" s="69">
        <v>0</v>
      </c>
      <c r="L9" s="70">
        <v>0</v>
      </c>
      <c r="M9" s="63">
        <v>0</v>
      </c>
      <c r="N9" s="72">
        <f t="shared" si="0"/>
        <v>4700</v>
      </c>
    </row>
    <row r="10" spans="1:14" x14ac:dyDescent="0.25">
      <c r="A10" s="37">
        <v>7</v>
      </c>
      <c r="B10" s="38" t="s">
        <v>20</v>
      </c>
      <c r="C10" s="69">
        <v>26</v>
      </c>
      <c r="D10" s="70">
        <v>14</v>
      </c>
      <c r="E10" s="69">
        <v>255</v>
      </c>
      <c r="F10" s="70">
        <v>0</v>
      </c>
      <c r="G10" s="85">
        <v>0</v>
      </c>
      <c r="H10" s="70">
        <v>10</v>
      </c>
      <c r="I10" s="69">
        <v>0</v>
      </c>
      <c r="J10" s="70">
        <v>0</v>
      </c>
      <c r="K10" s="69">
        <v>20</v>
      </c>
      <c r="L10" s="70">
        <v>0</v>
      </c>
      <c r="M10" s="63">
        <v>20</v>
      </c>
      <c r="N10" s="72">
        <f t="shared" si="0"/>
        <v>345</v>
      </c>
    </row>
    <row r="11" spans="1:14" x14ac:dyDescent="0.25">
      <c r="A11" s="37">
        <v>8</v>
      </c>
      <c r="B11" s="38" t="s">
        <v>21</v>
      </c>
      <c r="C11" s="85">
        <v>18537</v>
      </c>
      <c r="D11" s="66">
        <v>5997</v>
      </c>
      <c r="E11" s="85">
        <v>7606</v>
      </c>
      <c r="F11" s="66">
        <v>12082</v>
      </c>
      <c r="G11" s="85">
        <v>2739</v>
      </c>
      <c r="H11" s="66">
        <v>3784</v>
      </c>
      <c r="I11" s="69">
        <v>660</v>
      </c>
      <c r="J11" s="66">
        <v>28053</v>
      </c>
      <c r="K11" s="85">
        <v>13714</v>
      </c>
      <c r="L11" s="66">
        <v>1581</v>
      </c>
      <c r="M11" s="175">
        <v>2147</v>
      </c>
      <c r="N11" s="72">
        <f t="shared" si="0"/>
        <v>96900</v>
      </c>
    </row>
    <row r="12" spans="1:14" x14ac:dyDescent="0.25">
      <c r="A12" s="37">
        <v>9</v>
      </c>
      <c r="B12" s="38" t="s">
        <v>22</v>
      </c>
      <c r="C12" s="85">
        <v>58591</v>
      </c>
      <c r="D12" s="66">
        <v>14849</v>
      </c>
      <c r="E12" s="85">
        <v>7105</v>
      </c>
      <c r="F12" s="66">
        <v>29968</v>
      </c>
      <c r="G12" s="85">
        <v>63917</v>
      </c>
      <c r="H12" s="66">
        <v>29595</v>
      </c>
      <c r="I12" s="69">
        <v>95</v>
      </c>
      <c r="J12" s="66">
        <v>19913</v>
      </c>
      <c r="K12" s="85">
        <v>9362</v>
      </c>
      <c r="L12" s="66">
        <v>1855</v>
      </c>
      <c r="M12" s="175">
        <v>2996</v>
      </c>
      <c r="N12" s="72">
        <f t="shared" si="0"/>
        <v>238246</v>
      </c>
    </row>
    <row r="13" spans="1:14" x14ac:dyDescent="0.25">
      <c r="A13" s="37">
        <v>10</v>
      </c>
      <c r="B13" s="38" t="s">
        <v>23</v>
      </c>
      <c r="C13" s="85">
        <v>77613</v>
      </c>
      <c r="D13" s="66">
        <v>324645</v>
      </c>
      <c r="E13" s="85">
        <v>101470</v>
      </c>
      <c r="F13" s="66">
        <v>181426</v>
      </c>
      <c r="G13" s="85">
        <v>158489</v>
      </c>
      <c r="H13" s="66">
        <v>147301</v>
      </c>
      <c r="I13" s="85">
        <v>63359</v>
      </c>
      <c r="J13" s="66">
        <v>173551</v>
      </c>
      <c r="K13" s="85">
        <v>175006</v>
      </c>
      <c r="L13" s="66">
        <v>118212</v>
      </c>
      <c r="M13" s="175">
        <v>81992</v>
      </c>
      <c r="N13" s="72">
        <f t="shared" si="0"/>
        <v>1603064</v>
      </c>
    </row>
    <row r="14" spans="1:14" x14ac:dyDescent="0.25">
      <c r="A14" s="37">
        <v>11</v>
      </c>
      <c r="B14" s="38" t="s">
        <v>24</v>
      </c>
      <c r="C14" s="69">
        <v>0</v>
      </c>
      <c r="D14" s="66">
        <v>13732</v>
      </c>
      <c r="E14" s="85">
        <v>0</v>
      </c>
      <c r="F14" s="70">
        <v>0</v>
      </c>
      <c r="G14" s="69">
        <v>0</v>
      </c>
      <c r="H14" s="70">
        <v>0</v>
      </c>
      <c r="I14" s="69">
        <v>0</v>
      </c>
      <c r="J14" s="66">
        <v>0</v>
      </c>
      <c r="K14" s="69">
        <v>0</v>
      </c>
      <c r="L14" s="70">
        <v>0</v>
      </c>
      <c r="M14" s="63">
        <v>0</v>
      </c>
      <c r="N14" s="72">
        <f t="shared" si="0"/>
        <v>13732</v>
      </c>
    </row>
    <row r="15" spans="1:14" x14ac:dyDescent="0.25">
      <c r="A15" s="37">
        <v>12</v>
      </c>
      <c r="B15" s="38" t="s">
        <v>25</v>
      </c>
      <c r="C15" s="69">
        <v>0</v>
      </c>
      <c r="D15" s="70">
        <v>0</v>
      </c>
      <c r="E15" s="69">
        <v>0</v>
      </c>
      <c r="F15" s="70">
        <v>0</v>
      </c>
      <c r="G15" s="69">
        <v>0</v>
      </c>
      <c r="H15" s="70">
        <v>0</v>
      </c>
      <c r="I15" s="69">
        <v>0</v>
      </c>
      <c r="J15" s="70">
        <v>0</v>
      </c>
      <c r="K15" s="69">
        <v>0</v>
      </c>
      <c r="L15" s="70">
        <v>0</v>
      </c>
      <c r="M15" s="63">
        <v>0</v>
      </c>
      <c r="N15" s="38">
        <f t="shared" si="0"/>
        <v>0</v>
      </c>
    </row>
    <row r="16" spans="1:14" x14ac:dyDescent="0.25">
      <c r="A16" s="37">
        <v>13</v>
      </c>
      <c r="B16" s="38" t="s">
        <v>26</v>
      </c>
      <c r="C16" s="85">
        <v>2086</v>
      </c>
      <c r="D16" s="66">
        <v>1086</v>
      </c>
      <c r="E16" s="85">
        <v>1118</v>
      </c>
      <c r="F16" s="66">
        <v>152072</v>
      </c>
      <c r="G16" s="85">
        <v>136</v>
      </c>
      <c r="H16" s="66">
        <v>3367</v>
      </c>
      <c r="I16" s="69">
        <v>0</v>
      </c>
      <c r="J16" s="66">
        <v>8100</v>
      </c>
      <c r="K16" s="85">
        <v>3209</v>
      </c>
      <c r="L16" s="70">
        <v>126</v>
      </c>
      <c r="M16" s="63">
        <v>0</v>
      </c>
      <c r="N16" s="72">
        <f t="shared" si="0"/>
        <v>171300</v>
      </c>
    </row>
    <row r="17" spans="1:14" x14ac:dyDescent="0.25">
      <c r="A17" s="37">
        <v>14</v>
      </c>
      <c r="B17" s="38" t="s">
        <v>27</v>
      </c>
      <c r="C17" s="69">
        <v>0</v>
      </c>
      <c r="D17" s="70">
        <v>0</v>
      </c>
      <c r="E17" s="69">
        <v>0</v>
      </c>
      <c r="F17" s="70">
        <v>0</v>
      </c>
      <c r="G17" s="69">
        <v>0</v>
      </c>
      <c r="H17" s="70">
        <v>0</v>
      </c>
      <c r="I17" s="69">
        <v>0</v>
      </c>
      <c r="J17" s="70">
        <v>0</v>
      </c>
      <c r="K17" s="69">
        <v>0</v>
      </c>
      <c r="L17" s="70">
        <v>0</v>
      </c>
      <c r="M17" s="63">
        <v>0</v>
      </c>
      <c r="N17" s="38">
        <f t="shared" si="0"/>
        <v>0</v>
      </c>
    </row>
    <row r="18" spans="1:14" x14ac:dyDescent="0.25">
      <c r="A18" s="37">
        <v>15</v>
      </c>
      <c r="B18" s="38" t="s">
        <v>28</v>
      </c>
      <c r="C18" s="85">
        <v>2371</v>
      </c>
      <c r="D18" s="70">
        <v>0</v>
      </c>
      <c r="E18" s="69">
        <v>0</v>
      </c>
      <c r="F18" s="70">
        <v>0</v>
      </c>
      <c r="G18" s="69">
        <v>0</v>
      </c>
      <c r="H18" s="70">
        <v>0</v>
      </c>
      <c r="I18" s="69">
        <v>0</v>
      </c>
      <c r="J18" s="70">
        <v>0</v>
      </c>
      <c r="K18" s="69">
        <v>0</v>
      </c>
      <c r="L18" s="70">
        <v>0</v>
      </c>
      <c r="M18" s="63">
        <v>0</v>
      </c>
      <c r="N18" s="72">
        <f t="shared" si="0"/>
        <v>2371</v>
      </c>
    </row>
    <row r="19" spans="1:14" x14ac:dyDescent="0.25">
      <c r="A19" s="37">
        <v>16</v>
      </c>
      <c r="B19" s="38" t="s">
        <v>29</v>
      </c>
      <c r="C19" s="85">
        <v>0</v>
      </c>
      <c r="D19" s="66">
        <v>0</v>
      </c>
      <c r="E19" s="69">
        <v>0</v>
      </c>
      <c r="F19" s="70">
        <v>600</v>
      </c>
      <c r="G19" s="69">
        <v>0</v>
      </c>
      <c r="H19" s="70">
        <v>0</v>
      </c>
      <c r="I19" s="69">
        <v>0</v>
      </c>
      <c r="J19" s="70">
        <v>0</v>
      </c>
      <c r="K19" s="69">
        <v>0</v>
      </c>
      <c r="L19" s="70">
        <v>0</v>
      </c>
      <c r="M19" s="63">
        <v>0</v>
      </c>
      <c r="N19" s="72">
        <f t="shared" si="0"/>
        <v>600</v>
      </c>
    </row>
    <row r="20" spans="1:14" x14ac:dyDescent="0.25">
      <c r="A20" s="37">
        <v>17</v>
      </c>
      <c r="B20" s="38" t="s">
        <v>30</v>
      </c>
      <c r="C20" s="69">
        <v>0</v>
      </c>
      <c r="D20" s="70">
        <v>0</v>
      </c>
      <c r="E20" s="69">
        <v>0</v>
      </c>
      <c r="F20" s="70">
        <v>0</v>
      </c>
      <c r="G20" s="69">
        <v>0</v>
      </c>
      <c r="H20" s="70">
        <v>0</v>
      </c>
      <c r="I20" s="69">
        <v>0</v>
      </c>
      <c r="J20" s="70">
        <v>0</v>
      </c>
      <c r="K20" s="69">
        <v>0</v>
      </c>
      <c r="L20" s="70">
        <v>0</v>
      </c>
      <c r="M20" s="63">
        <v>0</v>
      </c>
      <c r="N20" s="38">
        <f t="shared" si="0"/>
        <v>0</v>
      </c>
    </row>
    <row r="21" spans="1:14" ht="15.75" thickBot="1" x14ac:dyDescent="0.3">
      <c r="A21" s="40">
        <v>18</v>
      </c>
      <c r="B21" s="41" t="s">
        <v>31</v>
      </c>
      <c r="C21" s="94">
        <v>2386</v>
      </c>
      <c r="D21" s="174">
        <v>6426</v>
      </c>
      <c r="E21" s="86">
        <v>332</v>
      </c>
      <c r="F21" s="174">
        <v>7350</v>
      </c>
      <c r="G21" s="94">
        <v>1080</v>
      </c>
      <c r="H21" s="174">
        <v>4398</v>
      </c>
      <c r="I21" s="94">
        <v>1706</v>
      </c>
      <c r="J21" s="174">
        <v>1964</v>
      </c>
      <c r="K21" s="94">
        <v>2405</v>
      </c>
      <c r="L21" s="174">
        <v>303</v>
      </c>
      <c r="M21" s="176">
        <v>1294</v>
      </c>
      <c r="N21" s="178">
        <f t="shared" si="0"/>
        <v>29644</v>
      </c>
    </row>
    <row r="22" spans="1:14" ht="15.75" thickBot="1" x14ac:dyDescent="0.3">
      <c r="A22" s="43"/>
      <c r="B22" s="44" t="s">
        <v>32</v>
      </c>
      <c r="C22" s="48">
        <f t="shared" ref="C22:M22" si="1">SUM(C4:C21)</f>
        <v>185194</v>
      </c>
      <c r="D22" s="49">
        <f>SUM(D4:D21)</f>
        <v>424152</v>
      </c>
      <c r="E22" s="48">
        <f t="shared" si="1"/>
        <v>136540</v>
      </c>
      <c r="F22" s="49">
        <f t="shared" si="1"/>
        <v>419161</v>
      </c>
      <c r="G22" s="48">
        <f t="shared" si="1"/>
        <v>242155</v>
      </c>
      <c r="H22" s="49">
        <f t="shared" si="1"/>
        <v>222843</v>
      </c>
      <c r="I22" s="48">
        <f>SUM(I4:I21)</f>
        <v>69583</v>
      </c>
      <c r="J22" s="49">
        <f t="shared" si="1"/>
        <v>257220</v>
      </c>
      <c r="K22" s="100">
        <f t="shared" si="1"/>
        <v>218871</v>
      </c>
      <c r="L22" s="49">
        <f t="shared" si="1"/>
        <v>128856</v>
      </c>
      <c r="M22" s="64">
        <f t="shared" si="1"/>
        <v>101844</v>
      </c>
      <c r="N22" s="46">
        <f>SUM(N4:N21)</f>
        <v>2406419</v>
      </c>
    </row>
    <row r="23" spans="1:14" ht="15.75" thickBot="1" x14ac:dyDescent="0.3">
      <c r="A23" s="1"/>
      <c r="B23" s="1"/>
      <c r="C23" s="1"/>
      <c r="D23" s="1"/>
      <c r="E23" s="1"/>
      <c r="F23" s="1"/>
      <c r="G23" s="1"/>
      <c r="H23" s="1"/>
      <c r="I23" s="179"/>
      <c r="J23" s="1"/>
      <c r="K23" s="1"/>
      <c r="L23" s="1"/>
      <c r="M23" s="1"/>
      <c r="N23" s="1"/>
    </row>
    <row r="24" spans="1:14" ht="15.75" thickBot="1" x14ac:dyDescent="0.3">
      <c r="A24" s="306" t="s">
        <v>33</v>
      </c>
      <c r="B24" s="307"/>
      <c r="C24" s="55">
        <f>C22/N22</f>
        <v>7.6958335186017066E-2</v>
      </c>
      <c r="D24" s="54">
        <f>D22/N22</f>
        <v>0.17625858173493478</v>
      </c>
      <c r="E24" s="55">
        <f>E22/N22</f>
        <v>5.6739911046247558E-2</v>
      </c>
      <c r="F24" s="54">
        <f>F22/N22</f>
        <v>0.17418454558412313</v>
      </c>
      <c r="G24" s="55">
        <f>G22/N22</f>
        <v>0.10062877661787079</v>
      </c>
      <c r="H24" s="54">
        <f>H22/N22</f>
        <v>9.2603574024307495E-2</v>
      </c>
      <c r="I24" s="55">
        <f>I22/N22</f>
        <v>2.8915579539556494E-2</v>
      </c>
      <c r="J24" s="54">
        <f>J22/N22</f>
        <v>0.10688911615142667</v>
      </c>
      <c r="K24" s="55">
        <f>K22/N22</f>
        <v>9.0952988652433342E-2</v>
      </c>
      <c r="L24" s="54">
        <f>L22/N22</f>
        <v>5.3546784662188922E-2</v>
      </c>
      <c r="M24" s="55">
        <f>M22/N22</f>
        <v>4.2321806800893778E-2</v>
      </c>
      <c r="N24" s="54">
        <f>N22/N22</f>
        <v>1</v>
      </c>
    </row>
    <row r="25" spans="1:14" ht="15.75" thickBo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5.75" thickBot="1" x14ac:dyDescent="0.3">
      <c r="A26" s="291" t="s">
        <v>0</v>
      </c>
      <c r="B26" s="297" t="s">
        <v>1</v>
      </c>
      <c r="C26" s="301" t="s">
        <v>92</v>
      </c>
      <c r="D26" s="302"/>
      <c r="E26" s="302"/>
      <c r="F26" s="303"/>
      <c r="G26" s="304" t="s">
        <v>3</v>
      </c>
      <c r="H26" s="1"/>
      <c r="I26" s="1"/>
      <c r="J26" s="1"/>
      <c r="K26" s="1"/>
      <c r="L26" s="1"/>
      <c r="M26" s="1"/>
      <c r="N26" s="1"/>
    </row>
    <row r="27" spans="1:14" ht="15.75" thickBot="1" x14ac:dyDescent="0.3">
      <c r="A27" s="292"/>
      <c r="B27" s="298"/>
      <c r="C27" s="76" t="s">
        <v>13</v>
      </c>
      <c r="D27" s="190" t="s">
        <v>34</v>
      </c>
      <c r="E27" s="76" t="s">
        <v>7</v>
      </c>
      <c r="F27" s="190" t="s">
        <v>10</v>
      </c>
      <c r="G27" s="305"/>
      <c r="H27" s="1"/>
      <c r="I27" s="1"/>
      <c r="J27" s="112"/>
      <c r="K27" s="281" t="s">
        <v>35</v>
      </c>
      <c r="L27" s="282"/>
      <c r="M27" s="167">
        <f>N22</f>
        <v>2406419</v>
      </c>
      <c r="N27" s="168">
        <f>M27/M29</f>
        <v>0.98839231439039221</v>
      </c>
    </row>
    <row r="28" spans="1:14" ht="15.75" thickBot="1" x14ac:dyDescent="0.3">
      <c r="A28" s="25">
        <v>19</v>
      </c>
      <c r="B28" s="191" t="s">
        <v>36</v>
      </c>
      <c r="C28" s="166">
        <v>2335</v>
      </c>
      <c r="D28" s="58">
        <v>22433</v>
      </c>
      <c r="E28" s="166">
        <v>3133</v>
      </c>
      <c r="F28" s="172">
        <v>360</v>
      </c>
      <c r="G28" s="166">
        <f>SUM(C28:F28)</f>
        <v>28261</v>
      </c>
      <c r="H28" s="1"/>
      <c r="I28" s="1"/>
      <c r="J28" s="112"/>
      <c r="K28" s="281" t="s">
        <v>36</v>
      </c>
      <c r="L28" s="282"/>
      <c r="M28" s="248">
        <f>G28</f>
        <v>28261</v>
      </c>
      <c r="N28" s="169">
        <f>M28/M29</f>
        <v>1.1607685609607834E-2</v>
      </c>
    </row>
    <row r="29" spans="1:14" ht="15.75" thickBot="1" x14ac:dyDescent="0.3">
      <c r="A29" s="12"/>
      <c r="B29" s="20"/>
      <c r="C29" s="1"/>
      <c r="D29" s="1"/>
      <c r="E29" s="1"/>
      <c r="F29" s="1"/>
      <c r="G29" s="1"/>
      <c r="H29" s="1"/>
      <c r="I29" s="1"/>
      <c r="J29" s="112"/>
      <c r="K29" s="281" t="s">
        <v>3</v>
      </c>
      <c r="L29" s="282"/>
      <c r="M29" s="249">
        <f>M27+M28</f>
        <v>2434680</v>
      </c>
      <c r="N29" s="171">
        <f>M29/M29</f>
        <v>1</v>
      </c>
    </row>
    <row r="30" spans="1:14" ht="15.75" thickBot="1" x14ac:dyDescent="0.3">
      <c r="A30" s="285" t="s">
        <v>37</v>
      </c>
      <c r="B30" s="286"/>
      <c r="C30" s="26">
        <f>C28/G28</f>
        <v>8.2622695587558831E-2</v>
      </c>
      <c r="D30" s="114">
        <f>D28/G28</f>
        <v>0.79377941332578461</v>
      </c>
      <c r="E30" s="26">
        <f>E28/G28</f>
        <v>0.11085948834082304</v>
      </c>
      <c r="F30" s="114">
        <f>F28/G28</f>
        <v>1.2738402745833481E-2</v>
      </c>
      <c r="G30" s="26">
        <f>G28/G28</f>
        <v>1</v>
      </c>
      <c r="H30" s="1"/>
      <c r="I30" s="1"/>
      <c r="J30" s="1"/>
      <c r="K30" s="1"/>
      <c r="L30" s="1"/>
      <c r="M30" s="1"/>
      <c r="N30" s="1"/>
    </row>
    <row r="31" spans="1:14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</sheetData>
  <mergeCells count="14">
    <mergeCell ref="K28:L28"/>
    <mergeCell ref="A30:B30"/>
    <mergeCell ref="A26:A27"/>
    <mergeCell ref="B26:B27"/>
    <mergeCell ref="K27:L27"/>
    <mergeCell ref="C26:F26"/>
    <mergeCell ref="G26:G27"/>
    <mergeCell ref="K29:L29"/>
    <mergeCell ref="N2:N3"/>
    <mergeCell ref="A24:B24"/>
    <mergeCell ref="C1:K1"/>
    <mergeCell ref="A2:A3"/>
    <mergeCell ref="B2:B3"/>
    <mergeCell ref="C2:M2"/>
  </mergeCells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workbookViewId="0"/>
  </sheetViews>
  <sheetFormatPr defaultRowHeight="15" x14ac:dyDescent="0.25"/>
  <cols>
    <col min="1" max="1" width="3.85546875" customWidth="1"/>
    <col min="2" max="2" width="27.85546875" customWidth="1"/>
  </cols>
  <sheetData>
    <row r="1" spans="1:14" ht="24.75" customHeight="1" thickBot="1" x14ac:dyDescent="0.3">
      <c r="A1" s="30"/>
      <c r="B1" s="30"/>
      <c r="C1" s="314" t="s">
        <v>100</v>
      </c>
      <c r="D1" s="315"/>
      <c r="E1" s="315"/>
      <c r="F1" s="315"/>
      <c r="G1" s="315"/>
      <c r="H1" s="315"/>
      <c r="I1" s="315"/>
      <c r="J1" s="316"/>
      <c r="K1" s="316"/>
      <c r="L1" s="30"/>
      <c r="M1" s="30"/>
      <c r="N1" s="67"/>
    </row>
    <row r="2" spans="1:14" ht="15.75" thickBot="1" x14ac:dyDescent="0.3">
      <c r="A2" s="304" t="s">
        <v>0</v>
      </c>
      <c r="B2" s="318" t="s">
        <v>1</v>
      </c>
      <c r="C2" s="331" t="s">
        <v>2</v>
      </c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18" t="s">
        <v>3</v>
      </c>
    </row>
    <row r="3" spans="1:14" x14ac:dyDescent="0.25">
      <c r="A3" s="342"/>
      <c r="B3" s="343"/>
      <c r="C3" s="334" t="s">
        <v>71</v>
      </c>
      <c r="D3" s="336" t="s">
        <v>4</v>
      </c>
      <c r="E3" s="338" t="s">
        <v>5</v>
      </c>
      <c r="F3" s="336" t="s">
        <v>6</v>
      </c>
      <c r="G3" s="338" t="s">
        <v>7</v>
      </c>
      <c r="H3" s="336" t="s">
        <v>8</v>
      </c>
      <c r="I3" s="338" t="s">
        <v>9</v>
      </c>
      <c r="J3" s="318" t="s">
        <v>10</v>
      </c>
      <c r="K3" s="344" t="s">
        <v>40</v>
      </c>
      <c r="L3" s="318" t="s">
        <v>12</v>
      </c>
      <c r="M3" s="340" t="s">
        <v>13</v>
      </c>
      <c r="N3" s="332"/>
    </row>
    <row r="4" spans="1:14" ht="15.75" thickBot="1" x14ac:dyDescent="0.3">
      <c r="A4" s="339"/>
      <c r="B4" s="333"/>
      <c r="C4" s="335"/>
      <c r="D4" s="337"/>
      <c r="E4" s="339"/>
      <c r="F4" s="337"/>
      <c r="G4" s="339"/>
      <c r="H4" s="337"/>
      <c r="I4" s="339"/>
      <c r="J4" s="339"/>
      <c r="K4" s="345"/>
      <c r="L4" s="339"/>
      <c r="M4" s="341"/>
      <c r="N4" s="333"/>
    </row>
    <row r="5" spans="1:14" x14ac:dyDescent="0.25">
      <c r="A5" s="35">
        <v>1</v>
      </c>
      <c r="B5" s="36" t="s">
        <v>41</v>
      </c>
      <c r="C5" s="173">
        <v>22694</v>
      </c>
      <c r="D5" s="92">
        <v>42196</v>
      </c>
      <c r="E5" s="173">
        <v>27323</v>
      </c>
      <c r="F5" s="92">
        <v>29323</v>
      </c>
      <c r="G5" s="173">
        <v>34836</v>
      </c>
      <c r="H5" s="182">
        <v>31549</v>
      </c>
      <c r="I5" s="173">
        <v>16086</v>
      </c>
      <c r="J5" s="92">
        <v>39076</v>
      </c>
      <c r="K5" s="173">
        <v>35568</v>
      </c>
      <c r="L5" s="92">
        <v>25060</v>
      </c>
      <c r="M5" s="173">
        <v>21252</v>
      </c>
      <c r="N5" s="177">
        <f t="shared" ref="N5:N17" si="0">SUM(C5:M5)</f>
        <v>324963</v>
      </c>
    </row>
    <row r="6" spans="1:14" x14ac:dyDescent="0.25">
      <c r="A6" s="37">
        <v>2</v>
      </c>
      <c r="B6" s="38" t="s">
        <v>42</v>
      </c>
      <c r="C6" s="85">
        <v>2183</v>
      </c>
      <c r="D6" s="66">
        <v>4849</v>
      </c>
      <c r="E6" s="85">
        <v>2828</v>
      </c>
      <c r="F6" s="66">
        <v>4147</v>
      </c>
      <c r="G6" s="85">
        <v>3132</v>
      </c>
      <c r="H6" s="66">
        <v>2952</v>
      </c>
      <c r="I6" s="85">
        <v>1481</v>
      </c>
      <c r="J6" s="66">
        <v>4167</v>
      </c>
      <c r="K6" s="85">
        <v>3570</v>
      </c>
      <c r="L6" s="66">
        <v>2381</v>
      </c>
      <c r="M6" s="85">
        <v>2108</v>
      </c>
      <c r="N6" s="72">
        <f t="shared" si="0"/>
        <v>33798</v>
      </c>
    </row>
    <row r="7" spans="1:14" x14ac:dyDescent="0.25">
      <c r="A7" s="37">
        <v>3</v>
      </c>
      <c r="B7" s="38" t="s">
        <v>43</v>
      </c>
      <c r="C7" s="69">
        <v>129</v>
      </c>
      <c r="D7" s="70">
        <v>324</v>
      </c>
      <c r="E7" s="69">
        <v>207</v>
      </c>
      <c r="F7" s="70">
        <v>270</v>
      </c>
      <c r="G7" s="69">
        <v>209</v>
      </c>
      <c r="H7" s="70">
        <v>619</v>
      </c>
      <c r="I7" s="69">
        <v>80</v>
      </c>
      <c r="J7" s="70">
        <v>276</v>
      </c>
      <c r="K7" s="69">
        <v>484</v>
      </c>
      <c r="L7" s="70">
        <v>238</v>
      </c>
      <c r="M7" s="69">
        <v>94</v>
      </c>
      <c r="N7" s="72">
        <f t="shared" si="0"/>
        <v>2930</v>
      </c>
    </row>
    <row r="8" spans="1:14" x14ac:dyDescent="0.25">
      <c r="A8" s="37">
        <v>4</v>
      </c>
      <c r="B8" s="38" t="s">
        <v>44</v>
      </c>
      <c r="C8" s="69">
        <v>251</v>
      </c>
      <c r="D8" s="70">
        <v>309</v>
      </c>
      <c r="E8" s="69">
        <v>257</v>
      </c>
      <c r="F8" s="66">
        <v>323</v>
      </c>
      <c r="G8" s="85">
        <v>671</v>
      </c>
      <c r="H8" s="70">
        <v>240</v>
      </c>
      <c r="I8" s="69">
        <v>193</v>
      </c>
      <c r="J8" s="70">
        <v>303</v>
      </c>
      <c r="K8" s="85">
        <v>508</v>
      </c>
      <c r="L8" s="70">
        <v>228</v>
      </c>
      <c r="M8" s="69">
        <v>185</v>
      </c>
      <c r="N8" s="72">
        <f t="shared" si="0"/>
        <v>3468</v>
      </c>
    </row>
    <row r="9" spans="1:14" x14ac:dyDescent="0.25">
      <c r="A9" s="37">
        <v>5</v>
      </c>
      <c r="B9" s="38" t="s">
        <v>45</v>
      </c>
      <c r="C9" s="69">
        <v>18</v>
      </c>
      <c r="D9" s="70">
        <v>36</v>
      </c>
      <c r="E9" s="69">
        <v>157</v>
      </c>
      <c r="F9" s="70">
        <v>54</v>
      </c>
      <c r="G9" s="69">
        <v>42</v>
      </c>
      <c r="H9" s="70">
        <v>22</v>
      </c>
      <c r="I9" s="69">
        <v>14</v>
      </c>
      <c r="J9" s="70">
        <v>49</v>
      </c>
      <c r="K9" s="86">
        <v>88</v>
      </c>
      <c r="L9" s="70">
        <v>37</v>
      </c>
      <c r="M9" s="69">
        <v>25</v>
      </c>
      <c r="N9" s="38">
        <f t="shared" si="0"/>
        <v>542</v>
      </c>
    </row>
    <row r="10" spans="1:14" x14ac:dyDescent="0.25">
      <c r="A10" s="37">
        <v>6</v>
      </c>
      <c r="B10" s="38" t="s">
        <v>46</v>
      </c>
      <c r="C10" s="85">
        <v>1195</v>
      </c>
      <c r="D10" s="66">
        <v>2013</v>
      </c>
      <c r="E10" s="85">
        <v>1472</v>
      </c>
      <c r="F10" s="66">
        <v>2072</v>
      </c>
      <c r="G10" s="85">
        <v>1799</v>
      </c>
      <c r="H10" s="66">
        <v>1539</v>
      </c>
      <c r="I10" s="69">
        <v>755</v>
      </c>
      <c r="J10" s="66">
        <v>2016</v>
      </c>
      <c r="K10" s="85">
        <v>2074</v>
      </c>
      <c r="L10" s="70">
        <v>803</v>
      </c>
      <c r="M10" s="85">
        <v>1465</v>
      </c>
      <c r="N10" s="72">
        <f t="shared" si="0"/>
        <v>17203</v>
      </c>
    </row>
    <row r="11" spans="1:14" x14ac:dyDescent="0.25">
      <c r="A11" s="37">
        <v>7</v>
      </c>
      <c r="B11" s="38" t="s">
        <v>47</v>
      </c>
      <c r="C11" s="69">
        <v>532</v>
      </c>
      <c r="D11" s="66">
        <v>1472</v>
      </c>
      <c r="E11" s="69">
        <v>505</v>
      </c>
      <c r="F11" s="70">
        <v>811</v>
      </c>
      <c r="G11" s="69">
        <v>651</v>
      </c>
      <c r="H11" s="70">
        <v>580</v>
      </c>
      <c r="I11" s="69">
        <v>242</v>
      </c>
      <c r="J11" s="66">
        <v>764</v>
      </c>
      <c r="K11" s="84">
        <v>997</v>
      </c>
      <c r="L11" s="70">
        <v>442</v>
      </c>
      <c r="M11" s="69">
        <v>467</v>
      </c>
      <c r="N11" s="72">
        <f t="shared" si="0"/>
        <v>7463</v>
      </c>
    </row>
    <row r="12" spans="1:14" x14ac:dyDescent="0.25">
      <c r="A12" s="37">
        <v>8</v>
      </c>
      <c r="B12" s="38" t="s">
        <v>48</v>
      </c>
      <c r="C12" s="69">
        <v>47</v>
      </c>
      <c r="D12" s="70">
        <v>115</v>
      </c>
      <c r="E12" s="69">
        <v>184</v>
      </c>
      <c r="F12" s="70">
        <v>74</v>
      </c>
      <c r="G12" s="69">
        <v>65</v>
      </c>
      <c r="H12" s="70">
        <v>55</v>
      </c>
      <c r="I12" s="69">
        <v>40</v>
      </c>
      <c r="J12" s="70">
        <v>151</v>
      </c>
      <c r="K12" s="69">
        <v>150</v>
      </c>
      <c r="L12" s="70">
        <v>95</v>
      </c>
      <c r="M12" s="69">
        <v>53</v>
      </c>
      <c r="N12" s="72">
        <f t="shared" si="0"/>
        <v>1029</v>
      </c>
    </row>
    <row r="13" spans="1:14" ht="22.5" x14ac:dyDescent="0.25">
      <c r="A13" s="37">
        <v>9</v>
      </c>
      <c r="B13" s="68" t="s">
        <v>49</v>
      </c>
      <c r="C13" s="69">
        <v>0</v>
      </c>
      <c r="D13" s="70">
        <v>0</v>
      </c>
      <c r="E13" s="69">
        <v>0</v>
      </c>
      <c r="F13" s="70">
        <v>0</v>
      </c>
      <c r="G13" s="69">
        <v>0</v>
      </c>
      <c r="H13" s="70">
        <v>0</v>
      </c>
      <c r="I13" s="69">
        <v>0</v>
      </c>
      <c r="J13" s="70">
        <v>0</v>
      </c>
      <c r="K13" s="69">
        <v>0</v>
      </c>
      <c r="L13" s="70">
        <v>0</v>
      </c>
      <c r="M13" s="69">
        <v>0</v>
      </c>
      <c r="N13" s="38">
        <f t="shared" si="0"/>
        <v>0</v>
      </c>
    </row>
    <row r="14" spans="1:14" ht="22.5" x14ac:dyDescent="0.25">
      <c r="A14" s="37">
        <v>10</v>
      </c>
      <c r="B14" s="68" t="s">
        <v>50</v>
      </c>
      <c r="C14" s="69">
        <v>0</v>
      </c>
      <c r="D14" s="70">
        <v>0</v>
      </c>
      <c r="E14" s="69">
        <v>0</v>
      </c>
      <c r="F14" s="70">
        <v>0</v>
      </c>
      <c r="G14" s="69">
        <v>0</v>
      </c>
      <c r="H14" s="70">
        <v>0</v>
      </c>
      <c r="I14" s="69">
        <v>0</v>
      </c>
      <c r="J14" s="70">
        <v>0</v>
      </c>
      <c r="K14" s="69">
        <v>0</v>
      </c>
      <c r="L14" s="70">
        <v>0</v>
      </c>
      <c r="M14" s="69">
        <v>0</v>
      </c>
      <c r="N14" s="38">
        <f t="shared" si="0"/>
        <v>0</v>
      </c>
    </row>
    <row r="15" spans="1:14" x14ac:dyDescent="0.25">
      <c r="A15" s="37">
        <v>11</v>
      </c>
      <c r="B15" s="38" t="s">
        <v>51</v>
      </c>
      <c r="C15" s="69">
        <v>0</v>
      </c>
      <c r="D15" s="70">
        <v>0</v>
      </c>
      <c r="E15" s="69">
        <v>0</v>
      </c>
      <c r="F15" s="70">
        <v>0</v>
      </c>
      <c r="G15" s="69">
        <v>0</v>
      </c>
      <c r="H15" s="70">
        <v>637</v>
      </c>
      <c r="I15" s="69">
        <v>0</v>
      </c>
      <c r="J15" s="70">
        <v>0</v>
      </c>
      <c r="K15" s="69">
        <v>0</v>
      </c>
      <c r="L15" s="70">
        <v>0</v>
      </c>
      <c r="M15" s="69">
        <v>0</v>
      </c>
      <c r="N15" s="38">
        <f t="shared" si="0"/>
        <v>637</v>
      </c>
    </row>
    <row r="16" spans="1:14" ht="56.25" x14ac:dyDescent="0.25">
      <c r="A16" s="37">
        <v>12</v>
      </c>
      <c r="B16" s="68" t="s">
        <v>52</v>
      </c>
      <c r="C16" s="69">
        <v>0</v>
      </c>
      <c r="D16" s="70">
        <v>0</v>
      </c>
      <c r="E16" s="69">
        <v>0</v>
      </c>
      <c r="F16" s="70">
        <v>0</v>
      </c>
      <c r="G16" s="69">
        <v>0</v>
      </c>
      <c r="H16" s="70">
        <v>0</v>
      </c>
      <c r="I16" s="69">
        <v>0</v>
      </c>
      <c r="J16" s="70">
        <v>0</v>
      </c>
      <c r="K16" s="69">
        <v>0</v>
      </c>
      <c r="L16" s="70">
        <v>0</v>
      </c>
      <c r="M16" s="69">
        <v>0</v>
      </c>
      <c r="N16" s="38">
        <f>SUM(C16:M16)</f>
        <v>0</v>
      </c>
    </row>
    <row r="17" spans="1:14" ht="34.5" thickBot="1" x14ac:dyDescent="0.3">
      <c r="A17" s="37">
        <v>13</v>
      </c>
      <c r="B17" s="68" t="s">
        <v>53</v>
      </c>
      <c r="C17" s="69">
        <v>31</v>
      </c>
      <c r="D17" s="70">
        <v>0</v>
      </c>
      <c r="E17" s="69">
        <v>0</v>
      </c>
      <c r="F17" s="70">
        <v>0</v>
      </c>
      <c r="G17" s="69">
        <v>0</v>
      </c>
      <c r="H17" s="70">
        <v>0</v>
      </c>
      <c r="I17" s="69">
        <v>0</v>
      </c>
      <c r="J17" s="70">
        <v>0</v>
      </c>
      <c r="K17" s="69">
        <v>0</v>
      </c>
      <c r="L17" s="70">
        <v>0</v>
      </c>
      <c r="M17" s="69">
        <v>0</v>
      </c>
      <c r="N17" s="38">
        <f t="shared" si="0"/>
        <v>31</v>
      </c>
    </row>
    <row r="18" spans="1:14" ht="15.75" thickBot="1" x14ac:dyDescent="0.3">
      <c r="A18" s="43"/>
      <c r="B18" s="44" t="s">
        <v>39</v>
      </c>
      <c r="C18" s="48">
        <f t="shared" ref="C18:M18" si="1">SUM(C5:C17)</f>
        <v>27080</v>
      </c>
      <c r="D18" s="49">
        <f t="shared" si="1"/>
        <v>51314</v>
      </c>
      <c r="E18" s="48">
        <f t="shared" si="1"/>
        <v>32933</v>
      </c>
      <c r="F18" s="49">
        <f t="shared" si="1"/>
        <v>37074</v>
      </c>
      <c r="G18" s="48">
        <f>SUM(G5:G17)</f>
        <v>41405</v>
      </c>
      <c r="H18" s="49">
        <f t="shared" si="1"/>
        <v>38193</v>
      </c>
      <c r="I18" s="48">
        <f t="shared" si="1"/>
        <v>18891</v>
      </c>
      <c r="J18" s="49">
        <f t="shared" si="1"/>
        <v>46802</v>
      </c>
      <c r="K18" s="48">
        <f t="shared" si="1"/>
        <v>43439</v>
      </c>
      <c r="L18" s="49">
        <f t="shared" si="1"/>
        <v>29284</v>
      </c>
      <c r="M18" s="48">
        <f t="shared" si="1"/>
        <v>25649</v>
      </c>
      <c r="N18" s="46">
        <f>SUM(N5:N17)</f>
        <v>392064</v>
      </c>
    </row>
    <row r="19" spans="1:14" ht="15.75" thickBot="1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15.75" thickBot="1" x14ac:dyDescent="0.3">
      <c r="A20" s="306" t="s">
        <v>55</v>
      </c>
      <c r="B20" s="307"/>
      <c r="C20" s="55">
        <f>C18/N18</f>
        <v>6.9070355860267718E-2</v>
      </c>
      <c r="D20" s="54">
        <f>D18/N18</f>
        <v>0.13088169278485146</v>
      </c>
      <c r="E20" s="55">
        <f>E18/N18</f>
        <v>8.3999040972902381E-2</v>
      </c>
      <c r="F20" s="54">
        <f>F18/N18</f>
        <v>9.4561092066601377E-2</v>
      </c>
      <c r="G20" s="55">
        <f>G18/N18</f>
        <v>0.10560775791707476</v>
      </c>
      <c r="H20" s="54">
        <f>H18/N18</f>
        <v>9.7415217923604316E-2</v>
      </c>
      <c r="I20" s="55">
        <f>I18/N18</f>
        <v>4.8183459843290893E-2</v>
      </c>
      <c r="J20" s="54">
        <f>J18/N18</f>
        <v>0.11937336761345087</v>
      </c>
      <c r="K20" s="55">
        <f>K18/N18</f>
        <v>0.11079568641854391</v>
      </c>
      <c r="L20" s="54">
        <f>L18/N18</f>
        <v>7.4691887038850796E-2</v>
      </c>
      <c r="M20" s="55">
        <f>M18/N18</f>
        <v>6.5420441560561537E-2</v>
      </c>
      <c r="N20" s="54">
        <f>N18/N18</f>
        <v>1</v>
      </c>
    </row>
  </sheetData>
  <mergeCells count="17">
    <mergeCell ref="A20:B20"/>
    <mergeCell ref="C1:K1"/>
    <mergeCell ref="A2:A4"/>
    <mergeCell ref="B2:B4"/>
    <mergeCell ref="C2:M2"/>
    <mergeCell ref="H3:H4"/>
    <mergeCell ref="I3:I4"/>
    <mergeCell ref="J3:J4"/>
    <mergeCell ref="K3:K4"/>
    <mergeCell ref="L3:L4"/>
    <mergeCell ref="N2:N4"/>
    <mergeCell ref="C3:C4"/>
    <mergeCell ref="D3:D4"/>
    <mergeCell ref="E3:E4"/>
    <mergeCell ref="F3:F4"/>
    <mergeCell ref="G3:G4"/>
    <mergeCell ref="M3:M4"/>
  </mergeCells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workbookViewId="0"/>
  </sheetViews>
  <sheetFormatPr defaultRowHeight="15" x14ac:dyDescent="0.25"/>
  <cols>
    <col min="1" max="1" width="4.42578125" customWidth="1"/>
    <col min="2" max="2" width="28.28515625" customWidth="1"/>
  </cols>
  <sheetData>
    <row r="1" spans="1:14" ht="26.25" customHeight="1" thickBot="1" x14ac:dyDescent="0.3">
      <c r="A1" s="30"/>
      <c r="B1" s="30"/>
      <c r="C1" s="314" t="s">
        <v>101</v>
      </c>
      <c r="D1" s="315"/>
      <c r="E1" s="315"/>
      <c r="F1" s="315"/>
      <c r="G1" s="315"/>
      <c r="H1" s="315"/>
      <c r="I1" s="315"/>
      <c r="J1" s="316"/>
      <c r="K1" s="316"/>
      <c r="L1" s="30"/>
      <c r="M1" s="30"/>
      <c r="N1" s="247" t="s">
        <v>54</v>
      </c>
    </row>
    <row r="2" spans="1:14" ht="15.75" thickBot="1" x14ac:dyDescent="0.3">
      <c r="A2" s="304" t="s">
        <v>0</v>
      </c>
      <c r="B2" s="318" t="s">
        <v>1</v>
      </c>
      <c r="C2" s="331" t="s">
        <v>2</v>
      </c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18" t="s">
        <v>3</v>
      </c>
    </row>
    <row r="3" spans="1:14" x14ac:dyDescent="0.25">
      <c r="A3" s="342"/>
      <c r="B3" s="343"/>
      <c r="C3" s="347" t="s">
        <v>71</v>
      </c>
      <c r="D3" s="318" t="s">
        <v>4</v>
      </c>
      <c r="E3" s="338" t="s">
        <v>5</v>
      </c>
      <c r="F3" s="318" t="s">
        <v>6</v>
      </c>
      <c r="G3" s="338" t="s">
        <v>7</v>
      </c>
      <c r="H3" s="318" t="s">
        <v>8</v>
      </c>
      <c r="I3" s="338" t="s">
        <v>9</v>
      </c>
      <c r="J3" s="318" t="s">
        <v>10</v>
      </c>
      <c r="K3" s="353" t="s">
        <v>40</v>
      </c>
      <c r="L3" s="318" t="s">
        <v>12</v>
      </c>
      <c r="M3" s="338" t="s">
        <v>13</v>
      </c>
      <c r="N3" s="332"/>
    </row>
    <row r="4" spans="1:14" x14ac:dyDescent="0.25">
      <c r="A4" s="351"/>
      <c r="B4" s="346"/>
      <c r="C4" s="348"/>
      <c r="D4" s="346"/>
      <c r="E4" s="350"/>
      <c r="F4" s="346"/>
      <c r="G4" s="350"/>
      <c r="H4" s="346"/>
      <c r="I4" s="350"/>
      <c r="J4" s="346"/>
      <c r="K4" s="354"/>
      <c r="L4" s="346"/>
      <c r="M4" s="350"/>
      <c r="N4" s="346"/>
    </row>
    <row r="5" spans="1:14" ht="5.25" customHeight="1" thickBot="1" x14ac:dyDescent="0.3">
      <c r="A5" s="339"/>
      <c r="B5" s="333"/>
      <c r="C5" s="349"/>
      <c r="D5" s="339"/>
      <c r="E5" s="339"/>
      <c r="F5" s="339"/>
      <c r="G5" s="339"/>
      <c r="H5" s="339"/>
      <c r="I5" s="339"/>
      <c r="J5" s="339"/>
      <c r="K5" s="355"/>
      <c r="L5" s="339"/>
      <c r="M5" s="339"/>
      <c r="N5" s="333"/>
    </row>
    <row r="6" spans="1:14" x14ac:dyDescent="0.25">
      <c r="A6" s="35">
        <v>1</v>
      </c>
      <c r="B6" s="36" t="s">
        <v>41</v>
      </c>
      <c r="C6" s="84">
        <v>111829</v>
      </c>
      <c r="D6" s="92">
        <v>223507</v>
      </c>
      <c r="E6" s="173">
        <v>142017</v>
      </c>
      <c r="F6" s="189">
        <v>156764</v>
      </c>
      <c r="G6" s="214">
        <v>185546</v>
      </c>
      <c r="H6" s="189">
        <v>166055</v>
      </c>
      <c r="I6" s="214">
        <v>84076</v>
      </c>
      <c r="J6" s="189">
        <v>206253</v>
      </c>
      <c r="K6" s="214">
        <v>174847</v>
      </c>
      <c r="L6" s="189">
        <v>127385</v>
      </c>
      <c r="M6" s="214">
        <v>109560</v>
      </c>
      <c r="N6" s="177">
        <f t="shared" ref="N6:N16" si="0">SUM(C6:M6)</f>
        <v>1687839</v>
      </c>
    </row>
    <row r="7" spans="1:14" x14ac:dyDescent="0.25">
      <c r="A7" s="37">
        <v>2</v>
      </c>
      <c r="B7" s="38" t="s">
        <v>42</v>
      </c>
      <c r="C7" s="85">
        <v>24872</v>
      </c>
      <c r="D7" s="66">
        <v>60708</v>
      </c>
      <c r="E7" s="85">
        <v>31005</v>
      </c>
      <c r="F7" s="72">
        <v>45613</v>
      </c>
      <c r="G7" s="215">
        <v>33242</v>
      </c>
      <c r="H7" s="72">
        <v>30875</v>
      </c>
      <c r="I7" s="215">
        <v>15514</v>
      </c>
      <c r="J7" s="72">
        <v>44211</v>
      </c>
      <c r="K7" s="215">
        <v>41581</v>
      </c>
      <c r="L7" s="72">
        <v>25281</v>
      </c>
      <c r="M7" s="215">
        <v>23318</v>
      </c>
      <c r="N7" s="72">
        <f t="shared" si="0"/>
        <v>376220</v>
      </c>
    </row>
    <row r="8" spans="1:14" x14ac:dyDescent="0.25">
      <c r="A8" s="37">
        <v>3</v>
      </c>
      <c r="B8" s="38" t="s">
        <v>43</v>
      </c>
      <c r="C8" s="85">
        <v>2326</v>
      </c>
      <c r="D8" s="66">
        <v>7067</v>
      </c>
      <c r="E8" s="85">
        <v>3892</v>
      </c>
      <c r="F8" s="72">
        <v>5360</v>
      </c>
      <c r="G8" s="215">
        <v>4534</v>
      </c>
      <c r="H8" s="72">
        <v>5135</v>
      </c>
      <c r="I8" s="215">
        <v>1415</v>
      </c>
      <c r="J8" s="72">
        <v>5450</v>
      </c>
      <c r="K8" s="215">
        <v>9196</v>
      </c>
      <c r="L8" s="72">
        <v>4706</v>
      </c>
      <c r="M8" s="215">
        <v>1727</v>
      </c>
      <c r="N8" s="72">
        <f t="shared" si="0"/>
        <v>50808</v>
      </c>
    </row>
    <row r="9" spans="1:14" x14ac:dyDescent="0.25">
      <c r="A9" s="37">
        <v>4</v>
      </c>
      <c r="B9" s="38" t="s">
        <v>44</v>
      </c>
      <c r="C9" s="69">
        <v>181</v>
      </c>
      <c r="D9" s="70">
        <v>217</v>
      </c>
      <c r="E9" s="69">
        <v>175</v>
      </c>
      <c r="F9" s="38">
        <v>247</v>
      </c>
      <c r="G9" s="215">
        <v>479</v>
      </c>
      <c r="H9" s="38">
        <v>197</v>
      </c>
      <c r="I9" s="59">
        <v>129</v>
      </c>
      <c r="J9" s="38">
        <v>225</v>
      </c>
      <c r="K9" s="215">
        <v>485</v>
      </c>
      <c r="L9" s="38">
        <v>173</v>
      </c>
      <c r="M9" s="59">
        <v>132</v>
      </c>
      <c r="N9" s="72">
        <f t="shared" si="0"/>
        <v>2640</v>
      </c>
    </row>
    <row r="10" spans="1:14" x14ac:dyDescent="0.25">
      <c r="A10" s="37">
        <v>5</v>
      </c>
      <c r="B10" s="38" t="s">
        <v>45</v>
      </c>
      <c r="C10" s="69">
        <v>58</v>
      </c>
      <c r="D10" s="70">
        <v>96</v>
      </c>
      <c r="E10" s="69">
        <v>351</v>
      </c>
      <c r="F10" s="38">
        <v>170</v>
      </c>
      <c r="G10" s="59">
        <v>126</v>
      </c>
      <c r="H10" s="38">
        <v>64</v>
      </c>
      <c r="I10" s="59">
        <v>37</v>
      </c>
      <c r="J10" s="38">
        <v>146</v>
      </c>
      <c r="K10" s="216">
        <v>252</v>
      </c>
      <c r="L10" s="38">
        <v>108</v>
      </c>
      <c r="M10" s="59">
        <v>81</v>
      </c>
      <c r="N10" s="72">
        <f t="shared" si="0"/>
        <v>1489</v>
      </c>
    </row>
    <row r="11" spans="1:14" x14ac:dyDescent="0.25">
      <c r="A11" s="37">
        <v>6</v>
      </c>
      <c r="B11" s="38" t="s">
        <v>46</v>
      </c>
      <c r="C11" s="85">
        <v>1551</v>
      </c>
      <c r="D11" s="66">
        <v>3206</v>
      </c>
      <c r="E11" s="85">
        <v>2047</v>
      </c>
      <c r="F11" s="72">
        <v>3180</v>
      </c>
      <c r="G11" s="215">
        <v>2238</v>
      </c>
      <c r="H11" s="72">
        <v>2160</v>
      </c>
      <c r="I11" s="215">
        <v>914</v>
      </c>
      <c r="J11" s="72">
        <v>2471</v>
      </c>
      <c r="K11" s="215">
        <v>2675</v>
      </c>
      <c r="L11" s="72">
        <v>1025</v>
      </c>
      <c r="M11" s="215">
        <v>2348</v>
      </c>
      <c r="N11" s="72">
        <f t="shared" si="0"/>
        <v>23815</v>
      </c>
    </row>
    <row r="12" spans="1:14" x14ac:dyDescent="0.25">
      <c r="A12" s="37">
        <v>7</v>
      </c>
      <c r="B12" s="38" t="s">
        <v>47</v>
      </c>
      <c r="C12" s="69">
        <v>165</v>
      </c>
      <c r="D12" s="70">
        <v>460</v>
      </c>
      <c r="E12" s="69">
        <v>158</v>
      </c>
      <c r="F12" s="38">
        <v>255</v>
      </c>
      <c r="G12" s="59">
        <v>197</v>
      </c>
      <c r="H12" s="38">
        <v>180</v>
      </c>
      <c r="I12" s="59">
        <v>75</v>
      </c>
      <c r="J12" s="38">
        <v>223</v>
      </c>
      <c r="K12" s="217">
        <v>323</v>
      </c>
      <c r="L12" s="38">
        <v>137</v>
      </c>
      <c r="M12" s="59">
        <v>137</v>
      </c>
      <c r="N12" s="72">
        <f t="shared" si="0"/>
        <v>2310</v>
      </c>
    </row>
    <row r="13" spans="1:14" x14ac:dyDescent="0.25">
      <c r="A13" s="37">
        <v>8</v>
      </c>
      <c r="B13" s="38" t="s">
        <v>48</v>
      </c>
      <c r="C13" s="69">
        <v>153</v>
      </c>
      <c r="D13" s="70">
        <v>390</v>
      </c>
      <c r="E13" s="69">
        <v>542</v>
      </c>
      <c r="F13" s="38">
        <v>267</v>
      </c>
      <c r="G13" s="59">
        <v>251</v>
      </c>
      <c r="H13" s="38">
        <v>196</v>
      </c>
      <c r="I13" s="59">
        <v>139</v>
      </c>
      <c r="J13" s="38">
        <v>529</v>
      </c>
      <c r="K13" s="215">
        <v>786</v>
      </c>
      <c r="L13" s="38">
        <v>312</v>
      </c>
      <c r="M13" s="59">
        <v>176</v>
      </c>
      <c r="N13" s="72">
        <f t="shared" si="0"/>
        <v>3741</v>
      </c>
    </row>
    <row r="14" spans="1:14" ht="22.5" x14ac:dyDescent="0.25">
      <c r="A14" s="37">
        <v>9</v>
      </c>
      <c r="B14" s="68" t="s">
        <v>49</v>
      </c>
      <c r="C14" s="69">
        <v>0</v>
      </c>
      <c r="D14" s="70">
        <v>0</v>
      </c>
      <c r="E14" s="69">
        <v>0</v>
      </c>
      <c r="F14" s="38">
        <v>0</v>
      </c>
      <c r="G14" s="59">
        <v>0</v>
      </c>
      <c r="H14" s="38">
        <v>0</v>
      </c>
      <c r="I14" s="59">
        <v>0</v>
      </c>
      <c r="J14" s="38">
        <v>0</v>
      </c>
      <c r="K14" s="59">
        <v>0</v>
      </c>
      <c r="L14" s="38">
        <v>0</v>
      </c>
      <c r="M14" s="59">
        <v>0</v>
      </c>
      <c r="N14" s="38">
        <f t="shared" si="0"/>
        <v>0</v>
      </c>
    </row>
    <row r="15" spans="1:14" ht="22.5" x14ac:dyDescent="0.25">
      <c r="A15" s="37">
        <v>10</v>
      </c>
      <c r="B15" s="68" t="s">
        <v>50</v>
      </c>
      <c r="C15" s="69">
        <v>0</v>
      </c>
      <c r="D15" s="70">
        <v>0</v>
      </c>
      <c r="E15" s="69">
        <v>0</v>
      </c>
      <c r="F15" s="38">
        <v>0</v>
      </c>
      <c r="G15" s="59">
        <v>0</v>
      </c>
      <c r="H15" s="38">
        <v>0</v>
      </c>
      <c r="I15" s="59">
        <v>0</v>
      </c>
      <c r="J15" s="38">
        <v>0</v>
      </c>
      <c r="K15" s="59">
        <v>0</v>
      </c>
      <c r="L15" s="38">
        <v>0</v>
      </c>
      <c r="M15" s="59">
        <v>0</v>
      </c>
      <c r="N15" s="38">
        <f t="shared" si="0"/>
        <v>0</v>
      </c>
    </row>
    <row r="16" spans="1:14" x14ac:dyDescent="0.25">
      <c r="A16" s="37">
        <v>11</v>
      </c>
      <c r="B16" s="38" t="s">
        <v>51</v>
      </c>
      <c r="C16" s="69">
        <v>0</v>
      </c>
      <c r="D16" s="70">
        <v>0</v>
      </c>
      <c r="E16" s="69">
        <v>0</v>
      </c>
      <c r="F16" s="38">
        <v>0</v>
      </c>
      <c r="G16" s="59">
        <v>0</v>
      </c>
      <c r="H16" s="38">
        <v>134</v>
      </c>
      <c r="I16" s="59">
        <v>0</v>
      </c>
      <c r="J16" s="38">
        <v>0</v>
      </c>
      <c r="K16" s="59">
        <v>0</v>
      </c>
      <c r="L16" s="38">
        <v>0</v>
      </c>
      <c r="M16" s="59">
        <v>0</v>
      </c>
      <c r="N16" s="38">
        <f t="shared" si="0"/>
        <v>134</v>
      </c>
    </row>
    <row r="17" spans="1:14" ht="45" x14ac:dyDescent="0.25">
      <c r="A17" s="37">
        <v>12</v>
      </c>
      <c r="B17" s="68" t="s">
        <v>52</v>
      </c>
      <c r="C17" s="69">
        <v>0</v>
      </c>
      <c r="D17" s="70">
        <v>0</v>
      </c>
      <c r="E17" s="69">
        <v>0</v>
      </c>
      <c r="F17" s="38">
        <v>0</v>
      </c>
      <c r="G17" s="59">
        <v>0</v>
      </c>
      <c r="H17" s="38">
        <v>0</v>
      </c>
      <c r="I17" s="59">
        <v>0</v>
      </c>
      <c r="J17" s="38">
        <v>0</v>
      </c>
      <c r="K17" s="59">
        <v>0</v>
      </c>
      <c r="L17" s="38">
        <v>0</v>
      </c>
      <c r="M17" s="59">
        <v>0</v>
      </c>
      <c r="N17" s="38">
        <f>SUM(C17:M17)</f>
        <v>0</v>
      </c>
    </row>
    <row r="18" spans="1:14" ht="34.5" thickBot="1" x14ac:dyDescent="0.3">
      <c r="A18" s="37">
        <v>13</v>
      </c>
      <c r="B18" s="68" t="s">
        <v>53</v>
      </c>
      <c r="C18" s="69">
        <v>216</v>
      </c>
      <c r="D18" s="70">
        <v>0</v>
      </c>
      <c r="E18" s="69">
        <v>0</v>
      </c>
      <c r="F18" s="38">
        <v>0</v>
      </c>
      <c r="G18" s="59">
        <v>0</v>
      </c>
      <c r="H18" s="71">
        <v>0</v>
      </c>
      <c r="I18" s="59">
        <v>0</v>
      </c>
      <c r="J18" s="38">
        <v>0</v>
      </c>
      <c r="K18" s="59">
        <v>0</v>
      </c>
      <c r="L18" s="38">
        <v>0</v>
      </c>
      <c r="M18" s="59">
        <v>0</v>
      </c>
      <c r="N18" s="72">
        <f>SUM(C18:M18)</f>
        <v>216</v>
      </c>
    </row>
    <row r="19" spans="1:14" ht="15.75" thickBot="1" x14ac:dyDescent="0.3">
      <c r="A19" s="43"/>
      <c r="B19" s="44" t="s">
        <v>39</v>
      </c>
      <c r="C19" s="48">
        <f t="shared" ref="C19:N19" si="1">SUM(C6:C18)</f>
        <v>141351</v>
      </c>
      <c r="D19" s="49">
        <f>SUM(D6:D18)</f>
        <v>295651</v>
      </c>
      <c r="E19" s="48">
        <f t="shared" si="1"/>
        <v>180187</v>
      </c>
      <c r="F19" s="46">
        <f>SUM(F6:F18)</f>
        <v>211856</v>
      </c>
      <c r="G19" s="48">
        <f t="shared" si="1"/>
        <v>226613</v>
      </c>
      <c r="H19" s="46">
        <f t="shared" si="1"/>
        <v>204996</v>
      </c>
      <c r="I19" s="47">
        <f t="shared" si="1"/>
        <v>102299</v>
      </c>
      <c r="J19" s="46">
        <f t="shared" si="1"/>
        <v>259508</v>
      </c>
      <c r="K19" s="47">
        <f t="shared" si="1"/>
        <v>230145</v>
      </c>
      <c r="L19" s="46">
        <f t="shared" si="1"/>
        <v>159127</v>
      </c>
      <c r="M19" s="47">
        <f t="shared" si="1"/>
        <v>137479</v>
      </c>
      <c r="N19" s="46">
        <f t="shared" si="1"/>
        <v>2149212</v>
      </c>
    </row>
    <row r="20" spans="1:14" ht="15.75" thickBot="1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5.75" thickBot="1" x14ac:dyDescent="0.3">
      <c r="A21" s="306" t="s">
        <v>55</v>
      </c>
      <c r="B21" s="352"/>
      <c r="C21" s="73">
        <f>C19/N19</f>
        <v>6.576875617668243E-2</v>
      </c>
      <c r="D21" s="74">
        <f>D19/N19</f>
        <v>0.13756251128320518</v>
      </c>
      <c r="E21" s="55">
        <f>E19/N19</f>
        <v>8.3838634811270366E-2</v>
      </c>
      <c r="F21" s="74">
        <f>F19/N19</f>
        <v>9.8573802863561155E-2</v>
      </c>
      <c r="G21" s="55">
        <f>G19/N19</f>
        <v>0.10544004034967235</v>
      </c>
      <c r="H21" s="74">
        <f>H19/N19</f>
        <v>9.5381935332577703E-2</v>
      </c>
      <c r="I21" s="55">
        <f>I19/N19</f>
        <v>4.7598375590681606E-2</v>
      </c>
      <c r="J21" s="74">
        <f>J19/N19</f>
        <v>0.12074565003359371</v>
      </c>
      <c r="K21" s="55">
        <f>K19/N19</f>
        <v>0.10708343336999794</v>
      </c>
      <c r="L21" s="74">
        <f>L19/N19</f>
        <v>7.4039694548513599E-2</v>
      </c>
      <c r="M21" s="75">
        <f>M19/N19</f>
        <v>6.3967165640243961E-2</v>
      </c>
      <c r="N21" s="250">
        <f>N19/N19</f>
        <v>1</v>
      </c>
    </row>
  </sheetData>
  <mergeCells count="17">
    <mergeCell ref="C1:K1"/>
    <mergeCell ref="A2:A5"/>
    <mergeCell ref="B2:B5"/>
    <mergeCell ref="C2:M2"/>
    <mergeCell ref="A21:B21"/>
    <mergeCell ref="H3:H5"/>
    <mergeCell ref="I3:I5"/>
    <mergeCell ref="J3:J5"/>
    <mergeCell ref="K3:K5"/>
    <mergeCell ref="N2:N5"/>
    <mergeCell ref="C3:C5"/>
    <mergeCell ref="D3:D5"/>
    <mergeCell ref="E3:E5"/>
    <mergeCell ref="F3:F5"/>
    <mergeCell ref="G3:G5"/>
    <mergeCell ref="L3:L5"/>
    <mergeCell ref="M3:M5"/>
  </mergeCells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workbookViewId="0"/>
  </sheetViews>
  <sheetFormatPr defaultRowHeight="15" x14ac:dyDescent="0.25"/>
  <cols>
    <col min="1" max="1" width="4.5703125" customWidth="1"/>
    <col min="2" max="2" width="21.7109375" customWidth="1"/>
  </cols>
  <sheetData>
    <row r="1" spans="1:14" ht="24.75" customHeight="1" thickBot="1" x14ac:dyDescent="0.3">
      <c r="A1" s="30"/>
      <c r="B1" s="30"/>
      <c r="C1" s="314" t="s">
        <v>102</v>
      </c>
      <c r="D1" s="315"/>
      <c r="E1" s="315"/>
      <c r="F1" s="315"/>
      <c r="G1" s="315"/>
      <c r="H1" s="315"/>
      <c r="I1" s="315"/>
      <c r="J1" s="316"/>
      <c r="K1" s="316"/>
      <c r="L1" s="30"/>
      <c r="M1" s="30"/>
      <c r="N1" s="67"/>
    </row>
    <row r="2" spans="1:14" ht="15.75" thickBot="1" x14ac:dyDescent="0.3">
      <c r="A2" s="304" t="s">
        <v>0</v>
      </c>
      <c r="B2" s="318" t="s">
        <v>1</v>
      </c>
      <c r="C2" s="331" t="s">
        <v>2</v>
      </c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18" t="s">
        <v>3</v>
      </c>
    </row>
    <row r="3" spans="1:14" x14ac:dyDescent="0.25">
      <c r="A3" s="342"/>
      <c r="B3" s="343"/>
      <c r="C3" s="347" t="s">
        <v>71</v>
      </c>
      <c r="D3" s="318" t="s">
        <v>4</v>
      </c>
      <c r="E3" s="338" t="s">
        <v>5</v>
      </c>
      <c r="F3" s="356" t="s">
        <v>6</v>
      </c>
      <c r="G3" s="338" t="s">
        <v>7</v>
      </c>
      <c r="H3" s="336" t="s">
        <v>8</v>
      </c>
      <c r="I3" s="338" t="s">
        <v>9</v>
      </c>
      <c r="J3" s="336" t="s">
        <v>10</v>
      </c>
      <c r="K3" s="347" t="s">
        <v>11</v>
      </c>
      <c r="L3" s="318" t="s">
        <v>12</v>
      </c>
      <c r="M3" s="338" t="s">
        <v>13</v>
      </c>
      <c r="N3" s="332"/>
    </row>
    <row r="4" spans="1:14" ht="15.75" thickBot="1" x14ac:dyDescent="0.3">
      <c r="A4" s="339"/>
      <c r="B4" s="333"/>
      <c r="C4" s="349"/>
      <c r="D4" s="339"/>
      <c r="E4" s="339"/>
      <c r="F4" s="357"/>
      <c r="G4" s="339"/>
      <c r="H4" s="337"/>
      <c r="I4" s="339"/>
      <c r="J4" s="337"/>
      <c r="K4" s="349"/>
      <c r="L4" s="339"/>
      <c r="M4" s="339"/>
      <c r="N4" s="333"/>
    </row>
    <row r="5" spans="1:14" x14ac:dyDescent="0.25">
      <c r="A5" s="35">
        <v>1</v>
      </c>
      <c r="B5" s="36" t="s">
        <v>41</v>
      </c>
      <c r="C5" s="85">
        <v>8098</v>
      </c>
      <c r="D5" s="177">
        <v>19197</v>
      </c>
      <c r="E5" s="84">
        <v>10335</v>
      </c>
      <c r="F5" s="92">
        <v>13328</v>
      </c>
      <c r="G5" s="84">
        <v>13373</v>
      </c>
      <c r="H5" s="92">
        <v>13765</v>
      </c>
      <c r="I5" s="84">
        <v>6106</v>
      </c>
      <c r="J5" s="92">
        <v>17356</v>
      </c>
      <c r="K5" s="85">
        <v>13317</v>
      </c>
      <c r="L5" s="92">
        <v>9333</v>
      </c>
      <c r="M5" s="84">
        <v>8841</v>
      </c>
      <c r="N5" s="177">
        <f t="shared" ref="N5:N12" si="0">SUM(C5:M5)</f>
        <v>133049</v>
      </c>
    </row>
    <row r="6" spans="1:14" x14ac:dyDescent="0.25">
      <c r="A6" s="37">
        <v>2</v>
      </c>
      <c r="B6" s="38" t="s">
        <v>42</v>
      </c>
      <c r="C6" s="85">
        <v>409</v>
      </c>
      <c r="D6" s="72">
        <v>1519</v>
      </c>
      <c r="E6" s="85">
        <v>435</v>
      </c>
      <c r="F6" s="66">
        <v>778</v>
      </c>
      <c r="G6" s="85">
        <v>409</v>
      </c>
      <c r="H6" s="66">
        <v>494</v>
      </c>
      <c r="I6" s="85">
        <v>131</v>
      </c>
      <c r="J6" s="66">
        <v>597</v>
      </c>
      <c r="K6" s="69">
        <v>848</v>
      </c>
      <c r="L6" s="66">
        <v>310</v>
      </c>
      <c r="M6" s="85">
        <v>447</v>
      </c>
      <c r="N6" s="72">
        <f t="shared" si="0"/>
        <v>6377</v>
      </c>
    </row>
    <row r="7" spans="1:14" x14ac:dyDescent="0.25">
      <c r="A7" s="37">
        <v>3</v>
      </c>
      <c r="B7" s="38" t="s">
        <v>43</v>
      </c>
      <c r="C7" s="69">
        <v>24</v>
      </c>
      <c r="D7" s="72">
        <v>126</v>
      </c>
      <c r="E7" s="85">
        <v>76</v>
      </c>
      <c r="F7" s="66">
        <v>100</v>
      </c>
      <c r="G7" s="85">
        <v>74</v>
      </c>
      <c r="H7" s="70">
        <v>504</v>
      </c>
      <c r="I7" s="69">
        <v>25</v>
      </c>
      <c r="J7" s="66">
        <v>112</v>
      </c>
      <c r="K7" s="69">
        <v>90</v>
      </c>
      <c r="L7" s="66">
        <v>85</v>
      </c>
      <c r="M7" s="69">
        <v>24</v>
      </c>
      <c r="N7" s="72">
        <f t="shared" si="0"/>
        <v>1240</v>
      </c>
    </row>
    <row r="8" spans="1:14" x14ac:dyDescent="0.25">
      <c r="A8" s="37">
        <v>4</v>
      </c>
      <c r="B8" s="38" t="s">
        <v>44</v>
      </c>
      <c r="C8" s="69">
        <v>2</v>
      </c>
      <c r="D8" s="38">
        <v>0</v>
      </c>
      <c r="E8" s="69">
        <v>0</v>
      </c>
      <c r="F8" s="70">
        <v>18</v>
      </c>
      <c r="G8" s="69">
        <v>0</v>
      </c>
      <c r="H8" s="70">
        <v>0</v>
      </c>
      <c r="I8" s="69">
        <v>0</v>
      </c>
      <c r="J8" s="70">
        <v>0</v>
      </c>
      <c r="K8" s="86">
        <v>6</v>
      </c>
      <c r="L8" s="66">
        <v>1</v>
      </c>
      <c r="M8" s="69">
        <v>0</v>
      </c>
      <c r="N8" s="72">
        <f t="shared" si="0"/>
        <v>27</v>
      </c>
    </row>
    <row r="9" spans="1:14" x14ac:dyDescent="0.25">
      <c r="A9" s="37">
        <v>5</v>
      </c>
      <c r="B9" s="38" t="s">
        <v>45</v>
      </c>
      <c r="C9" s="69">
        <v>3</v>
      </c>
      <c r="D9" s="38">
        <v>7</v>
      </c>
      <c r="E9" s="69">
        <v>7</v>
      </c>
      <c r="F9" s="70">
        <v>15</v>
      </c>
      <c r="G9" s="69">
        <v>1</v>
      </c>
      <c r="H9" s="70">
        <v>3</v>
      </c>
      <c r="I9" s="69">
        <v>0</v>
      </c>
      <c r="J9" s="70">
        <v>5</v>
      </c>
      <c r="K9" s="69">
        <v>3</v>
      </c>
      <c r="L9" s="70">
        <v>5</v>
      </c>
      <c r="M9" s="69">
        <v>1</v>
      </c>
      <c r="N9" s="38">
        <f t="shared" si="0"/>
        <v>50</v>
      </c>
    </row>
    <row r="10" spans="1:14" x14ac:dyDescent="0.25">
      <c r="A10" s="37">
        <v>6</v>
      </c>
      <c r="B10" s="38" t="s">
        <v>46</v>
      </c>
      <c r="C10" s="69">
        <v>63</v>
      </c>
      <c r="D10" s="38">
        <v>155</v>
      </c>
      <c r="E10" s="69">
        <v>75</v>
      </c>
      <c r="F10" s="70">
        <v>182</v>
      </c>
      <c r="G10" s="69">
        <v>81</v>
      </c>
      <c r="H10" s="70">
        <v>113</v>
      </c>
      <c r="I10" s="69">
        <v>37</v>
      </c>
      <c r="J10" s="70">
        <v>96</v>
      </c>
      <c r="K10" s="84">
        <v>115</v>
      </c>
      <c r="L10" s="70">
        <v>44</v>
      </c>
      <c r="M10" s="69">
        <v>129</v>
      </c>
      <c r="N10" s="72">
        <f t="shared" si="0"/>
        <v>1090</v>
      </c>
    </row>
    <row r="11" spans="1:14" x14ac:dyDescent="0.25">
      <c r="A11" s="37">
        <v>7</v>
      </c>
      <c r="B11" s="38" t="s">
        <v>47</v>
      </c>
      <c r="C11" s="85">
        <v>374</v>
      </c>
      <c r="D11" s="72">
        <v>1299</v>
      </c>
      <c r="E11" s="85">
        <v>323</v>
      </c>
      <c r="F11" s="66">
        <v>597</v>
      </c>
      <c r="G11" s="85">
        <v>330</v>
      </c>
      <c r="H11" s="66">
        <v>421</v>
      </c>
      <c r="I11" s="69">
        <v>108</v>
      </c>
      <c r="J11" s="66">
        <v>509</v>
      </c>
      <c r="K11" s="84">
        <v>750</v>
      </c>
      <c r="L11" s="70">
        <v>298</v>
      </c>
      <c r="M11" s="85">
        <v>357</v>
      </c>
      <c r="N11" s="72">
        <f t="shared" si="0"/>
        <v>5366</v>
      </c>
    </row>
    <row r="12" spans="1:14" ht="15.75" thickBot="1" x14ac:dyDescent="0.3">
      <c r="A12" s="40">
        <v>8</v>
      </c>
      <c r="B12" s="41" t="s">
        <v>48</v>
      </c>
      <c r="C12" s="86">
        <v>1</v>
      </c>
      <c r="D12" s="38">
        <v>7</v>
      </c>
      <c r="E12" s="86">
        <v>0</v>
      </c>
      <c r="F12" s="184">
        <v>1</v>
      </c>
      <c r="G12" s="86">
        <v>0</v>
      </c>
      <c r="H12" s="184">
        <v>1</v>
      </c>
      <c r="I12" s="86">
        <v>0</v>
      </c>
      <c r="J12" s="184">
        <v>1</v>
      </c>
      <c r="K12" s="86">
        <v>2</v>
      </c>
      <c r="L12" s="184">
        <v>1</v>
      </c>
      <c r="M12" s="86">
        <v>0</v>
      </c>
      <c r="N12" s="41">
        <f t="shared" si="0"/>
        <v>14</v>
      </c>
    </row>
    <row r="13" spans="1:14" ht="15.75" thickBot="1" x14ac:dyDescent="0.3">
      <c r="A13" s="76"/>
      <c r="B13" s="44" t="s">
        <v>3</v>
      </c>
      <c r="C13" s="48">
        <f t="shared" ref="C13:N13" si="1">SUM(C5:C12)</f>
        <v>8974</v>
      </c>
      <c r="D13" s="46">
        <f t="shared" si="1"/>
        <v>22310</v>
      </c>
      <c r="E13" s="48">
        <f t="shared" si="1"/>
        <v>11251</v>
      </c>
      <c r="F13" s="49">
        <f t="shared" si="1"/>
        <v>15019</v>
      </c>
      <c r="G13" s="48">
        <f t="shared" si="1"/>
        <v>14268</v>
      </c>
      <c r="H13" s="49">
        <f t="shared" si="1"/>
        <v>15301</v>
      </c>
      <c r="I13" s="48">
        <f t="shared" si="1"/>
        <v>6407</v>
      </c>
      <c r="J13" s="49">
        <f t="shared" si="1"/>
        <v>18676</v>
      </c>
      <c r="K13" s="48">
        <f t="shared" si="1"/>
        <v>15131</v>
      </c>
      <c r="L13" s="49">
        <f t="shared" si="1"/>
        <v>10077</v>
      </c>
      <c r="M13" s="48">
        <f t="shared" si="1"/>
        <v>9799</v>
      </c>
      <c r="N13" s="46">
        <f t="shared" si="1"/>
        <v>147213</v>
      </c>
    </row>
    <row r="14" spans="1:14" ht="15.75" thickBot="1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5.75" thickBot="1" x14ac:dyDescent="0.3">
      <c r="A15" s="306" t="s">
        <v>55</v>
      </c>
      <c r="B15" s="352"/>
      <c r="C15" s="55">
        <f>C13/N13</f>
        <v>6.0959290280070376E-2</v>
      </c>
      <c r="D15" s="74">
        <f>D13/N13</f>
        <v>0.15154911590688322</v>
      </c>
      <c r="E15" s="55">
        <f>E13/N13</f>
        <v>7.6426674274690409E-2</v>
      </c>
      <c r="F15" s="74">
        <f>F13/N13</f>
        <v>0.10202223988370593</v>
      </c>
      <c r="G15" s="55">
        <f>G13/N13</f>
        <v>9.6920788245603309E-2</v>
      </c>
      <c r="H15" s="74">
        <f>H13/N13</f>
        <v>0.10393783157737428</v>
      </c>
      <c r="I15" s="55">
        <f>I13/N13</f>
        <v>4.3521971565011239E-2</v>
      </c>
      <c r="J15" s="74">
        <f>J13/N13</f>
        <v>0.12686379599627751</v>
      </c>
      <c r="K15" s="55">
        <f>K13/N13</f>
        <v>0.10278304225849619</v>
      </c>
      <c r="L15" s="74">
        <f>L13/N13</f>
        <v>6.8451835096085267E-2</v>
      </c>
      <c r="M15" s="75">
        <f>M13/N13</f>
        <v>6.6563414915802269E-2</v>
      </c>
      <c r="N15" s="250">
        <f>N13/N13</f>
        <v>1</v>
      </c>
    </row>
    <row r="16" spans="1:14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15.75" thickBot="1" x14ac:dyDescent="0.3">
      <c r="A18" s="30"/>
      <c r="B18" s="30"/>
      <c r="C18" s="314" t="s">
        <v>103</v>
      </c>
      <c r="D18" s="315"/>
      <c r="E18" s="315"/>
      <c r="F18" s="315"/>
      <c r="G18" s="315"/>
      <c r="H18" s="315"/>
      <c r="I18" s="315"/>
      <c r="J18" s="316"/>
      <c r="K18" s="316"/>
      <c r="L18" s="30"/>
      <c r="M18" s="30"/>
      <c r="N18" s="247" t="s">
        <v>38</v>
      </c>
    </row>
    <row r="19" spans="1:14" ht="15.75" thickBot="1" x14ac:dyDescent="0.3">
      <c r="A19" s="304" t="s">
        <v>0</v>
      </c>
      <c r="B19" s="318" t="s">
        <v>1</v>
      </c>
      <c r="C19" s="331" t="s">
        <v>2</v>
      </c>
      <c r="D19" s="331"/>
      <c r="E19" s="331"/>
      <c r="F19" s="331"/>
      <c r="G19" s="331"/>
      <c r="H19" s="331"/>
      <c r="I19" s="331"/>
      <c r="J19" s="331"/>
      <c r="K19" s="331"/>
      <c r="L19" s="331"/>
      <c r="M19" s="331"/>
      <c r="N19" s="318" t="s">
        <v>3</v>
      </c>
    </row>
    <row r="20" spans="1:14" x14ac:dyDescent="0.25">
      <c r="A20" s="342"/>
      <c r="B20" s="343"/>
      <c r="C20" s="347" t="s">
        <v>71</v>
      </c>
      <c r="D20" s="318" t="s">
        <v>4</v>
      </c>
      <c r="E20" s="338" t="s">
        <v>5</v>
      </c>
      <c r="F20" s="356" t="s">
        <v>6</v>
      </c>
      <c r="G20" s="338" t="s">
        <v>7</v>
      </c>
      <c r="H20" s="336" t="s">
        <v>8</v>
      </c>
      <c r="I20" s="338" t="s">
        <v>9</v>
      </c>
      <c r="J20" s="336" t="s">
        <v>10</v>
      </c>
      <c r="K20" s="347" t="s">
        <v>11</v>
      </c>
      <c r="L20" s="318" t="s">
        <v>12</v>
      </c>
      <c r="M20" s="338" t="s">
        <v>13</v>
      </c>
      <c r="N20" s="332"/>
    </row>
    <row r="21" spans="1:14" ht="15.75" thickBot="1" x14ac:dyDescent="0.3">
      <c r="A21" s="339"/>
      <c r="B21" s="333"/>
      <c r="C21" s="349"/>
      <c r="D21" s="339"/>
      <c r="E21" s="339"/>
      <c r="F21" s="357"/>
      <c r="G21" s="339"/>
      <c r="H21" s="337"/>
      <c r="I21" s="339"/>
      <c r="J21" s="337"/>
      <c r="K21" s="349"/>
      <c r="L21" s="339"/>
      <c r="M21" s="339"/>
      <c r="N21" s="333"/>
    </row>
    <row r="22" spans="1:14" x14ac:dyDescent="0.25">
      <c r="A22" s="35">
        <v>1</v>
      </c>
      <c r="B22" s="36" t="s">
        <v>41</v>
      </c>
      <c r="C22" s="85">
        <v>34172</v>
      </c>
      <c r="D22" s="177">
        <v>77612</v>
      </c>
      <c r="E22" s="84">
        <v>42890</v>
      </c>
      <c r="F22" s="92">
        <v>54752</v>
      </c>
      <c r="G22" s="84">
        <v>54749</v>
      </c>
      <c r="H22" s="92">
        <v>55456</v>
      </c>
      <c r="I22" s="84">
        <v>24164</v>
      </c>
      <c r="J22" s="92">
        <v>69600</v>
      </c>
      <c r="K22" s="85">
        <v>53382</v>
      </c>
      <c r="L22" s="92">
        <v>37490</v>
      </c>
      <c r="M22" s="84">
        <v>35000</v>
      </c>
      <c r="N22" s="177">
        <f t="shared" ref="N22:N29" si="2">SUM(C22:M22)</f>
        <v>539267</v>
      </c>
    </row>
    <row r="23" spans="1:14" x14ac:dyDescent="0.25">
      <c r="A23" s="37">
        <v>2</v>
      </c>
      <c r="B23" s="38" t="s">
        <v>42</v>
      </c>
      <c r="C23" s="85">
        <v>6889</v>
      </c>
      <c r="D23" s="72">
        <v>23720</v>
      </c>
      <c r="E23" s="85">
        <v>7384</v>
      </c>
      <c r="F23" s="66">
        <v>12241</v>
      </c>
      <c r="G23" s="85">
        <v>6244</v>
      </c>
      <c r="H23" s="66">
        <v>7814</v>
      </c>
      <c r="I23" s="85">
        <v>1998</v>
      </c>
      <c r="J23" s="66">
        <v>9107</v>
      </c>
      <c r="K23" s="85">
        <v>13300</v>
      </c>
      <c r="L23" s="66">
        <v>4629</v>
      </c>
      <c r="M23" s="85">
        <v>6876</v>
      </c>
      <c r="N23" s="72">
        <f t="shared" si="2"/>
        <v>100202</v>
      </c>
    </row>
    <row r="24" spans="1:14" x14ac:dyDescent="0.25">
      <c r="A24" s="37">
        <v>3</v>
      </c>
      <c r="B24" s="38" t="s">
        <v>43</v>
      </c>
      <c r="C24" s="69">
        <v>414</v>
      </c>
      <c r="D24" s="72">
        <v>1882</v>
      </c>
      <c r="E24" s="85">
        <v>1283</v>
      </c>
      <c r="F24" s="66">
        <v>1587</v>
      </c>
      <c r="G24" s="85">
        <v>1258</v>
      </c>
      <c r="H24" s="66">
        <v>4839</v>
      </c>
      <c r="I24" s="69">
        <v>431</v>
      </c>
      <c r="J24" s="66">
        <v>1784</v>
      </c>
      <c r="K24" s="85">
        <v>1487</v>
      </c>
      <c r="L24" s="66">
        <v>1413</v>
      </c>
      <c r="M24" s="69">
        <v>311</v>
      </c>
      <c r="N24" s="72">
        <f t="shared" si="2"/>
        <v>16689</v>
      </c>
    </row>
    <row r="25" spans="1:14" x14ac:dyDescent="0.25">
      <c r="A25" s="37">
        <v>4</v>
      </c>
      <c r="B25" s="38" t="s">
        <v>44</v>
      </c>
      <c r="C25" s="69">
        <v>11</v>
      </c>
      <c r="D25" s="38">
        <v>0</v>
      </c>
      <c r="E25" s="69">
        <v>0</v>
      </c>
      <c r="F25" s="70">
        <v>172</v>
      </c>
      <c r="G25" s="69">
        <v>0</v>
      </c>
      <c r="H25" s="70">
        <v>0</v>
      </c>
      <c r="I25" s="69">
        <v>0</v>
      </c>
      <c r="J25" s="70">
        <v>0</v>
      </c>
      <c r="K25" s="86">
        <v>64</v>
      </c>
      <c r="L25" s="66">
        <v>6</v>
      </c>
      <c r="M25" s="69">
        <v>0</v>
      </c>
      <c r="N25" s="72">
        <f t="shared" si="2"/>
        <v>253</v>
      </c>
    </row>
    <row r="26" spans="1:14" x14ac:dyDescent="0.25">
      <c r="A26" s="37">
        <v>5</v>
      </c>
      <c r="B26" s="38" t="s">
        <v>45</v>
      </c>
      <c r="C26" s="69">
        <v>17</v>
      </c>
      <c r="D26" s="38">
        <v>39</v>
      </c>
      <c r="E26" s="69">
        <v>39</v>
      </c>
      <c r="F26" s="70">
        <v>62</v>
      </c>
      <c r="G26" s="69">
        <v>6</v>
      </c>
      <c r="H26" s="70">
        <v>17</v>
      </c>
      <c r="I26" s="69">
        <v>0</v>
      </c>
      <c r="J26" s="70">
        <v>28</v>
      </c>
      <c r="K26" s="69">
        <v>17</v>
      </c>
      <c r="L26" s="70">
        <v>22</v>
      </c>
      <c r="M26" s="69">
        <v>6</v>
      </c>
      <c r="N26" s="38">
        <f t="shared" si="2"/>
        <v>253</v>
      </c>
    </row>
    <row r="27" spans="1:14" x14ac:dyDescent="0.25">
      <c r="A27" s="37">
        <v>6</v>
      </c>
      <c r="B27" s="38" t="s">
        <v>46</v>
      </c>
      <c r="C27" s="69">
        <v>117</v>
      </c>
      <c r="D27" s="38">
        <v>273</v>
      </c>
      <c r="E27" s="69">
        <v>139</v>
      </c>
      <c r="F27" s="70">
        <v>316</v>
      </c>
      <c r="G27" s="69">
        <v>145</v>
      </c>
      <c r="H27" s="70">
        <v>194</v>
      </c>
      <c r="I27" s="69">
        <v>64</v>
      </c>
      <c r="J27" s="70">
        <v>166</v>
      </c>
      <c r="K27" s="84">
        <v>207</v>
      </c>
      <c r="L27" s="70">
        <v>78</v>
      </c>
      <c r="M27" s="69">
        <v>222</v>
      </c>
      <c r="N27" s="72">
        <f t="shared" si="2"/>
        <v>1921</v>
      </c>
    </row>
    <row r="28" spans="1:14" x14ac:dyDescent="0.25">
      <c r="A28" s="37">
        <v>7</v>
      </c>
      <c r="B28" s="38" t="s">
        <v>47</v>
      </c>
      <c r="C28" s="85">
        <v>2074</v>
      </c>
      <c r="D28" s="72">
        <v>6767</v>
      </c>
      <c r="E28" s="85">
        <v>1782</v>
      </c>
      <c r="F28" s="66">
        <v>3080</v>
      </c>
      <c r="G28" s="85">
        <v>1674</v>
      </c>
      <c r="H28" s="66">
        <v>2176</v>
      </c>
      <c r="I28" s="69">
        <v>551</v>
      </c>
      <c r="J28" s="66">
        <v>2557</v>
      </c>
      <c r="K28" s="84">
        <v>3879</v>
      </c>
      <c r="L28" s="66">
        <v>1529</v>
      </c>
      <c r="M28" s="85">
        <v>1807</v>
      </c>
      <c r="N28" s="72">
        <f t="shared" si="2"/>
        <v>27876</v>
      </c>
    </row>
    <row r="29" spans="1:14" ht="15.75" thickBot="1" x14ac:dyDescent="0.3">
      <c r="A29" s="40">
        <v>8</v>
      </c>
      <c r="B29" s="41" t="s">
        <v>48</v>
      </c>
      <c r="C29" s="86">
        <v>6</v>
      </c>
      <c r="D29" s="38">
        <v>39</v>
      </c>
      <c r="E29" s="86">
        <v>0</v>
      </c>
      <c r="F29" s="184">
        <v>6</v>
      </c>
      <c r="G29" s="86">
        <v>0</v>
      </c>
      <c r="H29" s="184">
        <v>6</v>
      </c>
      <c r="I29" s="86">
        <v>0</v>
      </c>
      <c r="J29" s="184">
        <v>6</v>
      </c>
      <c r="K29" s="86">
        <v>23</v>
      </c>
      <c r="L29" s="184">
        <v>6</v>
      </c>
      <c r="M29" s="86">
        <v>0</v>
      </c>
      <c r="N29" s="41">
        <f t="shared" si="2"/>
        <v>92</v>
      </c>
    </row>
    <row r="30" spans="1:14" ht="15.75" thickBot="1" x14ac:dyDescent="0.3">
      <c r="A30" s="76"/>
      <c r="B30" s="44" t="s">
        <v>3</v>
      </c>
      <c r="C30" s="48">
        <f t="shared" ref="C30:N30" si="3">SUM(C22:C29)</f>
        <v>43700</v>
      </c>
      <c r="D30" s="46">
        <f t="shared" si="3"/>
        <v>110332</v>
      </c>
      <c r="E30" s="48">
        <f t="shared" si="3"/>
        <v>53517</v>
      </c>
      <c r="F30" s="49">
        <f>SUM(F22:F29)</f>
        <v>72216</v>
      </c>
      <c r="G30" s="48">
        <f t="shared" si="3"/>
        <v>64076</v>
      </c>
      <c r="H30" s="49">
        <f t="shared" si="3"/>
        <v>70502</v>
      </c>
      <c r="I30" s="48">
        <f t="shared" si="3"/>
        <v>27208</v>
      </c>
      <c r="J30" s="49">
        <f t="shared" si="3"/>
        <v>83248</v>
      </c>
      <c r="K30" s="48">
        <f t="shared" si="3"/>
        <v>72359</v>
      </c>
      <c r="L30" s="49">
        <f t="shared" si="3"/>
        <v>45173</v>
      </c>
      <c r="M30" s="48">
        <f t="shared" si="3"/>
        <v>44222</v>
      </c>
      <c r="N30" s="46">
        <f t="shared" si="3"/>
        <v>686553</v>
      </c>
    </row>
    <row r="31" spans="1:14" ht="15.75" thickBo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5.75" thickBot="1" x14ac:dyDescent="0.3">
      <c r="A32" s="306" t="s">
        <v>55</v>
      </c>
      <c r="B32" s="352"/>
      <c r="C32" s="55">
        <f>C30/N30</f>
        <v>6.3651313154264852E-2</v>
      </c>
      <c r="D32" s="74">
        <f>D30/N30</f>
        <v>0.16070427192074027</v>
      </c>
      <c r="E32" s="55">
        <f>E30/N30</f>
        <v>7.7950282061253831E-2</v>
      </c>
      <c r="F32" s="74">
        <f>F30/N30</f>
        <v>0.10518634395305242</v>
      </c>
      <c r="G32" s="55">
        <f>G30/N30</f>
        <v>9.3330012395255721E-2</v>
      </c>
      <c r="H32" s="74">
        <f>H30/N30</f>
        <v>0.10268981418768836</v>
      </c>
      <c r="I32" s="55">
        <f>I30/N30</f>
        <v>3.9629861059524901E-2</v>
      </c>
      <c r="J32" s="74">
        <f>J30/N30</f>
        <v>0.12125502328298034</v>
      </c>
      <c r="K32" s="55">
        <f>K30/N30</f>
        <v>0.10539463085879749</v>
      </c>
      <c r="L32" s="74">
        <f>L30/N30</f>
        <v>6.5796813938617998E-2</v>
      </c>
      <c r="M32" s="55">
        <f>M30/N30</f>
        <v>6.4411633187823808E-2</v>
      </c>
      <c r="N32" s="250">
        <f>N30/N30</f>
        <v>1</v>
      </c>
    </row>
  </sheetData>
  <mergeCells count="34">
    <mergeCell ref="A32:B32"/>
    <mergeCell ref="C18:K18"/>
    <mergeCell ref="A19:A21"/>
    <mergeCell ref="B19:B21"/>
    <mergeCell ref="C19:M19"/>
    <mergeCell ref="N19:N21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L20:L21"/>
    <mergeCell ref="M20:M21"/>
    <mergeCell ref="A15:B15"/>
    <mergeCell ref="C1:K1"/>
    <mergeCell ref="A2:A4"/>
    <mergeCell ref="B2:B4"/>
    <mergeCell ref="C2:M2"/>
    <mergeCell ref="H3:H4"/>
    <mergeCell ref="I3:I4"/>
    <mergeCell ref="J3:J4"/>
    <mergeCell ref="K3:K4"/>
    <mergeCell ref="L3:L4"/>
    <mergeCell ref="N2:N4"/>
    <mergeCell ref="C3:C4"/>
    <mergeCell ref="D3:D4"/>
    <mergeCell ref="E3:E4"/>
    <mergeCell ref="F3:F4"/>
    <mergeCell ref="G3:G4"/>
    <mergeCell ref="M3:M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Премија</vt:lpstr>
      <vt:lpstr>Број на склучени договори</vt:lpstr>
      <vt:lpstr>Ликвидирани штети</vt:lpstr>
      <vt:lpstr>Број на ликвидирани штети</vt:lpstr>
      <vt:lpstr>Број на резервирани штети</vt:lpstr>
      <vt:lpstr>Резервации</vt:lpstr>
      <vt:lpstr>ЗАО договори</vt:lpstr>
      <vt:lpstr>ЗАО Премија</vt:lpstr>
      <vt:lpstr>ЗК Број Премија</vt:lpstr>
      <vt:lpstr>ГР Број и Премија </vt:lpstr>
      <vt:lpstr>ЗАО број Лик штети</vt:lpstr>
      <vt:lpstr>ЗАО Ликвидирани штети</vt:lpstr>
      <vt:lpstr>ЗК број и штети</vt:lpstr>
      <vt:lpstr>ГР Број Штети</vt:lpstr>
      <vt:lpstr>Техничка премија</vt:lpstr>
      <vt:lpstr>Рез за настанати при штети</vt:lpstr>
      <vt:lpstr>Продажба по канали</vt:lpstr>
      <vt:lpstr>Бруто тех</vt:lpstr>
      <vt:lpstr>Вкупно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BetiMitrovska</dc:creator>
  <cp:lastModifiedBy>BetiMitrovska</cp:lastModifiedBy>
  <cp:lastPrinted>2016-11-10T07:52:25Z</cp:lastPrinted>
  <dcterms:created xsi:type="dcterms:W3CDTF">2013-08-27T07:05:34Z</dcterms:created>
  <dcterms:modified xsi:type="dcterms:W3CDTF">2016-11-17T09:11:41Z</dcterms:modified>
</cp:coreProperties>
</file>