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935" windowWidth="20115" windowHeight="1185" tabRatio="602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calcPr calcId="144525"/>
</workbook>
</file>

<file path=xl/calcChain.xml><?xml version="1.0" encoding="utf-8"?>
<calcChain xmlns="http://schemas.openxmlformats.org/spreadsheetml/2006/main">
  <c r="I29" i="30" l="1"/>
  <c r="G20" i="47" l="1"/>
  <c r="C9" i="47" l="1"/>
  <c r="G10" i="47"/>
  <c r="G8" i="47"/>
  <c r="G17" i="47"/>
  <c r="E17" i="47"/>
  <c r="C17" i="47"/>
  <c r="C16" i="47" l="1"/>
  <c r="G16" i="47"/>
  <c r="G12" i="47" l="1"/>
  <c r="C13" i="47" l="1"/>
  <c r="G13" i="47"/>
  <c r="I19" i="47" l="1"/>
  <c r="G19" i="47"/>
  <c r="C28" i="5"/>
  <c r="C28" i="3" l="1"/>
  <c r="C11" i="47" l="1"/>
  <c r="G11" i="47"/>
  <c r="G29" i="30" l="1"/>
  <c r="C7" i="47" l="1"/>
  <c r="G7" i="47"/>
  <c r="C29" i="30"/>
  <c r="C8" i="47" l="1"/>
  <c r="C15" i="47"/>
  <c r="G15" i="47"/>
  <c r="C14" i="47" l="1"/>
  <c r="G14" i="47"/>
  <c r="C10" i="47"/>
  <c r="F29" i="30"/>
  <c r="G9" i="47" l="1"/>
  <c r="I22" i="47"/>
  <c r="G22" i="47"/>
  <c r="F28" i="5"/>
  <c r="F28" i="3"/>
  <c r="I21" i="47"/>
  <c r="G21" i="47"/>
  <c r="E28" i="5"/>
  <c r="E28" i="3"/>
  <c r="I20" i="47" l="1"/>
  <c r="D28" i="5"/>
  <c r="I23" i="47" l="1"/>
  <c r="G23" i="47"/>
  <c r="D22" i="1" l="1"/>
  <c r="I22" i="1" l="1"/>
  <c r="N22" i="12" l="1"/>
  <c r="N23" i="12"/>
  <c r="N24" i="12"/>
  <c r="N25" i="12"/>
  <c r="N26" i="12"/>
  <c r="N27" i="12"/>
  <c r="N28" i="12"/>
  <c r="N29" i="12"/>
  <c r="C30" i="12"/>
  <c r="D30" i="12"/>
  <c r="E30" i="12"/>
  <c r="F30" i="12"/>
  <c r="G30" i="12"/>
  <c r="H30" i="12"/>
  <c r="I30" i="12"/>
  <c r="J30" i="12"/>
  <c r="K30" i="12"/>
  <c r="L30" i="12"/>
  <c r="M30" i="12"/>
  <c r="N30" i="12" l="1"/>
  <c r="L29" i="30" l="1"/>
  <c r="M29" i="30" l="1"/>
  <c r="N10" i="12"/>
  <c r="F22" i="1" l="1"/>
  <c r="H28" i="4" l="1"/>
  <c r="D11" i="57" l="1"/>
  <c r="J18" i="47" l="1"/>
  <c r="I18" i="47"/>
  <c r="H18" i="47"/>
  <c r="F18" i="47"/>
  <c r="E18" i="47"/>
  <c r="D18" i="47"/>
  <c r="C18" i="47"/>
  <c r="K23" i="47"/>
  <c r="H13" i="17" l="1"/>
  <c r="M13" i="17" s="1"/>
  <c r="H12" i="17"/>
  <c r="M12" i="17" s="1"/>
  <c r="H28" i="10"/>
  <c r="H30" i="10" s="1"/>
  <c r="H28" i="6"/>
  <c r="H30" i="6" s="1"/>
  <c r="H28" i="5"/>
  <c r="H30" i="5" s="1"/>
  <c r="H28" i="3"/>
  <c r="G30" i="3" s="1"/>
  <c r="H28" i="2"/>
  <c r="M28" i="2" s="1"/>
  <c r="H28" i="1"/>
  <c r="H30" i="1" s="1"/>
  <c r="C30" i="3" l="1"/>
  <c r="E30" i="3"/>
  <c r="M28" i="10"/>
  <c r="D30" i="10"/>
  <c r="F30" i="10"/>
  <c r="C30" i="10"/>
  <c r="E30" i="10"/>
  <c r="G30" i="10"/>
  <c r="D30" i="6"/>
  <c r="F30" i="6"/>
  <c r="M28" i="6"/>
  <c r="C30" i="6"/>
  <c r="E30" i="6"/>
  <c r="G30" i="6"/>
  <c r="C30" i="5"/>
  <c r="E30" i="5"/>
  <c r="G30" i="5"/>
  <c r="D30" i="5"/>
  <c r="F30" i="5"/>
  <c r="M28" i="5"/>
  <c r="D30" i="3"/>
  <c r="F30" i="3"/>
  <c r="M28" i="3"/>
  <c r="D30" i="2"/>
  <c r="F30" i="2"/>
  <c r="C30" i="2"/>
  <c r="E30" i="2"/>
  <c r="G30" i="2"/>
  <c r="C30" i="1"/>
  <c r="E30" i="1"/>
  <c r="G30" i="1"/>
  <c r="M28" i="1"/>
  <c r="D30" i="1"/>
  <c r="F30" i="1"/>
  <c r="G18" i="47" l="1"/>
  <c r="L22" i="10" l="1"/>
  <c r="M22" i="10" l="1"/>
  <c r="K22" i="47" l="1"/>
  <c r="K21" i="47"/>
  <c r="K20" i="47"/>
  <c r="K19" i="47"/>
  <c r="K17" i="47"/>
  <c r="K16" i="47"/>
  <c r="K15" i="47"/>
  <c r="K14" i="47"/>
  <c r="K13" i="47"/>
  <c r="K12" i="47"/>
  <c r="K11" i="47"/>
  <c r="K10" i="47"/>
  <c r="K9" i="47"/>
  <c r="K8" i="47"/>
  <c r="K7" i="47"/>
  <c r="J6" i="47"/>
  <c r="J24" i="47" s="1"/>
  <c r="I6" i="47"/>
  <c r="I24" i="47" s="1"/>
  <c r="H6" i="47"/>
  <c r="H24" i="47" s="1"/>
  <c r="F6" i="47"/>
  <c r="F24" i="47" s="1"/>
  <c r="E6" i="47"/>
  <c r="E24" i="47" s="1"/>
  <c r="D6" i="47"/>
  <c r="D24" i="47" s="1"/>
  <c r="C6" i="47"/>
  <c r="C24" i="47" s="1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N7" i="17"/>
  <c r="L13" i="17" s="1"/>
  <c r="N13" i="17" s="1"/>
  <c r="N6" i="17"/>
  <c r="L12" i="17" s="1"/>
  <c r="N12" i="17" s="1"/>
  <c r="K22" i="10"/>
  <c r="J22" i="10"/>
  <c r="I22" i="10"/>
  <c r="H22" i="10"/>
  <c r="G22" i="10"/>
  <c r="F22" i="10"/>
  <c r="E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M13" i="29"/>
  <c r="L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K29" i="30"/>
  <c r="J29" i="30"/>
  <c r="H29" i="30"/>
  <c r="E29" i="30"/>
  <c r="D29" i="30"/>
  <c r="N28" i="30"/>
  <c r="N27" i="30"/>
  <c r="N26" i="30"/>
  <c r="N25" i="30"/>
  <c r="N24" i="30"/>
  <c r="N23" i="30"/>
  <c r="N22" i="30"/>
  <c r="N21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M22" i="6"/>
  <c r="L22" i="6"/>
  <c r="K22" i="6"/>
  <c r="J22" i="6"/>
  <c r="I22" i="6"/>
  <c r="H22" i="6"/>
  <c r="G22" i="6"/>
  <c r="F22" i="6"/>
  <c r="E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M22" i="4"/>
  <c r="L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M22" i="3"/>
  <c r="L22" i="3"/>
  <c r="K22" i="3"/>
  <c r="J22" i="3"/>
  <c r="I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22" i="2"/>
  <c r="N24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N5" i="2"/>
  <c r="N4" i="2"/>
  <c r="M22" i="1"/>
  <c r="L22" i="1"/>
  <c r="K22" i="1"/>
  <c r="J22" i="1"/>
  <c r="H22" i="1"/>
  <c r="G22" i="1"/>
  <c r="E22" i="1"/>
  <c r="C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2" i="6" l="1"/>
  <c r="M27" i="6" s="1"/>
  <c r="N29" i="29"/>
  <c r="N31" i="29" s="1"/>
  <c r="N13" i="29"/>
  <c r="N15" i="29" s="1"/>
  <c r="N22" i="1"/>
  <c r="D24" i="1" s="1"/>
  <c r="K18" i="47"/>
  <c r="N22" i="10"/>
  <c r="D24" i="10" s="1"/>
  <c r="N29" i="30"/>
  <c r="H31" i="30" s="1"/>
  <c r="N29" i="53"/>
  <c r="N31" i="53" s="1"/>
  <c r="N22" i="5"/>
  <c r="M27" i="5" s="1"/>
  <c r="H30" i="3"/>
  <c r="H30" i="2"/>
  <c r="N18" i="32"/>
  <c r="N20" i="32" s="1"/>
  <c r="G6" i="47"/>
  <c r="G24" i="47" s="1"/>
  <c r="K6" i="47"/>
  <c r="N13" i="30"/>
  <c r="N15" i="30" s="1"/>
  <c r="N18" i="31"/>
  <c r="N20" i="31" s="1"/>
  <c r="N13" i="53"/>
  <c r="N15" i="53" s="1"/>
  <c r="N32" i="12"/>
  <c r="N13" i="12"/>
  <c r="N15" i="12" s="1"/>
  <c r="N19" i="9"/>
  <c r="N21" i="9" s="1"/>
  <c r="N18" i="8"/>
  <c r="N20" i="8" s="1"/>
  <c r="N22" i="4"/>
  <c r="D24" i="4" s="1"/>
  <c r="N22" i="3"/>
  <c r="D24" i="3" s="1"/>
  <c r="C24" i="2"/>
  <c r="G24" i="2"/>
  <c r="K24" i="2"/>
  <c r="E24" i="2"/>
  <c r="I24" i="2"/>
  <c r="M24" i="2"/>
  <c r="D31" i="29"/>
  <c r="L31" i="29"/>
  <c r="C31" i="29"/>
  <c r="M27" i="2"/>
  <c r="D24" i="2"/>
  <c r="F24" i="2"/>
  <c r="H24" i="2"/>
  <c r="J24" i="2"/>
  <c r="L24" i="2"/>
  <c r="K31" i="29" l="1"/>
  <c r="E15" i="29"/>
  <c r="H15" i="29"/>
  <c r="F15" i="29"/>
  <c r="G15" i="29"/>
  <c r="C15" i="29"/>
  <c r="J15" i="29"/>
  <c r="I31" i="29"/>
  <c r="J31" i="29"/>
  <c r="G31" i="29"/>
  <c r="H31" i="29"/>
  <c r="M31" i="29"/>
  <c r="E31" i="29"/>
  <c r="F31" i="29"/>
  <c r="M15" i="29"/>
  <c r="K15" i="29"/>
  <c r="L15" i="29"/>
  <c r="D15" i="29"/>
  <c r="I15" i="29"/>
  <c r="H30" i="4"/>
  <c r="F30" i="4"/>
  <c r="D30" i="4"/>
  <c r="M28" i="4"/>
  <c r="E30" i="4"/>
  <c r="C30" i="4"/>
  <c r="G30" i="4"/>
  <c r="N24" i="6"/>
  <c r="K24" i="47"/>
  <c r="H24" i="6"/>
  <c r="K24" i="6"/>
  <c r="L24" i="6"/>
  <c r="D24" i="6"/>
  <c r="G24" i="6"/>
  <c r="C15" i="12"/>
  <c r="L24" i="10"/>
  <c r="G24" i="10"/>
  <c r="K24" i="10"/>
  <c r="C24" i="10"/>
  <c r="D20" i="32"/>
  <c r="M20" i="8"/>
  <c r="I20" i="8"/>
  <c r="L20" i="8"/>
  <c r="E20" i="8"/>
  <c r="H20" i="8"/>
  <c r="C24" i="6"/>
  <c r="J24" i="6"/>
  <c r="F24" i="6"/>
  <c r="M24" i="6"/>
  <c r="I24" i="6"/>
  <c r="E24" i="6"/>
  <c r="C15" i="30"/>
  <c r="K20" i="8"/>
  <c r="G20" i="8"/>
  <c r="C20" i="8"/>
  <c r="J20" i="8"/>
  <c r="E24" i="4"/>
  <c r="I24" i="10"/>
  <c r="E24" i="10"/>
  <c r="M27" i="10"/>
  <c r="M29" i="10" s="1"/>
  <c r="N29" i="10" s="1"/>
  <c r="M24" i="3"/>
  <c r="I24" i="3"/>
  <c r="D31" i="53"/>
  <c r="C15" i="53"/>
  <c r="K24" i="3"/>
  <c r="G24" i="3"/>
  <c r="E24" i="3"/>
  <c r="C24" i="3"/>
  <c r="N24" i="3"/>
  <c r="M27" i="3"/>
  <c r="M29" i="3" s="1"/>
  <c r="N29" i="3" s="1"/>
  <c r="L24" i="3"/>
  <c r="M24" i="1"/>
  <c r="H15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D20" i="8"/>
  <c r="M24" i="4"/>
  <c r="K24" i="4"/>
  <c r="I24" i="4"/>
  <c r="G24" i="4"/>
  <c r="J24" i="3"/>
  <c r="H24" i="3"/>
  <c r="F24" i="3"/>
  <c r="L24" i="1"/>
  <c r="K31" i="30"/>
  <c r="G31" i="30"/>
  <c r="L15" i="30"/>
  <c r="M15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E21" i="9"/>
  <c r="C21" i="9"/>
  <c r="L21" i="9"/>
  <c r="J21" i="9"/>
  <c r="D21" i="9"/>
  <c r="D24" i="5"/>
  <c r="C24" i="4"/>
  <c r="N24" i="4"/>
  <c r="M27" i="4"/>
  <c r="M29" i="4" s="1"/>
  <c r="N29" i="4" s="1"/>
  <c r="M24" i="10"/>
  <c r="N24" i="10"/>
  <c r="M31" i="30"/>
  <c r="I31" i="30"/>
  <c r="C31" i="30"/>
  <c r="D31" i="30"/>
  <c r="E31" i="30"/>
  <c r="N31" i="30"/>
  <c r="F31" i="30"/>
  <c r="J31" i="30"/>
  <c r="J15" i="30"/>
  <c r="F15" i="30"/>
  <c r="I15" i="30"/>
  <c r="D15" i="30"/>
  <c r="K15" i="30"/>
  <c r="G15" i="30"/>
  <c r="E15" i="30"/>
  <c r="G31" i="53"/>
  <c r="L31" i="53"/>
  <c r="H31" i="53"/>
  <c r="F31" i="53"/>
  <c r="G32" i="12"/>
  <c r="E32" i="12"/>
  <c r="C32" i="12"/>
  <c r="L32" i="12"/>
  <c r="J32" i="12"/>
  <c r="H32" i="12"/>
  <c r="F32" i="12"/>
  <c r="J15" i="12"/>
  <c r="H21" i="9"/>
  <c r="N24" i="5"/>
  <c r="L24" i="4"/>
  <c r="J24" i="4"/>
  <c r="E24" i="1"/>
  <c r="J24" i="10"/>
  <c r="H24" i="10"/>
  <c r="F24" i="10"/>
  <c r="L31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L24" i="5"/>
  <c r="G24" i="5"/>
  <c r="H24" i="5"/>
  <c r="K24" i="5"/>
  <c r="C24" i="5"/>
  <c r="J24" i="5"/>
  <c r="F24" i="5"/>
  <c r="M24" i="5"/>
  <c r="I24" i="5"/>
  <c r="E24" i="5"/>
  <c r="H24" i="4"/>
  <c r="F24" i="4"/>
  <c r="I24" i="1"/>
  <c r="M27" i="1"/>
  <c r="M29" i="1" s="1"/>
  <c r="N27" i="1" s="1"/>
  <c r="K24" i="1"/>
  <c r="G24" i="1"/>
  <c r="C24" i="1"/>
  <c r="N24" i="1"/>
  <c r="J24" i="1"/>
  <c r="H24" i="1"/>
  <c r="F24" i="1"/>
  <c r="M29" i="6"/>
  <c r="N29" i="6" s="1"/>
  <c r="M29" i="5"/>
  <c r="N29" i="5" s="1"/>
  <c r="M29" i="2"/>
  <c r="N29" i="2" s="1"/>
  <c r="N27" i="10" l="1"/>
  <c r="N28" i="10"/>
  <c r="N27" i="4"/>
  <c r="N28" i="4"/>
  <c r="N27" i="3"/>
  <c r="N28" i="3"/>
  <c r="N27" i="6"/>
  <c r="N28" i="6"/>
  <c r="N27" i="5"/>
  <c r="N28" i="5"/>
  <c r="N27" i="2"/>
  <c r="N28" i="2"/>
  <c r="N29" i="1"/>
  <c r="N28" i="1"/>
  <c r="G11" i="57"/>
  <c r="F11" i="57"/>
  <c r="E11" i="57"/>
</calcChain>
</file>

<file path=xl/sharedStrings.xml><?xml version="1.0" encoding="utf-8"?>
<sst xmlns="http://schemas.openxmlformats.org/spreadsheetml/2006/main" count="817" uniqueCount="117">
  <si>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</si>
  <si>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</si>
  <si>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</si>
  <si>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</si>
  <si>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</si>
  <si>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</si>
  <si>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</si>
  <si>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</si>
  <si>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</si>
  <si>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</si>
  <si>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</si>
  <si>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</si>
  <si>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</si>
  <si>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</si>
  <si>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</si>
  <si>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</si>
  <si>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</si>
  <si>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</si>
  <si>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</si>
  <si>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</si>
  <si>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</si>
  <si>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</si>
  <si>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</si>
  <si>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</si>
  <si>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</si>
  <si>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</si>
  <si>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</si>
  <si>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</si>
  <si>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</si>
  <si>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</si>
  <si>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</si>
  <si>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</si>
  <si>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</si>
  <si>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</si>
  <si>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</si>
  <si>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</si>
  <si>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</si>
  <si>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</si>
  <si>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</si>
  <si>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</si>
  <si>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</si>
  <si>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</si>
  <si>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</si>
  <si>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</si>
  <si>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</si>
  <si>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</si>
  <si>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</si>
  <si>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</si>
  <si>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</si>
  <si>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</si>
  <si>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</si>
  <si>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</si>
  <si>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</si>
  <si>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</si>
  <si>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</si>
  <si>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</si>
  <si>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</si>
  <si>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</si>
  <si>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</si>
  <si>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</si>
  <si>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</si>
  <si>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</si>
  <si>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</si>
  <si>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</si>
  <si>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</si>
  <si>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</si>
  <si>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</si>
  <si>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</si>
  <si>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</si>
  <si>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</si>
  <si>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</si>
  <si>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</si>
  <si>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</si>
  <si>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</si>
  <si>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</si>
  <si>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</si>
  <si>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</si>
  <si>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</si>
  <si>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</si>
  <si>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</si>
  <si>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</si>
  <si>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</si>
  <si>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</si>
  <si>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</si>
  <si>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</si>
  <si>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</si>
  <si>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</si>
  <si>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</si>
  <si>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</si>
  <si>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</si>
  <si>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</si>
  <si>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</si>
  <si>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>Во 000 мкд</t>
  </si>
  <si>
    <t>Халк</t>
  </si>
  <si>
    <t>Граве н.</t>
  </si>
  <si>
    <t>Бруто полисирана премија за период од 01.01.2022 до 30.06.2022</t>
  </si>
  <si>
    <t>Бруто исплатени (ликвидирани) штети за период од 01.01.2022 до 30.06.2022</t>
  </si>
  <si>
    <t>Број исплатени (ликвидирани) штети за период од 01.01.2022 до 30.06.2022</t>
  </si>
  <si>
    <t>Број на резервирани штети за период од 01.01.2022 до 30.06.2022</t>
  </si>
  <si>
    <t>Бруто резерви за настанати и пријавени штети за период од 01.01.2022 до 30.06.2022</t>
  </si>
  <si>
    <t>Договори за ЗАО за период од 01.01.2022 до 30.06.2022</t>
  </si>
  <si>
    <t>Премија за ЗАО за период од 01.01.2022 до 30.06.2022</t>
  </si>
  <si>
    <t>Број на Зелена карта за период од 01.01.2022 до 30.06.2022</t>
  </si>
  <si>
    <t>Премија за Зелена карта за период од 01.01.2022 до 30.06.2022</t>
  </si>
  <si>
    <t>Број на Гранично осигурување за период од 01.01.2022 до 30.06.2022</t>
  </si>
  <si>
    <t>Премија за Гранично осигурување за период од 01.01.2022 до 30.06.2022</t>
  </si>
  <si>
    <t>Број на штети од ЗАО за период од 01.01.2022 до 30.06.2022</t>
  </si>
  <si>
    <t>Ликвидирани штети на ЗАО за период од 01.01.2022 до 30.06.2022</t>
  </si>
  <si>
    <t>Број на штети на Зелена карта за период од 01.01.2022 до 30.06.2022</t>
  </si>
  <si>
    <t>Ликвидирани штети за ЗК за период од 01.01.2022 до 30.06.2022</t>
  </si>
  <si>
    <t>Штети на Гранично осигурување за период од 01.01.2022 до 30.06.2022</t>
  </si>
  <si>
    <t>Техничка премија за период од 01.01.2022  до 30.06.2022</t>
  </si>
  <si>
    <t xml:space="preserve">          Резерви за настанати и пријавени, непријавени штети за период од 01.01.2022 до 30.06.2022</t>
  </si>
  <si>
    <t>Продажба по канали за период од 01.01.2022 до 30.06.2022 година</t>
  </si>
  <si>
    <t>Бруто технички резерви за периодот од  01.01.2022  до 30.06.2022</t>
  </si>
  <si>
    <t>Неосигурени возила, непознати возила и услужни штети за период од 01.01 до 30.06.2022 година ( Вкупно )</t>
  </si>
  <si>
    <t>Број на договори за период од 01.01.2022  до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</si>
</sst>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i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41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5" fillId="3" borderId="7" xfId="1" applyFont="1" applyFill="1" applyBorder="1"/>
    <xf numFmtId="0" fontId="5" fillId="2" borderId="17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7" xfId="0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8" xfId="0" applyFont="1" applyFill="1" applyBorder="1"/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/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6" fontId="5" fillId="2" borderId="13" xfId="6" applyNumberFormat="1" applyFont="1" applyFill="1" applyBorder="1" applyAlignment="1">
      <alignment vertical="center"/>
    </xf>
    <xf numFmtId="166" fontId="5" fillId="3" borderId="1" xfId="6" applyNumberFormat="1" applyFont="1" applyFill="1" applyBorder="1" applyAlignment="1">
      <alignment vertical="center"/>
    </xf>
    <xf numFmtId="166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10" xfId="1" applyFont="1" applyFill="1" applyBorder="1" applyAlignment="1">
      <alignment vertical="center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10" fontId="5" fillId="2" borderId="21" xfId="0" applyNumberFormat="1" applyFont="1" applyFill="1" applyBorder="1"/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3" fontId="12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3" fontId="19" fillId="3" borderId="44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10" fontId="5" fillId="3" borderId="1" xfId="6" applyNumberFormat="1" applyFont="1" applyFill="1" applyBorder="1"/>
    <xf numFmtId="10" fontId="5" fillId="2" borderId="1" xfId="6" applyNumberFormat="1" applyFont="1" applyFill="1" applyBorder="1"/>
    <xf numFmtId="0" fontId="19" fillId="4" borderId="13" xfId="0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1" fontId="4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0" fontId="34" fillId="0" borderId="0" xfId="0" applyFont="1"/>
    <xf numFmtId="0" fontId="35" fillId="0" borderId="0" xfId="0" applyFont="1"/>
    <xf numFmtId="0" fontId="4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3" fontId="23" fillId="3" borderId="3" xfId="0" applyNumberFormat="1" applyFont="1" applyFill="1" applyBorder="1" applyAlignment="1">
      <alignment vertical="center"/>
    </xf>
    <xf numFmtId="3" fontId="38" fillId="3" borderId="1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10" fontId="5" fillId="2" borderId="21" xfId="0" applyNumberFormat="1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  <xf numFmtId="10" fontId="5" fillId="2" borderId="22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vertical="center"/>
    </xf>
    <xf numFmtId="3" fontId="14" fillId="3" borderId="6" xfId="0" applyNumberFormat="1" applyFont="1" applyFill="1" applyBorder="1" applyAlignment="1">
      <alignment vertical="center"/>
    </xf>
    <xf numFmtId="3" fontId="14" fillId="3" borderId="4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3" fontId="23" fillId="3" borderId="9" xfId="0" applyNumberFormat="1" applyFont="1" applyFill="1" applyBorder="1" applyAlignment="1">
      <alignment vertical="center"/>
    </xf>
    <xf numFmtId="3" fontId="39" fillId="3" borderId="11" xfId="0" applyNumberFormat="1" applyFont="1" applyFill="1" applyBorder="1" applyAlignment="1">
      <alignment vertical="center"/>
    </xf>
    <xf numFmtId="3" fontId="0" fillId="0" borderId="0" xfId="0" applyNumberFormat="1"/>
    <xf numFmtId="3" fontId="5" fillId="0" borderId="15" xfId="0" applyNumberFormat="1" applyFont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4" fontId="5" fillId="3" borderId="7" xfId="1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right" vertical="center" wrapText="1"/>
    </xf>
    <xf numFmtId="0" fontId="37" fillId="3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0">
    <cellStyle name="Comma 2" xfId="8"/>
    <cellStyle name="Currency 2" xfId="9"/>
    <cellStyle name="Normal" xfId="0" builtinId="0"/>
    <cellStyle name="Normal 2" xfId="3"/>
    <cellStyle name="Normal 3" xfId="7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/>
  </sheetViews>
  <sheetFormatPr defaultRowHeight="15" x14ac:dyDescent="0.25"/>
  <cols>
    <col min="1" max="1" width="4.85546875" customWidth="1"/>
    <col min="2" max="2" width="28" customWidth="1"/>
  </cols>
  <sheetData>
    <row r="1" spans="1:14" ht="24.75" customHeight="1" thickBot="1" x14ac:dyDescent="0.3">
      <c r="A1" s="228"/>
      <c r="B1" s="229"/>
      <c r="C1" s="304" t="s">
        <v>95</v>
      </c>
      <c r="D1" s="305"/>
      <c r="E1" s="305"/>
      <c r="F1" s="305"/>
      <c r="G1" s="305"/>
      <c r="H1" s="305"/>
      <c r="I1" s="305"/>
      <c r="J1" s="2"/>
      <c r="K1" s="2"/>
      <c r="L1" s="2"/>
      <c r="M1" s="2"/>
      <c r="N1" s="228" t="s">
        <v>36</v>
      </c>
    </row>
    <row r="2" spans="1:14" ht="15.75" thickBot="1" x14ac:dyDescent="0.3">
      <c r="A2" s="308" t="s">
        <v>0</v>
      </c>
      <c r="B2" s="310" t="s">
        <v>1</v>
      </c>
      <c r="C2" s="312" t="s">
        <v>2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06" t="s">
        <v>3</v>
      </c>
    </row>
    <row r="3" spans="1:14" ht="15.75" thickBot="1" x14ac:dyDescent="0.3">
      <c r="A3" s="309"/>
      <c r="B3" s="311"/>
      <c r="C3" s="90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94</v>
      </c>
      <c r="J3" s="24" t="s">
        <v>9</v>
      </c>
      <c r="K3" s="90" t="s">
        <v>10</v>
      </c>
      <c r="L3" s="24" t="s">
        <v>93</v>
      </c>
      <c r="M3" s="25" t="s">
        <v>11</v>
      </c>
      <c r="N3" s="307"/>
    </row>
    <row r="4" spans="1:14" x14ac:dyDescent="0.25">
      <c r="A4" s="5">
        <v>1</v>
      </c>
      <c r="B4" s="9" t="s">
        <v>12</v>
      </c>
      <c r="C4" s="199">
        <v>34800</v>
      </c>
      <c r="D4" s="169">
        <v>73282</v>
      </c>
      <c r="E4" s="221">
        <v>12899</v>
      </c>
      <c r="F4" s="215">
        <v>38773</v>
      </c>
      <c r="G4" s="221">
        <v>23782</v>
      </c>
      <c r="H4" s="215">
        <v>53464</v>
      </c>
      <c r="I4" s="221">
        <v>6702</v>
      </c>
      <c r="J4" s="215">
        <v>27252</v>
      </c>
      <c r="K4" s="199">
        <v>21225</v>
      </c>
      <c r="L4" s="215">
        <v>19899</v>
      </c>
      <c r="M4" s="211">
        <v>53125</v>
      </c>
      <c r="N4" s="208">
        <f t="shared" ref="N4:N21" si="0">SUM(C4:M4)</f>
        <v>365203</v>
      </c>
    </row>
    <row r="5" spans="1:14" x14ac:dyDescent="0.25">
      <c r="A5" s="4">
        <v>2</v>
      </c>
      <c r="B5" s="10" t="s">
        <v>13</v>
      </c>
      <c r="C5" s="219">
        <v>8882</v>
      </c>
      <c r="D5" s="72">
        <v>72879</v>
      </c>
      <c r="E5" s="219">
        <v>18187</v>
      </c>
      <c r="F5" s="216">
        <v>25360</v>
      </c>
      <c r="G5" s="219">
        <v>471</v>
      </c>
      <c r="H5" s="216">
        <v>81305</v>
      </c>
      <c r="I5" s="218">
        <v>0</v>
      </c>
      <c r="J5" s="216">
        <v>18290</v>
      </c>
      <c r="K5" s="218">
        <v>9</v>
      </c>
      <c r="L5" s="216">
        <v>42323</v>
      </c>
      <c r="M5" s="213">
        <v>117616</v>
      </c>
      <c r="N5" s="209">
        <f t="shared" si="0"/>
        <v>385322</v>
      </c>
    </row>
    <row r="6" spans="1:14" x14ac:dyDescent="0.25">
      <c r="A6" s="4">
        <v>3</v>
      </c>
      <c r="B6" s="10" t="s">
        <v>14</v>
      </c>
      <c r="C6" s="219">
        <v>25832</v>
      </c>
      <c r="D6" s="72">
        <v>84687</v>
      </c>
      <c r="E6" s="219">
        <v>29522</v>
      </c>
      <c r="F6" s="216">
        <v>85975</v>
      </c>
      <c r="G6" s="219">
        <v>34976</v>
      </c>
      <c r="H6" s="216">
        <v>44917</v>
      </c>
      <c r="I6" s="219">
        <v>4578</v>
      </c>
      <c r="J6" s="216">
        <v>38981</v>
      </c>
      <c r="K6" s="219">
        <v>47257</v>
      </c>
      <c r="L6" s="216">
        <v>43827</v>
      </c>
      <c r="M6" s="213">
        <v>36978</v>
      </c>
      <c r="N6" s="209">
        <f t="shared" si="0"/>
        <v>477530</v>
      </c>
    </row>
    <row r="7" spans="1:14" x14ac:dyDescent="0.25">
      <c r="A7" s="4">
        <v>4</v>
      </c>
      <c r="B7" s="10" t="s">
        <v>15</v>
      </c>
      <c r="C7" s="218">
        <v>0</v>
      </c>
      <c r="D7" s="39">
        <v>0</v>
      </c>
      <c r="E7" s="218">
        <v>0</v>
      </c>
      <c r="F7" s="22">
        <v>0</v>
      </c>
      <c r="G7" s="218">
        <v>0</v>
      </c>
      <c r="H7" s="22">
        <v>0</v>
      </c>
      <c r="I7" s="218">
        <v>0</v>
      </c>
      <c r="J7" s="22">
        <v>0</v>
      </c>
      <c r="K7" s="218">
        <v>0</v>
      </c>
      <c r="L7" s="22">
        <v>0</v>
      </c>
      <c r="M7" s="212">
        <v>0</v>
      </c>
      <c r="N7" s="10">
        <f t="shared" si="0"/>
        <v>0</v>
      </c>
    </row>
    <row r="8" spans="1:14" x14ac:dyDescent="0.25">
      <c r="A8" s="4">
        <v>5</v>
      </c>
      <c r="B8" s="10" t="s">
        <v>16</v>
      </c>
      <c r="C8" s="218">
        <v>0</v>
      </c>
      <c r="D8" s="72">
        <v>0</v>
      </c>
      <c r="E8" s="21">
        <v>0</v>
      </c>
      <c r="F8" s="22">
        <v>0</v>
      </c>
      <c r="G8" s="219">
        <v>70</v>
      </c>
      <c r="H8" s="216">
        <v>61912</v>
      </c>
      <c r="I8" s="218">
        <v>0</v>
      </c>
      <c r="J8" s="22">
        <v>0</v>
      </c>
      <c r="K8" s="218">
        <v>894</v>
      </c>
      <c r="L8" s="216">
        <v>2166</v>
      </c>
      <c r="M8" s="212">
        <v>0</v>
      </c>
      <c r="N8" s="209">
        <f t="shared" si="0"/>
        <v>65042</v>
      </c>
    </row>
    <row r="9" spans="1:14" x14ac:dyDescent="0.25">
      <c r="A9" s="4">
        <v>6</v>
      </c>
      <c r="B9" s="10" t="s">
        <v>17</v>
      </c>
      <c r="C9" s="218">
        <v>0</v>
      </c>
      <c r="D9" s="39">
        <v>59</v>
      </c>
      <c r="E9" s="218">
        <v>0</v>
      </c>
      <c r="F9" s="22">
        <v>349</v>
      </c>
      <c r="G9" s="218">
        <v>0</v>
      </c>
      <c r="H9" s="22">
        <v>70</v>
      </c>
      <c r="I9" s="218">
        <v>0</v>
      </c>
      <c r="J9" s="22">
        <v>44</v>
      </c>
      <c r="K9" s="218">
        <v>114</v>
      </c>
      <c r="L9" s="22">
        <v>47</v>
      </c>
      <c r="M9" s="212">
        <v>0</v>
      </c>
      <c r="N9" s="10">
        <f t="shared" si="0"/>
        <v>683</v>
      </c>
    </row>
    <row r="10" spans="1:14" x14ac:dyDescent="0.25">
      <c r="A10" s="4">
        <v>7</v>
      </c>
      <c r="B10" s="10" t="s">
        <v>18</v>
      </c>
      <c r="C10" s="219">
        <v>11971</v>
      </c>
      <c r="D10" s="72">
        <v>12344</v>
      </c>
      <c r="E10" s="219">
        <v>10975</v>
      </c>
      <c r="F10" s="216">
        <v>2694</v>
      </c>
      <c r="G10" s="219">
        <v>649</v>
      </c>
      <c r="H10" s="216">
        <v>1982</v>
      </c>
      <c r="I10" s="218">
        <v>0</v>
      </c>
      <c r="J10" s="216">
        <v>5775</v>
      </c>
      <c r="K10" s="219">
        <v>1084</v>
      </c>
      <c r="L10" s="216">
        <v>3203</v>
      </c>
      <c r="M10" s="213">
        <v>2349</v>
      </c>
      <c r="N10" s="209">
        <f t="shared" si="0"/>
        <v>53026</v>
      </c>
    </row>
    <row r="11" spans="1:14" x14ac:dyDescent="0.25">
      <c r="A11" s="4">
        <v>8</v>
      </c>
      <c r="B11" s="10" t="s">
        <v>19</v>
      </c>
      <c r="C11" s="219">
        <v>94810</v>
      </c>
      <c r="D11" s="72">
        <v>57950</v>
      </c>
      <c r="E11" s="219">
        <v>42134</v>
      </c>
      <c r="F11" s="216">
        <v>40280</v>
      </c>
      <c r="G11" s="219">
        <v>6018</v>
      </c>
      <c r="H11" s="216">
        <v>110426</v>
      </c>
      <c r="I11" s="219">
        <v>960</v>
      </c>
      <c r="J11" s="216">
        <v>26298</v>
      </c>
      <c r="K11" s="219">
        <v>16018</v>
      </c>
      <c r="L11" s="216">
        <v>23020</v>
      </c>
      <c r="M11" s="213">
        <v>32849</v>
      </c>
      <c r="N11" s="209">
        <f t="shared" si="0"/>
        <v>450763</v>
      </c>
    </row>
    <row r="12" spans="1:14" x14ac:dyDescent="0.25">
      <c r="A12" s="4">
        <v>9</v>
      </c>
      <c r="B12" s="10" t="s">
        <v>20</v>
      </c>
      <c r="C12" s="219">
        <v>201508</v>
      </c>
      <c r="D12" s="72">
        <v>163614</v>
      </c>
      <c r="E12" s="219">
        <v>174227</v>
      </c>
      <c r="F12" s="216">
        <v>87101</v>
      </c>
      <c r="G12" s="219">
        <v>49501</v>
      </c>
      <c r="H12" s="216">
        <v>26302</v>
      </c>
      <c r="I12" s="219">
        <v>319</v>
      </c>
      <c r="J12" s="216">
        <v>101630</v>
      </c>
      <c r="K12" s="219">
        <v>8879</v>
      </c>
      <c r="L12" s="216">
        <v>21860</v>
      </c>
      <c r="M12" s="213">
        <v>17161</v>
      </c>
      <c r="N12" s="209">
        <f t="shared" si="0"/>
        <v>852102</v>
      </c>
    </row>
    <row r="13" spans="1:14" x14ac:dyDescent="0.25">
      <c r="A13" s="4">
        <v>10</v>
      </c>
      <c r="B13" s="10" t="s">
        <v>21</v>
      </c>
      <c r="C13" s="219">
        <v>136980</v>
      </c>
      <c r="D13" s="72">
        <v>265040</v>
      </c>
      <c r="E13" s="219">
        <v>207613</v>
      </c>
      <c r="F13" s="216">
        <v>228323</v>
      </c>
      <c r="G13" s="219">
        <v>296544</v>
      </c>
      <c r="H13" s="216">
        <v>189904</v>
      </c>
      <c r="I13" s="219">
        <v>132479</v>
      </c>
      <c r="J13" s="216">
        <v>314167</v>
      </c>
      <c r="K13" s="219">
        <v>220835</v>
      </c>
      <c r="L13" s="216">
        <v>179546</v>
      </c>
      <c r="M13" s="213">
        <v>226330</v>
      </c>
      <c r="N13" s="209">
        <f t="shared" si="0"/>
        <v>2397761</v>
      </c>
    </row>
    <row r="14" spans="1:14" x14ac:dyDescent="0.25">
      <c r="A14" s="4">
        <v>11</v>
      </c>
      <c r="B14" s="10" t="s">
        <v>22</v>
      </c>
      <c r="C14" s="218">
        <v>0</v>
      </c>
      <c r="D14" s="72">
        <v>118</v>
      </c>
      <c r="E14" s="218">
        <v>0</v>
      </c>
      <c r="F14" s="216">
        <v>0</v>
      </c>
      <c r="G14" s="219">
        <v>214</v>
      </c>
      <c r="H14" s="216">
        <v>4994</v>
      </c>
      <c r="I14" s="218">
        <v>0</v>
      </c>
      <c r="J14" s="22">
        <v>0</v>
      </c>
      <c r="K14" s="218">
        <v>791</v>
      </c>
      <c r="L14" s="216">
        <v>1075</v>
      </c>
      <c r="M14" s="212">
        <v>0</v>
      </c>
      <c r="N14" s="209">
        <f t="shared" si="0"/>
        <v>7192</v>
      </c>
    </row>
    <row r="15" spans="1:14" x14ac:dyDescent="0.25">
      <c r="A15" s="4">
        <v>12</v>
      </c>
      <c r="B15" s="10" t="s">
        <v>23</v>
      </c>
      <c r="C15" s="218">
        <v>65</v>
      </c>
      <c r="D15" s="39">
        <v>151</v>
      </c>
      <c r="E15" s="218">
        <v>34</v>
      </c>
      <c r="F15" s="22">
        <v>384</v>
      </c>
      <c r="G15" s="218">
        <v>114</v>
      </c>
      <c r="H15" s="22">
        <v>184</v>
      </c>
      <c r="I15" s="218">
        <v>0</v>
      </c>
      <c r="J15" s="22">
        <v>142</v>
      </c>
      <c r="K15" s="218">
        <v>131</v>
      </c>
      <c r="L15" s="22">
        <v>105</v>
      </c>
      <c r="M15" s="212">
        <v>29</v>
      </c>
      <c r="N15" s="209">
        <f t="shared" si="0"/>
        <v>1339</v>
      </c>
    </row>
    <row r="16" spans="1:14" x14ac:dyDescent="0.25">
      <c r="A16" s="4">
        <v>13</v>
      </c>
      <c r="B16" s="10" t="s">
        <v>24</v>
      </c>
      <c r="C16" s="219">
        <v>26950</v>
      </c>
      <c r="D16" s="72">
        <v>30417</v>
      </c>
      <c r="E16" s="219">
        <v>3397</v>
      </c>
      <c r="F16" s="216">
        <v>7230</v>
      </c>
      <c r="G16" s="219">
        <v>8469</v>
      </c>
      <c r="H16" s="216">
        <v>50133</v>
      </c>
      <c r="I16" s="218">
        <v>279</v>
      </c>
      <c r="J16" s="216">
        <v>22931</v>
      </c>
      <c r="K16" s="219">
        <v>8674</v>
      </c>
      <c r="L16" s="216">
        <v>11580</v>
      </c>
      <c r="M16" s="213">
        <v>5254</v>
      </c>
      <c r="N16" s="209">
        <f t="shared" si="0"/>
        <v>175314</v>
      </c>
    </row>
    <row r="17" spans="1:14" x14ac:dyDescent="0.25">
      <c r="A17" s="4">
        <v>14</v>
      </c>
      <c r="B17" s="10" t="s">
        <v>25</v>
      </c>
      <c r="C17" s="297">
        <v>1135</v>
      </c>
      <c r="D17" s="72">
        <v>12403</v>
      </c>
      <c r="E17" s="218">
        <v>34</v>
      </c>
      <c r="F17" s="216">
        <v>4364</v>
      </c>
      <c r="G17" s="218">
        <v>0</v>
      </c>
      <c r="H17" s="22">
        <v>0</v>
      </c>
      <c r="I17" s="218">
        <v>0</v>
      </c>
      <c r="J17" s="22">
        <v>0</v>
      </c>
      <c r="K17" s="218">
        <v>0</v>
      </c>
      <c r="L17" s="216">
        <v>-5</v>
      </c>
      <c r="M17" s="213">
        <v>1249</v>
      </c>
      <c r="N17" s="209">
        <f t="shared" si="0"/>
        <v>19180</v>
      </c>
    </row>
    <row r="18" spans="1:14" x14ac:dyDescent="0.25">
      <c r="A18" s="4">
        <v>15</v>
      </c>
      <c r="B18" s="10" t="s">
        <v>26</v>
      </c>
      <c r="C18" s="218">
        <v>3</v>
      </c>
      <c r="D18" s="39">
        <v>4</v>
      </c>
      <c r="E18" s="218">
        <v>0</v>
      </c>
      <c r="F18" s="216">
        <v>8</v>
      </c>
      <c r="G18" s="218">
        <v>0</v>
      </c>
      <c r="H18" s="22">
        <v>15</v>
      </c>
      <c r="I18" s="218">
        <v>0</v>
      </c>
      <c r="J18" s="22">
        <v>0</v>
      </c>
      <c r="K18" s="218">
        <v>15</v>
      </c>
      <c r="L18" s="22">
        <v>66</v>
      </c>
      <c r="M18" s="212">
        <v>0</v>
      </c>
      <c r="N18" s="209">
        <f>SUM(C18:M18)</f>
        <v>111</v>
      </c>
    </row>
    <row r="19" spans="1:14" x14ac:dyDescent="0.25">
      <c r="A19" s="4">
        <v>16</v>
      </c>
      <c r="B19" s="10" t="s">
        <v>27</v>
      </c>
      <c r="C19" s="219">
        <v>1088</v>
      </c>
      <c r="D19" s="72">
        <v>47051</v>
      </c>
      <c r="E19" s="219">
        <v>0</v>
      </c>
      <c r="F19" s="216">
        <v>3503</v>
      </c>
      <c r="G19" s="218">
        <v>0</v>
      </c>
      <c r="H19" s="22">
        <v>179</v>
      </c>
      <c r="I19" s="218">
        <v>0</v>
      </c>
      <c r="J19" s="216">
        <v>3901</v>
      </c>
      <c r="K19" s="219">
        <v>0</v>
      </c>
      <c r="L19" s="22">
        <v>196</v>
      </c>
      <c r="M19" s="213">
        <v>100</v>
      </c>
      <c r="N19" s="209">
        <f>SUM(C19:M19)</f>
        <v>56018</v>
      </c>
    </row>
    <row r="20" spans="1:14" x14ac:dyDescent="0.25">
      <c r="A20" s="4">
        <v>17</v>
      </c>
      <c r="B20" s="10" t="s">
        <v>28</v>
      </c>
      <c r="C20" s="218">
        <v>0</v>
      </c>
      <c r="D20" s="39">
        <v>0</v>
      </c>
      <c r="E20" s="218">
        <v>0</v>
      </c>
      <c r="F20" s="22">
        <v>0</v>
      </c>
      <c r="G20" s="218">
        <v>0</v>
      </c>
      <c r="H20" s="22">
        <v>0</v>
      </c>
      <c r="I20" s="218">
        <v>0</v>
      </c>
      <c r="J20" s="22">
        <v>0</v>
      </c>
      <c r="K20" s="218">
        <v>0</v>
      </c>
      <c r="L20" s="22">
        <v>0</v>
      </c>
      <c r="M20" s="212">
        <v>1</v>
      </c>
      <c r="N20" s="10">
        <f>SUM(C20:M20)</f>
        <v>1</v>
      </c>
    </row>
    <row r="21" spans="1:14" ht="15.75" thickBot="1" x14ac:dyDescent="0.3">
      <c r="A21" s="6">
        <v>18</v>
      </c>
      <c r="B21" s="11" t="s">
        <v>29</v>
      </c>
      <c r="C21" s="220">
        <v>4454</v>
      </c>
      <c r="D21" s="170">
        <v>23123</v>
      </c>
      <c r="E21" s="220">
        <v>2898</v>
      </c>
      <c r="F21" s="217">
        <v>14172</v>
      </c>
      <c r="G21" s="220">
        <v>3938</v>
      </c>
      <c r="H21" s="217">
        <v>15902</v>
      </c>
      <c r="I21" s="220">
        <v>378</v>
      </c>
      <c r="J21" s="217">
        <v>5705</v>
      </c>
      <c r="K21" s="220">
        <v>6918</v>
      </c>
      <c r="L21" s="217">
        <v>4946</v>
      </c>
      <c r="M21" s="214">
        <v>7474</v>
      </c>
      <c r="N21" s="210">
        <f t="shared" si="0"/>
        <v>89908</v>
      </c>
    </row>
    <row r="22" spans="1:14" ht="15.75" thickBot="1" x14ac:dyDescent="0.3">
      <c r="A22" s="7"/>
      <c r="B22" s="19" t="s">
        <v>30</v>
      </c>
      <c r="C22" s="230">
        <f t="shared" ref="C22:M22" si="1">SUM(C4:C21)</f>
        <v>548478</v>
      </c>
      <c r="D22" s="231">
        <f>SUM(D4:D21)</f>
        <v>843122</v>
      </c>
      <c r="E22" s="230">
        <f>SUM(E4:E21)</f>
        <v>501920</v>
      </c>
      <c r="F22" s="232">
        <f>SUM(F4:F21)</f>
        <v>538516</v>
      </c>
      <c r="G22" s="233">
        <f t="shared" si="1"/>
        <v>424746</v>
      </c>
      <c r="H22" s="232">
        <f t="shared" si="1"/>
        <v>641689</v>
      </c>
      <c r="I22" s="233">
        <f>SUM(I4:I21)</f>
        <v>145695</v>
      </c>
      <c r="J22" s="232">
        <f t="shared" si="1"/>
        <v>565116</v>
      </c>
      <c r="K22" s="233">
        <f t="shared" si="1"/>
        <v>332844</v>
      </c>
      <c r="L22" s="232">
        <f t="shared" si="1"/>
        <v>353854</v>
      </c>
      <c r="M22" s="234">
        <f t="shared" si="1"/>
        <v>500515</v>
      </c>
      <c r="N22" s="235">
        <f>SUM(C22:M22)</f>
        <v>5396495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302" t="s">
        <v>31</v>
      </c>
      <c r="B24" s="303"/>
      <c r="C24" s="27">
        <f>C22/N22</f>
        <v>0.10163596927264827</v>
      </c>
      <c r="D24" s="28">
        <f>D22/N22</f>
        <v>0.15623511186427486</v>
      </c>
      <c r="E24" s="29">
        <f>E22/N22</f>
        <v>9.3008517565568022E-2</v>
      </c>
      <c r="F24" s="28">
        <f>F22/N22</f>
        <v>9.978995625864566E-2</v>
      </c>
      <c r="G24" s="29">
        <f>G22/N22</f>
        <v>7.8707753829105748E-2</v>
      </c>
      <c r="H24" s="28">
        <f>H22/N22</f>
        <v>0.11890847670571361</v>
      </c>
      <c r="I24" s="29">
        <f>I22/N22</f>
        <v>2.6998079308884749E-2</v>
      </c>
      <c r="J24" s="28">
        <f>J22/N22</f>
        <v>0.10471908155200736</v>
      </c>
      <c r="K24" s="29">
        <f>K22/N22</f>
        <v>6.1677811246003196E-2</v>
      </c>
      <c r="L24" s="28">
        <f>L22/N22</f>
        <v>6.5571079005910318E-2</v>
      </c>
      <c r="M24" s="30">
        <f>M22/N22</f>
        <v>9.2748163391238203E-2</v>
      </c>
      <c r="N24" s="106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8" t="s">
        <v>0</v>
      </c>
      <c r="B26" s="314" t="s">
        <v>1</v>
      </c>
      <c r="C26" s="320" t="s">
        <v>90</v>
      </c>
      <c r="D26" s="321"/>
      <c r="E26" s="321"/>
      <c r="F26" s="321"/>
      <c r="G26" s="322"/>
      <c r="H26" s="318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9"/>
      <c r="B27" s="315"/>
      <c r="C27" s="272" t="s">
        <v>11</v>
      </c>
      <c r="D27" s="182" t="s">
        <v>32</v>
      </c>
      <c r="E27" s="272" t="s">
        <v>7</v>
      </c>
      <c r="F27" s="182" t="s">
        <v>9</v>
      </c>
      <c r="G27" s="270" t="s">
        <v>4</v>
      </c>
      <c r="H27" s="319"/>
      <c r="I27" s="1"/>
      <c r="J27" s="109"/>
      <c r="K27" s="316" t="s">
        <v>33</v>
      </c>
      <c r="L27" s="317"/>
      <c r="M27" s="159">
        <f>N22</f>
        <v>5396495</v>
      </c>
      <c r="N27" s="160">
        <f>M27/M29</f>
        <v>0.83528074993777757</v>
      </c>
    </row>
    <row r="28" spans="1:14" ht="15.75" thickBot="1" x14ac:dyDescent="0.3">
      <c r="A28" s="26">
        <v>19</v>
      </c>
      <c r="B28" s="183" t="s">
        <v>34</v>
      </c>
      <c r="C28" s="158">
        <v>332442</v>
      </c>
      <c r="D28" s="59">
        <v>234696</v>
      </c>
      <c r="E28" s="158">
        <v>188715</v>
      </c>
      <c r="F28" s="59">
        <v>124831</v>
      </c>
      <c r="G28" s="158">
        <v>183517</v>
      </c>
      <c r="H28" s="59">
        <f>SUM(C28:G28)</f>
        <v>1064201</v>
      </c>
      <c r="I28" s="1"/>
      <c r="J28" s="109"/>
      <c r="K28" s="298" t="s">
        <v>34</v>
      </c>
      <c r="L28" s="299"/>
      <c r="M28" s="158">
        <f>H28</f>
        <v>1064201</v>
      </c>
      <c r="N28" s="161">
        <f>M28/M29</f>
        <v>0.16471925006222241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9"/>
      <c r="K29" s="300" t="s">
        <v>3</v>
      </c>
      <c r="L29" s="301"/>
      <c r="M29" s="162">
        <f>M27+M28</f>
        <v>6460696</v>
      </c>
      <c r="N29" s="163">
        <f>M29/M29</f>
        <v>1</v>
      </c>
    </row>
    <row r="30" spans="1:14" ht="15.75" thickBot="1" x14ac:dyDescent="0.3">
      <c r="A30" s="302" t="s">
        <v>35</v>
      </c>
      <c r="B30" s="303"/>
      <c r="C30" s="27">
        <f>C28/H28</f>
        <v>0.3123864758631123</v>
      </c>
      <c r="D30" s="110">
        <f>D28/H28</f>
        <v>0.22053728571952103</v>
      </c>
      <c r="E30" s="27">
        <f>E28/H28</f>
        <v>0.17733022239219848</v>
      </c>
      <c r="F30" s="110">
        <f>F28/H28</f>
        <v>0.11730020926497908</v>
      </c>
      <c r="G30" s="27">
        <f>G28/H28</f>
        <v>0.17244580676018911</v>
      </c>
      <c r="H30" s="110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31"/>
      <c r="B1" s="31"/>
      <c r="C1" s="331" t="s">
        <v>104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68"/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67" t="s">
        <v>69</v>
      </c>
      <c r="D3" s="336" t="s">
        <v>4</v>
      </c>
      <c r="E3" s="356" t="s">
        <v>5</v>
      </c>
      <c r="F3" s="379" t="s">
        <v>6</v>
      </c>
      <c r="G3" s="356" t="s">
        <v>7</v>
      </c>
      <c r="H3" s="354" t="s">
        <v>8</v>
      </c>
      <c r="I3" s="356" t="s">
        <v>94</v>
      </c>
      <c r="J3" s="354" t="s">
        <v>9</v>
      </c>
      <c r="K3" s="367" t="s">
        <v>10</v>
      </c>
      <c r="L3" s="336" t="s">
        <v>93</v>
      </c>
      <c r="M3" s="356" t="s">
        <v>11</v>
      </c>
      <c r="N3" s="350"/>
    </row>
    <row r="4" spans="1:14" ht="15.75" thickBot="1" x14ac:dyDescent="0.3">
      <c r="A4" s="357"/>
      <c r="B4" s="351"/>
      <c r="C4" s="369"/>
      <c r="D4" s="357"/>
      <c r="E4" s="357"/>
      <c r="F4" s="380"/>
      <c r="G4" s="357"/>
      <c r="H4" s="355"/>
      <c r="I4" s="357"/>
      <c r="J4" s="355"/>
      <c r="K4" s="369"/>
      <c r="L4" s="357"/>
      <c r="M4" s="357"/>
      <c r="N4" s="351"/>
    </row>
    <row r="5" spans="1:14" x14ac:dyDescent="0.25">
      <c r="A5" s="36">
        <v>1</v>
      </c>
      <c r="B5" s="37" t="s">
        <v>39</v>
      </c>
      <c r="C5" s="85">
        <v>619</v>
      </c>
      <c r="D5" s="169">
        <v>108</v>
      </c>
      <c r="E5" s="85">
        <v>8985</v>
      </c>
      <c r="F5" s="169">
        <v>635</v>
      </c>
      <c r="G5" s="85">
        <v>132</v>
      </c>
      <c r="H5" s="169">
        <v>93</v>
      </c>
      <c r="I5" s="85">
        <v>5</v>
      </c>
      <c r="J5" s="169">
        <v>258</v>
      </c>
      <c r="K5" s="85">
        <v>34</v>
      </c>
      <c r="L5" s="169">
        <v>144</v>
      </c>
      <c r="M5" s="85">
        <v>21</v>
      </c>
      <c r="N5" s="169">
        <f t="shared" ref="N5:N13" si="0">SUM(C5:M5)</f>
        <v>11034</v>
      </c>
    </row>
    <row r="6" spans="1:14" x14ac:dyDescent="0.25">
      <c r="A6" s="38">
        <v>2</v>
      </c>
      <c r="B6" s="39" t="s">
        <v>40</v>
      </c>
      <c r="C6" s="85">
        <v>45</v>
      </c>
      <c r="D6" s="72">
        <v>0</v>
      </c>
      <c r="E6" s="85">
        <v>277</v>
      </c>
      <c r="F6" s="72">
        <v>7</v>
      </c>
      <c r="G6" s="85">
        <v>1</v>
      </c>
      <c r="H6" s="72">
        <v>1</v>
      </c>
      <c r="I6" s="85">
        <v>0</v>
      </c>
      <c r="J6" s="72">
        <v>0</v>
      </c>
      <c r="K6" s="85">
        <v>0</v>
      </c>
      <c r="L6" s="72">
        <v>2</v>
      </c>
      <c r="M6" s="85">
        <v>1</v>
      </c>
      <c r="N6" s="72">
        <f t="shared" si="0"/>
        <v>334</v>
      </c>
    </row>
    <row r="7" spans="1:14" x14ac:dyDescent="0.25">
      <c r="A7" s="38">
        <v>3</v>
      </c>
      <c r="B7" s="39" t="s">
        <v>41</v>
      </c>
      <c r="C7" s="70">
        <v>1</v>
      </c>
      <c r="D7" s="39">
        <v>0</v>
      </c>
      <c r="E7" s="70">
        <v>22</v>
      </c>
      <c r="F7" s="39">
        <v>1</v>
      </c>
      <c r="G7" s="70">
        <v>0</v>
      </c>
      <c r="H7" s="39">
        <v>0</v>
      </c>
      <c r="I7" s="70">
        <v>0</v>
      </c>
      <c r="J7" s="39">
        <v>0</v>
      </c>
      <c r="K7" s="70">
        <v>0</v>
      </c>
      <c r="L7" s="39">
        <v>0</v>
      </c>
      <c r="M7" s="70">
        <v>0</v>
      </c>
      <c r="N7" s="39">
        <f t="shared" si="0"/>
        <v>24</v>
      </c>
    </row>
    <row r="8" spans="1:14" x14ac:dyDescent="0.25">
      <c r="A8" s="38">
        <v>4</v>
      </c>
      <c r="B8" s="39" t="s">
        <v>42</v>
      </c>
      <c r="C8" s="70">
        <v>4</v>
      </c>
      <c r="D8" s="39">
        <v>0</v>
      </c>
      <c r="E8" s="70">
        <v>24</v>
      </c>
      <c r="F8" s="39">
        <v>0</v>
      </c>
      <c r="G8" s="70">
        <v>0</v>
      </c>
      <c r="H8" s="39">
        <v>0</v>
      </c>
      <c r="I8" s="70">
        <v>0</v>
      </c>
      <c r="J8" s="39">
        <v>0</v>
      </c>
      <c r="K8" s="70">
        <v>0</v>
      </c>
      <c r="L8" s="39">
        <v>0</v>
      </c>
      <c r="M8" s="70">
        <v>0</v>
      </c>
      <c r="N8" s="39">
        <f t="shared" si="0"/>
        <v>28</v>
      </c>
    </row>
    <row r="9" spans="1:14" x14ac:dyDescent="0.25">
      <c r="A9" s="38">
        <v>5</v>
      </c>
      <c r="B9" s="39" t="s">
        <v>43</v>
      </c>
      <c r="C9" s="70">
        <v>4</v>
      </c>
      <c r="D9" s="39">
        <v>0</v>
      </c>
      <c r="E9" s="70">
        <v>1</v>
      </c>
      <c r="F9" s="39">
        <v>1</v>
      </c>
      <c r="G9" s="70">
        <v>0</v>
      </c>
      <c r="H9" s="39">
        <v>0</v>
      </c>
      <c r="I9" s="70">
        <v>0</v>
      </c>
      <c r="J9" s="39">
        <v>0</v>
      </c>
      <c r="K9" s="70">
        <v>0</v>
      </c>
      <c r="L9" s="39">
        <v>0</v>
      </c>
      <c r="M9" s="70">
        <v>0</v>
      </c>
      <c r="N9" s="39">
        <f t="shared" si="0"/>
        <v>6</v>
      </c>
    </row>
    <row r="10" spans="1:14" x14ac:dyDescent="0.25">
      <c r="A10" s="38">
        <v>6</v>
      </c>
      <c r="B10" s="39" t="s">
        <v>44</v>
      </c>
      <c r="C10" s="70">
        <v>26</v>
      </c>
      <c r="D10" s="39">
        <v>4</v>
      </c>
      <c r="E10" s="70">
        <v>111</v>
      </c>
      <c r="F10" s="39">
        <v>68</v>
      </c>
      <c r="G10" s="70">
        <v>4</v>
      </c>
      <c r="H10" s="39">
        <v>2</v>
      </c>
      <c r="I10" s="70">
        <v>0</v>
      </c>
      <c r="J10" s="39">
        <v>0</v>
      </c>
      <c r="K10" s="70">
        <v>1</v>
      </c>
      <c r="L10" s="39">
        <v>4</v>
      </c>
      <c r="M10" s="70">
        <v>2</v>
      </c>
      <c r="N10" s="39">
        <f t="shared" si="0"/>
        <v>222</v>
      </c>
    </row>
    <row r="11" spans="1:14" x14ac:dyDescent="0.25">
      <c r="A11" s="38">
        <v>7</v>
      </c>
      <c r="B11" s="39" t="s">
        <v>45</v>
      </c>
      <c r="C11" s="70">
        <v>46</v>
      </c>
      <c r="D11" s="72">
        <v>1</v>
      </c>
      <c r="E11" s="70">
        <v>294</v>
      </c>
      <c r="F11" s="72">
        <v>110</v>
      </c>
      <c r="G11" s="70">
        <v>0</v>
      </c>
      <c r="H11" s="72">
        <v>1</v>
      </c>
      <c r="I11" s="70">
        <v>0</v>
      </c>
      <c r="J11" s="72">
        <v>0</v>
      </c>
      <c r="K11" s="70">
        <v>2</v>
      </c>
      <c r="L11" s="72">
        <v>2</v>
      </c>
      <c r="M11" s="70">
        <v>1</v>
      </c>
      <c r="N11" s="72">
        <f t="shared" si="0"/>
        <v>457</v>
      </c>
    </row>
    <row r="12" spans="1:14" ht="15.75" thickBot="1" x14ac:dyDescent="0.3">
      <c r="A12" s="41">
        <v>8</v>
      </c>
      <c r="B12" s="42" t="s">
        <v>46</v>
      </c>
      <c r="C12" s="86">
        <v>0</v>
      </c>
      <c r="D12" s="39">
        <v>0</v>
      </c>
      <c r="E12" s="86">
        <v>0</v>
      </c>
      <c r="F12" s="39">
        <v>1</v>
      </c>
      <c r="G12" s="86">
        <v>0</v>
      </c>
      <c r="H12" s="39">
        <v>0</v>
      </c>
      <c r="I12" s="86">
        <v>0</v>
      </c>
      <c r="J12" s="39">
        <v>0</v>
      </c>
      <c r="K12" s="86">
        <v>0</v>
      </c>
      <c r="L12" s="39">
        <v>0</v>
      </c>
      <c r="M12" s="86">
        <v>0</v>
      </c>
      <c r="N12" s="39">
        <f t="shared" si="0"/>
        <v>1</v>
      </c>
    </row>
    <row r="13" spans="1:14" ht="15.75" thickBot="1" x14ac:dyDescent="0.3">
      <c r="A13" s="44"/>
      <c r="B13" s="45" t="s">
        <v>37</v>
      </c>
      <c r="C13" s="49">
        <f t="shared" ref="C13:M13" si="1">SUM(C5:C12)</f>
        <v>745</v>
      </c>
      <c r="D13" s="47">
        <f t="shared" si="1"/>
        <v>113</v>
      </c>
      <c r="E13" s="49">
        <f t="shared" si="1"/>
        <v>9714</v>
      </c>
      <c r="F13" s="47">
        <f t="shared" si="1"/>
        <v>823</v>
      </c>
      <c r="G13" s="49">
        <f t="shared" si="1"/>
        <v>137</v>
      </c>
      <c r="H13" s="47">
        <f t="shared" si="1"/>
        <v>97</v>
      </c>
      <c r="I13" s="49">
        <f t="shared" si="1"/>
        <v>5</v>
      </c>
      <c r="J13" s="47">
        <f t="shared" si="1"/>
        <v>258</v>
      </c>
      <c r="K13" s="49">
        <f t="shared" si="1"/>
        <v>37</v>
      </c>
      <c r="L13" s="47">
        <f t="shared" si="1"/>
        <v>152</v>
      </c>
      <c r="M13" s="49">
        <f t="shared" si="1"/>
        <v>25</v>
      </c>
      <c r="N13" s="47">
        <f t="shared" si="0"/>
        <v>12106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29" t="s">
        <v>53</v>
      </c>
      <c r="B15" s="372"/>
      <c r="C15" s="73">
        <f>C13/N13</f>
        <v>6.1539732364116966E-2</v>
      </c>
      <c r="D15" s="74">
        <f>D13/N13</f>
        <v>9.3342144391210975E-3</v>
      </c>
      <c r="E15" s="56">
        <f>E13/N13</f>
        <v>0.80241202709400294</v>
      </c>
      <c r="F15" s="74">
        <f>F13/N13</f>
        <v>6.7982818437138604E-2</v>
      </c>
      <c r="G15" s="56">
        <f>G13/N13</f>
        <v>1.1316702461589294E-2</v>
      </c>
      <c r="H15" s="74">
        <f>H13/N13</f>
        <v>8.0125557574756319E-3</v>
      </c>
      <c r="I15" s="56">
        <f>I13/N13</f>
        <v>4.1301833801420785E-4</v>
      </c>
      <c r="J15" s="74">
        <f>J13/N13</f>
        <v>2.1311746241533123E-2</v>
      </c>
      <c r="K15" s="56">
        <f>K13/N13</f>
        <v>3.056335701305138E-3</v>
      </c>
      <c r="L15" s="74">
        <f>L13/N13</f>
        <v>1.2555757475631918E-2</v>
      </c>
      <c r="M15" s="75">
        <f>M13/N13</f>
        <v>2.0650916900710392E-3</v>
      </c>
      <c r="N15" s="240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31"/>
      <c r="B17" s="31"/>
      <c r="C17" s="331" t="s">
        <v>105</v>
      </c>
      <c r="D17" s="332"/>
      <c r="E17" s="332"/>
      <c r="F17" s="332"/>
      <c r="G17" s="332"/>
      <c r="H17" s="332"/>
      <c r="I17" s="332"/>
      <c r="J17" s="333"/>
      <c r="K17" s="333"/>
      <c r="L17" s="31"/>
      <c r="M17" s="31"/>
      <c r="N17" s="237" t="s">
        <v>36</v>
      </c>
    </row>
    <row r="18" spans="1:14" ht="15.75" thickBot="1" x14ac:dyDescent="0.3">
      <c r="A18" s="334" t="s">
        <v>0</v>
      </c>
      <c r="B18" s="336" t="s">
        <v>1</v>
      </c>
      <c r="C18" s="349" t="s">
        <v>2</v>
      </c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36" t="s">
        <v>3</v>
      </c>
    </row>
    <row r="19" spans="1:14" x14ac:dyDescent="0.25">
      <c r="A19" s="360"/>
      <c r="B19" s="361"/>
      <c r="C19" s="367" t="s">
        <v>69</v>
      </c>
      <c r="D19" s="336" t="s">
        <v>4</v>
      </c>
      <c r="E19" s="356" t="s">
        <v>5</v>
      </c>
      <c r="F19" s="379" t="s">
        <v>6</v>
      </c>
      <c r="G19" s="356" t="s">
        <v>7</v>
      </c>
      <c r="H19" s="354" t="s">
        <v>8</v>
      </c>
      <c r="I19" s="356" t="s">
        <v>94</v>
      </c>
      <c r="J19" s="354" t="s">
        <v>9</v>
      </c>
      <c r="K19" s="367" t="s">
        <v>10</v>
      </c>
      <c r="L19" s="336" t="s">
        <v>93</v>
      </c>
      <c r="M19" s="356" t="s">
        <v>11</v>
      </c>
      <c r="N19" s="350"/>
    </row>
    <row r="20" spans="1:14" ht="15.75" thickBot="1" x14ac:dyDescent="0.3">
      <c r="A20" s="357"/>
      <c r="B20" s="351"/>
      <c r="C20" s="369"/>
      <c r="D20" s="357"/>
      <c r="E20" s="357"/>
      <c r="F20" s="380"/>
      <c r="G20" s="357"/>
      <c r="H20" s="355"/>
      <c r="I20" s="357"/>
      <c r="J20" s="355"/>
      <c r="K20" s="369"/>
      <c r="L20" s="357"/>
      <c r="M20" s="357"/>
      <c r="N20" s="351"/>
    </row>
    <row r="21" spans="1:14" x14ac:dyDescent="0.25">
      <c r="A21" s="36">
        <v>1</v>
      </c>
      <c r="B21" s="37" t="s">
        <v>39</v>
      </c>
      <c r="C21" s="85">
        <v>2162</v>
      </c>
      <c r="D21" s="169">
        <v>747</v>
      </c>
      <c r="E21" s="85">
        <v>28454</v>
      </c>
      <c r="F21" s="169">
        <v>2388</v>
      </c>
      <c r="G21" s="85">
        <v>855</v>
      </c>
      <c r="H21" s="169">
        <v>625</v>
      </c>
      <c r="I21" s="85">
        <v>0</v>
      </c>
      <c r="J21" s="169">
        <v>1287</v>
      </c>
      <c r="K21" s="85">
        <v>242</v>
      </c>
      <c r="L21" s="169">
        <v>846</v>
      </c>
      <c r="M21" s="85">
        <v>171</v>
      </c>
      <c r="N21" s="169">
        <f t="shared" ref="N21:N28" si="2">SUM(C21:M21)</f>
        <v>37777</v>
      </c>
    </row>
    <row r="22" spans="1:14" x14ac:dyDescent="0.25">
      <c r="A22" s="38">
        <v>2</v>
      </c>
      <c r="B22" s="39" t="s">
        <v>40</v>
      </c>
      <c r="C22" s="85">
        <v>412</v>
      </c>
      <c r="D22" s="72">
        <v>0</v>
      </c>
      <c r="E22" s="85">
        <v>2650</v>
      </c>
      <c r="F22" s="72">
        <v>93</v>
      </c>
      <c r="G22" s="85">
        <v>7</v>
      </c>
      <c r="H22" s="72">
        <v>7</v>
      </c>
      <c r="I22" s="85">
        <v>0</v>
      </c>
      <c r="J22" s="72">
        <v>0</v>
      </c>
      <c r="K22" s="85">
        <v>0</v>
      </c>
      <c r="L22" s="72">
        <v>22</v>
      </c>
      <c r="M22" s="85">
        <v>14</v>
      </c>
      <c r="N22" s="72">
        <f t="shared" si="2"/>
        <v>3205</v>
      </c>
    </row>
    <row r="23" spans="1:14" x14ac:dyDescent="0.25">
      <c r="A23" s="38">
        <v>3</v>
      </c>
      <c r="B23" s="39" t="s">
        <v>41</v>
      </c>
      <c r="C23" s="70">
        <v>16</v>
      </c>
      <c r="D23" s="39">
        <v>0</v>
      </c>
      <c r="E23" s="70">
        <v>381</v>
      </c>
      <c r="F23" s="39">
        <v>18</v>
      </c>
      <c r="G23" s="70">
        <v>0</v>
      </c>
      <c r="H23" s="39">
        <v>0</v>
      </c>
      <c r="I23" s="70">
        <v>0</v>
      </c>
      <c r="J23" s="39">
        <v>0</v>
      </c>
      <c r="K23" s="70">
        <v>0</v>
      </c>
      <c r="L23" s="39">
        <v>0</v>
      </c>
      <c r="M23" s="70">
        <v>0</v>
      </c>
      <c r="N23" s="72">
        <f t="shared" si="2"/>
        <v>415</v>
      </c>
    </row>
    <row r="24" spans="1:14" x14ac:dyDescent="0.25">
      <c r="A24" s="38">
        <v>4</v>
      </c>
      <c r="B24" s="39" t="s">
        <v>42</v>
      </c>
      <c r="C24" s="70">
        <v>2</v>
      </c>
      <c r="D24" s="39">
        <v>0</v>
      </c>
      <c r="E24" s="70">
        <v>15</v>
      </c>
      <c r="F24" s="39">
        <v>0</v>
      </c>
      <c r="G24" s="70">
        <v>0</v>
      </c>
      <c r="H24" s="39">
        <v>0</v>
      </c>
      <c r="I24" s="70">
        <v>0</v>
      </c>
      <c r="J24" s="39">
        <v>0</v>
      </c>
      <c r="K24" s="70">
        <v>0</v>
      </c>
      <c r="L24" s="39">
        <v>0</v>
      </c>
      <c r="M24" s="70">
        <v>0</v>
      </c>
      <c r="N24" s="39">
        <f t="shared" si="2"/>
        <v>17</v>
      </c>
    </row>
    <row r="25" spans="1:14" x14ac:dyDescent="0.25">
      <c r="A25" s="38">
        <v>5</v>
      </c>
      <c r="B25" s="39" t="s">
        <v>43</v>
      </c>
      <c r="C25" s="70">
        <v>10</v>
      </c>
      <c r="D25" s="39">
        <v>0</v>
      </c>
      <c r="E25" s="70">
        <v>2</v>
      </c>
      <c r="F25" s="39">
        <v>2</v>
      </c>
      <c r="G25" s="70">
        <v>0</v>
      </c>
      <c r="H25" s="39">
        <v>0</v>
      </c>
      <c r="I25" s="70">
        <v>0</v>
      </c>
      <c r="J25" s="39">
        <v>0</v>
      </c>
      <c r="K25" s="70">
        <v>0</v>
      </c>
      <c r="L25" s="39">
        <v>0</v>
      </c>
      <c r="M25" s="70">
        <v>0</v>
      </c>
      <c r="N25" s="39">
        <f t="shared" si="2"/>
        <v>14</v>
      </c>
    </row>
    <row r="26" spans="1:14" x14ac:dyDescent="0.25">
      <c r="A26" s="38">
        <v>6</v>
      </c>
      <c r="B26" s="39" t="s">
        <v>44</v>
      </c>
      <c r="C26" s="70">
        <v>80</v>
      </c>
      <c r="D26" s="39">
        <v>18</v>
      </c>
      <c r="E26" s="70">
        <v>364</v>
      </c>
      <c r="F26" s="39">
        <v>210</v>
      </c>
      <c r="G26" s="70">
        <v>16</v>
      </c>
      <c r="H26" s="39">
        <v>27</v>
      </c>
      <c r="I26" s="70">
        <v>0</v>
      </c>
      <c r="J26" s="39">
        <v>0</v>
      </c>
      <c r="K26" s="70">
        <v>4</v>
      </c>
      <c r="L26" s="39">
        <v>15</v>
      </c>
      <c r="M26" s="70">
        <v>10</v>
      </c>
      <c r="N26" s="39">
        <f t="shared" si="2"/>
        <v>744</v>
      </c>
    </row>
    <row r="27" spans="1:14" x14ac:dyDescent="0.25">
      <c r="A27" s="38">
        <v>7</v>
      </c>
      <c r="B27" s="39" t="s">
        <v>45</v>
      </c>
      <c r="C27" s="70">
        <v>31</v>
      </c>
      <c r="D27" s="72">
        <v>1</v>
      </c>
      <c r="E27" s="70">
        <v>187</v>
      </c>
      <c r="F27" s="72">
        <v>230</v>
      </c>
      <c r="G27" s="70">
        <v>0</v>
      </c>
      <c r="H27" s="72">
        <v>1</v>
      </c>
      <c r="I27" s="70">
        <v>0</v>
      </c>
      <c r="J27" s="72">
        <v>0</v>
      </c>
      <c r="K27" s="70">
        <v>2</v>
      </c>
      <c r="L27" s="72">
        <v>1</v>
      </c>
      <c r="M27" s="70">
        <v>1</v>
      </c>
      <c r="N27" s="72">
        <f t="shared" si="2"/>
        <v>454</v>
      </c>
    </row>
    <row r="28" spans="1:14" ht="15.75" thickBot="1" x14ac:dyDescent="0.3">
      <c r="A28" s="41">
        <v>8</v>
      </c>
      <c r="B28" s="42" t="s">
        <v>46</v>
      </c>
      <c r="C28" s="86">
        <v>0</v>
      </c>
      <c r="D28" s="39">
        <v>0</v>
      </c>
      <c r="E28" s="86">
        <v>0</v>
      </c>
      <c r="F28" s="39">
        <v>2</v>
      </c>
      <c r="G28" s="86">
        <v>0</v>
      </c>
      <c r="H28" s="39">
        <v>0</v>
      </c>
      <c r="I28" s="86">
        <v>0</v>
      </c>
      <c r="J28" s="39">
        <v>0</v>
      </c>
      <c r="K28" s="86">
        <v>0</v>
      </c>
      <c r="L28" s="39">
        <v>0</v>
      </c>
      <c r="M28" s="86">
        <v>0</v>
      </c>
      <c r="N28" s="39">
        <f t="shared" si="2"/>
        <v>2</v>
      </c>
    </row>
    <row r="29" spans="1:14" ht="15.75" thickBot="1" x14ac:dyDescent="0.3">
      <c r="A29" s="44"/>
      <c r="B29" s="45" t="s">
        <v>37</v>
      </c>
      <c r="C29" s="49">
        <f t="shared" ref="C29:M29" si="3">SUM(C21:C28)</f>
        <v>2713</v>
      </c>
      <c r="D29" s="47">
        <f>SUM(D21:D28)</f>
        <v>766</v>
      </c>
      <c r="E29" s="49">
        <f t="shared" si="3"/>
        <v>32053</v>
      </c>
      <c r="F29" s="47">
        <f t="shared" si="3"/>
        <v>2943</v>
      </c>
      <c r="G29" s="49">
        <f t="shared" si="3"/>
        <v>878</v>
      </c>
      <c r="H29" s="47">
        <f t="shared" si="3"/>
        <v>660</v>
      </c>
      <c r="I29" s="49">
        <f>SUM(I21:I28)</f>
        <v>0</v>
      </c>
      <c r="J29" s="47">
        <f t="shared" si="3"/>
        <v>1287</v>
      </c>
      <c r="K29" s="49">
        <f t="shared" si="3"/>
        <v>248</v>
      </c>
      <c r="L29" s="47">
        <f t="shared" si="3"/>
        <v>884</v>
      </c>
      <c r="M29" s="49">
        <f t="shared" si="3"/>
        <v>196</v>
      </c>
      <c r="N29" s="47">
        <f>SUM(C29:M29)</f>
        <v>42628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29" t="s">
        <v>53</v>
      </c>
      <c r="B31" s="372"/>
      <c r="C31" s="73">
        <f>C29/N29</f>
        <v>6.3643614525663889E-2</v>
      </c>
      <c r="D31" s="74">
        <f>D29/N29</f>
        <v>1.796940977761096E-2</v>
      </c>
      <c r="E31" s="56">
        <f>E29/N29</f>
        <v>0.7519236182790654</v>
      </c>
      <c r="F31" s="74">
        <f>F29/N29</f>
        <v>6.903912921084733E-2</v>
      </c>
      <c r="G31" s="56">
        <f>G29/N29</f>
        <v>2.059679084170029E-2</v>
      </c>
      <c r="H31" s="74">
        <f>H29/N29</f>
        <v>1.5482781270526415E-2</v>
      </c>
      <c r="I31" s="56">
        <f>I29/N29</f>
        <v>0</v>
      </c>
      <c r="J31" s="74">
        <f>J29/N29</f>
        <v>3.019142347752651E-2</v>
      </c>
      <c r="K31" s="56">
        <f>K29/N29</f>
        <v>5.8177723561978045E-3</v>
      </c>
      <c r="L31" s="74">
        <f>L29/N29</f>
        <v>2.0737543398705077E-2</v>
      </c>
      <c r="M31" s="75">
        <f>M29/N29</f>
        <v>4.5979168621563295E-3</v>
      </c>
      <c r="N31" s="240">
        <f>N29/N29</f>
        <v>1</v>
      </c>
    </row>
  </sheetData>
  <mergeCells count="34">
    <mergeCell ref="A31:B31"/>
    <mergeCell ref="G19:G20"/>
    <mergeCell ref="H19:H20"/>
    <mergeCell ref="I19:I20"/>
    <mergeCell ref="J19:J20"/>
    <mergeCell ref="A15:B15"/>
    <mergeCell ref="C17:K17"/>
    <mergeCell ref="A18:A20"/>
    <mergeCell ref="B18:B20"/>
    <mergeCell ref="C18:M18"/>
    <mergeCell ref="M19:M20"/>
    <mergeCell ref="K19:K20"/>
    <mergeCell ref="L19:L20"/>
    <mergeCell ref="N18:N20"/>
    <mergeCell ref="C19:C20"/>
    <mergeCell ref="D19:D20"/>
    <mergeCell ref="E19:E20"/>
    <mergeCell ref="F19:F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72"/>
      <c r="B1" s="172"/>
      <c r="C1" s="383" t="s">
        <v>106</v>
      </c>
      <c r="D1" s="384"/>
      <c r="E1" s="384"/>
      <c r="F1" s="384"/>
      <c r="G1" s="384"/>
      <c r="H1" s="384"/>
      <c r="I1" s="384"/>
      <c r="J1" s="385"/>
      <c r="K1" s="385"/>
      <c r="L1" s="172"/>
      <c r="M1" s="172"/>
      <c r="N1" s="173"/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52" t="s">
        <v>69</v>
      </c>
      <c r="D3" s="354" t="s">
        <v>4</v>
      </c>
      <c r="E3" s="356" t="s">
        <v>5</v>
      </c>
      <c r="F3" s="354" t="s">
        <v>6</v>
      </c>
      <c r="G3" s="356" t="s">
        <v>7</v>
      </c>
      <c r="H3" s="354" t="s">
        <v>8</v>
      </c>
      <c r="I3" s="356" t="s">
        <v>94</v>
      </c>
      <c r="J3" s="336" t="s">
        <v>9</v>
      </c>
      <c r="K3" s="386" t="s">
        <v>38</v>
      </c>
      <c r="L3" s="336" t="s">
        <v>93</v>
      </c>
      <c r="M3" s="358" t="s">
        <v>11</v>
      </c>
      <c r="N3" s="350"/>
    </row>
    <row r="4" spans="1:14" ht="15.75" thickBot="1" x14ac:dyDescent="0.3">
      <c r="A4" s="357"/>
      <c r="B4" s="351"/>
      <c r="C4" s="353"/>
      <c r="D4" s="355"/>
      <c r="E4" s="357"/>
      <c r="F4" s="355"/>
      <c r="G4" s="357"/>
      <c r="H4" s="355"/>
      <c r="I4" s="357"/>
      <c r="J4" s="357"/>
      <c r="K4" s="387"/>
      <c r="L4" s="357"/>
      <c r="M4" s="359"/>
      <c r="N4" s="351"/>
    </row>
    <row r="5" spans="1:14" x14ac:dyDescent="0.25">
      <c r="A5" s="36">
        <v>1</v>
      </c>
      <c r="B5" s="37" t="s">
        <v>39</v>
      </c>
      <c r="C5" s="165">
        <v>609</v>
      </c>
      <c r="D5" s="92">
        <v>1193</v>
      </c>
      <c r="E5" s="165">
        <v>906</v>
      </c>
      <c r="F5" s="92">
        <v>990</v>
      </c>
      <c r="G5" s="165">
        <v>1758</v>
      </c>
      <c r="H5" s="174">
        <v>958</v>
      </c>
      <c r="I5" s="165">
        <v>790</v>
      </c>
      <c r="J5" s="92">
        <v>1846</v>
      </c>
      <c r="K5" s="165">
        <v>950</v>
      </c>
      <c r="L5" s="92">
        <v>1137</v>
      </c>
      <c r="M5" s="165">
        <v>1096</v>
      </c>
      <c r="N5" s="169">
        <f t="shared" ref="N5:N17" si="0">SUM(C5:M5)</f>
        <v>12233</v>
      </c>
    </row>
    <row r="6" spans="1:14" x14ac:dyDescent="0.25">
      <c r="A6" s="38">
        <v>2</v>
      </c>
      <c r="B6" s="39" t="s">
        <v>40</v>
      </c>
      <c r="C6" s="85">
        <v>85</v>
      </c>
      <c r="D6" s="67">
        <v>180</v>
      </c>
      <c r="E6" s="85">
        <v>115</v>
      </c>
      <c r="F6" s="67">
        <v>210</v>
      </c>
      <c r="G6" s="85">
        <v>174</v>
      </c>
      <c r="H6" s="67">
        <v>121</v>
      </c>
      <c r="I6" s="85">
        <v>56</v>
      </c>
      <c r="J6" s="67">
        <v>238</v>
      </c>
      <c r="K6" s="85">
        <v>155</v>
      </c>
      <c r="L6" s="67">
        <v>138</v>
      </c>
      <c r="M6" s="85">
        <v>123</v>
      </c>
      <c r="N6" s="72">
        <f t="shared" si="0"/>
        <v>1595</v>
      </c>
    </row>
    <row r="7" spans="1:14" x14ac:dyDescent="0.25">
      <c r="A7" s="38">
        <v>3</v>
      </c>
      <c r="B7" s="39" t="s">
        <v>41</v>
      </c>
      <c r="C7" s="85">
        <v>1</v>
      </c>
      <c r="D7" s="67">
        <v>7</v>
      </c>
      <c r="E7" s="85">
        <v>7</v>
      </c>
      <c r="F7" s="67">
        <v>8</v>
      </c>
      <c r="G7" s="85">
        <v>17</v>
      </c>
      <c r="H7" s="71">
        <v>2</v>
      </c>
      <c r="I7" s="70">
        <v>8</v>
      </c>
      <c r="J7" s="67">
        <v>41</v>
      </c>
      <c r="K7" s="85">
        <v>10</v>
      </c>
      <c r="L7" s="67">
        <v>13</v>
      </c>
      <c r="M7" s="85">
        <v>2</v>
      </c>
      <c r="N7" s="72">
        <f t="shared" si="0"/>
        <v>116</v>
      </c>
    </row>
    <row r="8" spans="1:14" x14ac:dyDescent="0.25">
      <c r="A8" s="38">
        <v>4</v>
      </c>
      <c r="B8" s="39" t="s">
        <v>42</v>
      </c>
      <c r="C8" s="70">
        <v>1</v>
      </c>
      <c r="D8" s="71">
        <v>2</v>
      </c>
      <c r="E8" s="70">
        <v>5</v>
      </c>
      <c r="F8" s="71">
        <v>4</v>
      </c>
      <c r="G8" s="70">
        <v>7</v>
      </c>
      <c r="H8" s="71">
        <v>1</v>
      </c>
      <c r="I8" s="70">
        <v>0</v>
      </c>
      <c r="J8" s="71">
        <v>5</v>
      </c>
      <c r="K8" s="85">
        <v>1</v>
      </c>
      <c r="L8" s="67">
        <v>2</v>
      </c>
      <c r="M8" s="70">
        <v>1</v>
      </c>
      <c r="N8" s="72">
        <f t="shared" si="0"/>
        <v>29</v>
      </c>
    </row>
    <row r="9" spans="1:14" x14ac:dyDescent="0.25">
      <c r="A9" s="38">
        <v>5</v>
      </c>
      <c r="B9" s="39" t="s">
        <v>43</v>
      </c>
      <c r="C9" s="70">
        <v>2</v>
      </c>
      <c r="D9" s="71">
        <v>2</v>
      </c>
      <c r="E9" s="70">
        <v>0</v>
      </c>
      <c r="F9" s="71"/>
      <c r="G9" s="70">
        <v>5</v>
      </c>
      <c r="H9" s="71">
        <v>2</v>
      </c>
      <c r="I9" s="70">
        <v>0</v>
      </c>
      <c r="J9" s="71">
        <v>2</v>
      </c>
      <c r="K9" s="86">
        <v>2</v>
      </c>
      <c r="L9" s="71">
        <v>5</v>
      </c>
      <c r="M9" s="70">
        <v>0</v>
      </c>
      <c r="N9" s="39">
        <f t="shared" si="0"/>
        <v>20</v>
      </c>
    </row>
    <row r="10" spans="1:14" x14ac:dyDescent="0.25">
      <c r="A10" s="38">
        <v>6</v>
      </c>
      <c r="B10" s="39" t="s">
        <v>44</v>
      </c>
      <c r="C10" s="85">
        <v>3</v>
      </c>
      <c r="D10" s="67">
        <v>16</v>
      </c>
      <c r="E10" s="85">
        <v>4</v>
      </c>
      <c r="F10" s="67">
        <v>5</v>
      </c>
      <c r="G10" s="85">
        <v>9</v>
      </c>
      <c r="H10" s="67">
        <v>10</v>
      </c>
      <c r="I10" s="85">
        <v>3</v>
      </c>
      <c r="J10" s="67">
        <v>7</v>
      </c>
      <c r="K10" s="85">
        <v>14</v>
      </c>
      <c r="L10" s="67">
        <v>4</v>
      </c>
      <c r="M10" s="85">
        <v>8</v>
      </c>
      <c r="N10" s="72">
        <f t="shared" si="0"/>
        <v>83</v>
      </c>
    </row>
    <row r="11" spans="1:14" x14ac:dyDescent="0.25">
      <c r="A11" s="38">
        <v>7</v>
      </c>
      <c r="B11" s="39" t="s">
        <v>45</v>
      </c>
      <c r="C11" s="70">
        <v>0</v>
      </c>
      <c r="D11" s="67">
        <v>1</v>
      </c>
      <c r="E11" s="70">
        <v>0</v>
      </c>
      <c r="F11" s="71">
        <v>0</v>
      </c>
      <c r="G11" s="70">
        <v>0</v>
      </c>
      <c r="H11" s="71">
        <v>0</v>
      </c>
      <c r="I11" s="70">
        <v>0</v>
      </c>
      <c r="J11" s="71">
        <v>2</v>
      </c>
      <c r="K11" s="84">
        <v>1</v>
      </c>
      <c r="L11" s="71">
        <v>0</v>
      </c>
      <c r="M11" s="70">
        <v>1</v>
      </c>
      <c r="N11" s="72">
        <f t="shared" si="0"/>
        <v>5</v>
      </c>
    </row>
    <row r="12" spans="1:14" x14ac:dyDescent="0.25">
      <c r="A12" s="38">
        <v>8</v>
      </c>
      <c r="B12" s="39" t="s">
        <v>46</v>
      </c>
      <c r="C12" s="70">
        <v>2</v>
      </c>
      <c r="D12" s="71">
        <v>1</v>
      </c>
      <c r="E12" s="70">
        <v>19</v>
      </c>
      <c r="F12" s="71">
        <v>1</v>
      </c>
      <c r="G12" s="70">
        <v>4</v>
      </c>
      <c r="H12" s="71">
        <v>3</v>
      </c>
      <c r="I12" s="70">
        <v>2</v>
      </c>
      <c r="J12" s="71">
        <v>8</v>
      </c>
      <c r="K12" s="85">
        <v>23</v>
      </c>
      <c r="L12" s="71">
        <v>4</v>
      </c>
      <c r="M12" s="70">
        <v>4</v>
      </c>
      <c r="N12" s="72">
        <f t="shared" si="0"/>
        <v>71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33.75" x14ac:dyDescent="0.25">
      <c r="A14" s="38">
        <v>10</v>
      </c>
      <c r="B14" s="69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0</v>
      </c>
    </row>
    <row r="16" spans="1:14" ht="56.25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51</v>
      </c>
      <c r="C17" s="85">
        <v>1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85">
        <v>0</v>
      </c>
      <c r="N17" s="39">
        <f t="shared" si="0"/>
        <v>1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704</v>
      </c>
      <c r="D18" s="50">
        <f t="shared" si="1"/>
        <v>1402</v>
      </c>
      <c r="E18" s="49">
        <f t="shared" si="1"/>
        <v>1056</v>
      </c>
      <c r="F18" s="50">
        <f t="shared" si="1"/>
        <v>1218</v>
      </c>
      <c r="G18" s="49">
        <f t="shared" si="1"/>
        <v>1974</v>
      </c>
      <c r="H18" s="50">
        <f t="shared" si="1"/>
        <v>1097</v>
      </c>
      <c r="I18" s="49">
        <f t="shared" si="1"/>
        <v>859</v>
      </c>
      <c r="J18" s="50">
        <f t="shared" si="1"/>
        <v>2149</v>
      </c>
      <c r="K18" s="49">
        <f t="shared" si="1"/>
        <v>1156</v>
      </c>
      <c r="L18" s="50">
        <f>SUM(L5:L17)</f>
        <v>1303</v>
      </c>
      <c r="M18" s="49">
        <f t="shared" si="1"/>
        <v>1235</v>
      </c>
      <c r="N18" s="47">
        <f>SUM(C18:M18)</f>
        <v>14153</v>
      </c>
    </row>
    <row r="19" spans="1:14" ht="15.75" thickBot="1" x14ac:dyDescent="0.3">
      <c r="A19" s="139"/>
      <c r="B19" s="140"/>
      <c r="C19" s="54"/>
      <c r="D19" s="48"/>
      <c r="E19" s="54"/>
      <c r="F19" s="48"/>
      <c r="G19" s="54"/>
      <c r="H19" s="48"/>
      <c r="I19" s="54"/>
      <c r="J19" s="48"/>
      <c r="K19" s="54"/>
      <c r="L19" s="48"/>
      <c r="M19" s="54"/>
      <c r="N19" s="54"/>
    </row>
    <row r="20" spans="1:14" ht="15.75" thickBot="1" x14ac:dyDescent="0.3">
      <c r="A20" s="381" t="s">
        <v>53</v>
      </c>
      <c r="B20" s="382"/>
      <c r="C20" s="73">
        <f>C18/N18</f>
        <v>4.9742104147530559E-2</v>
      </c>
      <c r="D20" s="74">
        <f>D18/N18</f>
        <v>9.9060269907440116E-2</v>
      </c>
      <c r="E20" s="56">
        <f>E18/N18</f>
        <v>7.4613156221295843E-2</v>
      </c>
      <c r="F20" s="74">
        <f>F18/N18</f>
        <v>8.6059492687062811E-2</v>
      </c>
      <c r="G20" s="56">
        <f>G18/N18</f>
        <v>0.13947572952730869</v>
      </c>
      <c r="H20" s="74">
        <f>H18/N18</f>
        <v>7.7510068536706E-2</v>
      </c>
      <c r="I20" s="56">
        <f>I18/N18</f>
        <v>6.0693845827739699E-2</v>
      </c>
      <c r="J20" s="74">
        <f>J18/N18</f>
        <v>0.1518405991662545</v>
      </c>
      <c r="K20" s="56">
        <f>K18/N18</f>
        <v>8.1678796014979155E-2</v>
      </c>
      <c r="L20" s="74">
        <f>L18/N18</f>
        <v>9.2065286511693628E-2</v>
      </c>
      <c r="M20" s="75">
        <f>M18/N18</f>
        <v>8.7260651451988983E-2</v>
      </c>
      <c r="N20" s="55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42578125" customWidth="1"/>
    <col min="11" max="11" width="9.5703125" bestFit="1" customWidth="1"/>
  </cols>
  <sheetData>
    <row r="1" spans="1:14" ht="32.25" customHeight="1" thickBot="1" x14ac:dyDescent="0.3">
      <c r="A1" s="172" t="s">
        <v>67</v>
      </c>
      <c r="B1" s="31"/>
      <c r="C1" s="331" t="s">
        <v>107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237" t="s">
        <v>36</v>
      </c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52" t="s">
        <v>69</v>
      </c>
      <c r="D3" s="354" t="s">
        <v>4</v>
      </c>
      <c r="E3" s="356" t="s">
        <v>5</v>
      </c>
      <c r="F3" s="354" t="s">
        <v>6</v>
      </c>
      <c r="G3" s="356" t="s">
        <v>7</v>
      </c>
      <c r="H3" s="354" t="s">
        <v>8</v>
      </c>
      <c r="I3" s="356" t="s">
        <v>94</v>
      </c>
      <c r="J3" s="336" t="s">
        <v>9</v>
      </c>
      <c r="K3" s="386" t="s">
        <v>38</v>
      </c>
      <c r="L3" s="336" t="s">
        <v>93</v>
      </c>
      <c r="M3" s="358" t="s">
        <v>11</v>
      </c>
      <c r="N3" s="350"/>
    </row>
    <row r="4" spans="1:14" ht="15.75" thickBot="1" x14ac:dyDescent="0.3">
      <c r="A4" s="357"/>
      <c r="B4" s="351"/>
      <c r="C4" s="353"/>
      <c r="D4" s="355"/>
      <c r="E4" s="357"/>
      <c r="F4" s="355"/>
      <c r="G4" s="357"/>
      <c r="H4" s="355"/>
      <c r="I4" s="357"/>
      <c r="J4" s="357"/>
      <c r="K4" s="387"/>
      <c r="L4" s="357"/>
      <c r="M4" s="359"/>
      <c r="N4" s="351"/>
    </row>
    <row r="5" spans="1:14" x14ac:dyDescent="0.25">
      <c r="A5" s="36">
        <v>1</v>
      </c>
      <c r="B5" s="37" t="s">
        <v>39</v>
      </c>
      <c r="C5" s="165">
        <v>39656</v>
      </c>
      <c r="D5" s="92">
        <v>65186</v>
      </c>
      <c r="E5" s="165">
        <v>72762</v>
      </c>
      <c r="F5" s="92">
        <v>57385</v>
      </c>
      <c r="G5" s="165">
        <v>130368</v>
      </c>
      <c r="H5" s="174">
        <v>64354</v>
      </c>
      <c r="I5" s="165">
        <v>45461</v>
      </c>
      <c r="J5" s="92">
        <v>115311</v>
      </c>
      <c r="K5" s="165">
        <v>62837</v>
      </c>
      <c r="L5" s="92">
        <v>69538</v>
      </c>
      <c r="M5" s="165">
        <v>64280</v>
      </c>
      <c r="N5" s="169">
        <f t="shared" ref="N5:N17" si="0">SUM(C5:M5)</f>
        <v>787138</v>
      </c>
    </row>
    <row r="6" spans="1:14" x14ac:dyDescent="0.25">
      <c r="A6" s="38">
        <v>2</v>
      </c>
      <c r="B6" s="39" t="s">
        <v>40</v>
      </c>
      <c r="C6" s="85">
        <v>4926</v>
      </c>
      <c r="D6" s="67">
        <v>10678</v>
      </c>
      <c r="E6" s="85">
        <v>6705</v>
      </c>
      <c r="F6" s="67">
        <v>11980</v>
      </c>
      <c r="G6" s="85">
        <v>13429</v>
      </c>
      <c r="H6" s="67">
        <v>7420</v>
      </c>
      <c r="I6" s="85">
        <v>2051</v>
      </c>
      <c r="J6" s="67">
        <v>11681</v>
      </c>
      <c r="K6" s="85">
        <v>13372</v>
      </c>
      <c r="L6" s="67">
        <v>14319</v>
      </c>
      <c r="M6" s="85">
        <v>6713</v>
      </c>
      <c r="N6" s="72">
        <f t="shared" si="0"/>
        <v>103274</v>
      </c>
    </row>
    <row r="7" spans="1:14" x14ac:dyDescent="0.25">
      <c r="A7" s="38">
        <v>3</v>
      </c>
      <c r="B7" s="39" t="s">
        <v>41</v>
      </c>
      <c r="C7" s="85">
        <v>-11</v>
      </c>
      <c r="D7" s="67">
        <v>745</v>
      </c>
      <c r="E7" s="85">
        <v>955</v>
      </c>
      <c r="F7" s="67">
        <v>443</v>
      </c>
      <c r="G7" s="85">
        <v>1075</v>
      </c>
      <c r="H7" s="67">
        <v>120</v>
      </c>
      <c r="I7" s="70">
        <v>202</v>
      </c>
      <c r="J7" s="67">
        <v>2594</v>
      </c>
      <c r="K7" s="85">
        <v>1610</v>
      </c>
      <c r="L7" s="67">
        <v>1098</v>
      </c>
      <c r="M7" s="85">
        <v>263</v>
      </c>
      <c r="N7" s="72">
        <f t="shared" si="0"/>
        <v>9094</v>
      </c>
    </row>
    <row r="8" spans="1:14" x14ac:dyDescent="0.25">
      <c r="A8" s="38">
        <v>4</v>
      </c>
      <c r="B8" s="39" t="s">
        <v>42</v>
      </c>
      <c r="C8" s="70">
        <v>19</v>
      </c>
      <c r="D8" s="71">
        <v>62</v>
      </c>
      <c r="E8" s="70">
        <v>138</v>
      </c>
      <c r="F8" s="71">
        <v>139</v>
      </c>
      <c r="G8" s="70">
        <v>1236</v>
      </c>
      <c r="H8" s="71">
        <v>11</v>
      </c>
      <c r="I8" s="70">
        <v>0</v>
      </c>
      <c r="J8" s="71">
        <v>196</v>
      </c>
      <c r="K8" s="70">
        <v>109</v>
      </c>
      <c r="L8" s="67">
        <v>115</v>
      </c>
      <c r="M8" s="70">
        <v>15</v>
      </c>
      <c r="N8" s="72">
        <f t="shared" si="0"/>
        <v>2040</v>
      </c>
    </row>
    <row r="9" spans="1:14" x14ac:dyDescent="0.25">
      <c r="A9" s="38">
        <v>5</v>
      </c>
      <c r="B9" s="39" t="s">
        <v>43</v>
      </c>
      <c r="C9" s="70">
        <v>70</v>
      </c>
      <c r="D9" s="71">
        <v>54</v>
      </c>
      <c r="E9" s="85">
        <v>27</v>
      </c>
      <c r="F9" s="71">
        <v>0</v>
      </c>
      <c r="G9" s="70">
        <v>591</v>
      </c>
      <c r="H9" s="71">
        <v>45</v>
      </c>
      <c r="I9" s="70">
        <v>0</v>
      </c>
      <c r="J9" s="71">
        <v>38</v>
      </c>
      <c r="K9" s="94">
        <v>33</v>
      </c>
      <c r="L9" s="71">
        <v>341</v>
      </c>
      <c r="M9" s="70">
        <v>0</v>
      </c>
      <c r="N9" s="72">
        <f t="shared" si="0"/>
        <v>1199</v>
      </c>
    </row>
    <row r="10" spans="1:14" x14ac:dyDescent="0.25">
      <c r="A10" s="38">
        <v>6</v>
      </c>
      <c r="B10" s="39" t="s">
        <v>44</v>
      </c>
      <c r="C10" s="85">
        <v>739</v>
      </c>
      <c r="D10" s="67">
        <v>894</v>
      </c>
      <c r="E10" s="85">
        <v>127</v>
      </c>
      <c r="F10" s="67">
        <v>342</v>
      </c>
      <c r="G10" s="85">
        <v>386</v>
      </c>
      <c r="H10" s="67">
        <v>192</v>
      </c>
      <c r="I10" s="85">
        <v>361</v>
      </c>
      <c r="J10" s="67">
        <v>341</v>
      </c>
      <c r="K10" s="85">
        <v>1888</v>
      </c>
      <c r="L10" s="67">
        <v>130</v>
      </c>
      <c r="M10" s="85">
        <v>228</v>
      </c>
      <c r="N10" s="72">
        <f t="shared" si="0"/>
        <v>5628</v>
      </c>
    </row>
    <row r="11" spans="1:14" x14ac:dyDescent="0.25">
      <c r="A11" s="38">
        <v>7</v>
      </c>
      <c r="B11" s="39" t="s">
        <v>45</v>
      </c>
      <c r="C11" s="70">
        <v>0</v>
      </c>
      <c r="D11" s="67">
        <v>51</v>
      </c>
      <c r="E11" s="70">
        <v>0</v>
      </c>
      <c r="F11" s="71">
        <v>0</v>
      </c>
      <c r="G11" s="70">
        <v>20</v>
      </c>
      <c r="H11" s="71">
        <v>0</v>
      </c>
      <c r="I11" s="70">
        <v>0</v>
      </c>
      <c r="J11" s="71">
        <v>20</v>
      </c>
      <c r="K11" s="84">
        <v>4</v>
      </c>
      <c r="L11" s="71">
        <v>0</v>
      </c>
      <c r="M11" s="70">
        <v>38</v>
      </c>
      <c r="N11" s="72">
        <f t="shared" si="0"/>
        <v>133</v>
      </c>
    </row>
    <row r="12" spans="1:14" x14ac:dyDescent="0.25">
      <c r="A12" s="38">
        <v>8</v>
      </c>
      <c r="B12" s="39" t="s">
        <v>46</v>
      </c>
      <c r="C12" s="70">
        <v>62</v>
      </c>
      <c r="D12" s="67">
        <v>5</v>
      </c>
      <c r="E12" s="85">
        <v>1624</v>
      </c>
      <c r="F12" s="71">
        <v>443</v>
      </c>
      <c r="G12" s="70">
        <v>204</v>
      </c>
      <c r="H12" s="71">
        <v>97</v>
      </c>
      <c r="I12" s="70">
        <v>201</v>
      </c>
      <c r="J12" s="71">
        <v>331</v>
      </c>
      <c r="K12" s="85">
        <v>758</v>
      </c>
      <c r="L12" s="71">
        <v>104</v>
      </c>
      <c r="M12" s="70">
        <v>73</v>
      </c>
      <c r="N12" s="72">
        <f t="shared" si="0"/>
        <v>3902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33.75" x14ac:dyDescent="0.25">
      <c r="A14" s="38">
        <v>10</v>
      </c>
      <c r="B14" s="241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0</v>
      </c>
    </row>
    <row r="16" spans="1:14" ht="56.25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51</v>
      </c>
      <c r="C17" s="70">
        <v>141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141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45602</v>
      </c>
      <c r="D18" s="50">
        <f>SUM(D5:D17)</f>
        <v>77675</v>
      </c>
      <c r="E18" s="49">
        <f t="shared" si="1"/>
        <v>82338</v>
      </c>
      <c r="F18" s="50">
        <f>SUM(F5:F17)</f>
        <v>70732</v>
      </c>
      <c r="G18" s="49">
        <f t="shared" si="1"/>
        <v>147309</v>
      </c>
      <c r="H18" s="50">
        <f t="shared" si="1"/>
        <v>72239</v>
      </c>
      <c r="I18" s="49">
        <f>SUM(I5:I17)</f>
        <v>48276</v>
      </c>
      <c r="J18" s="50">
        <f t="shared" si="1"/>
        <v>130512</v>
      </c>
      <c r="K18" s="100">
        <f t="shared" si="1"/>
        <v>80611</v>
      </c>
      <c r="L18" s="50">
        <f t="shared" si="1"/>
        <v>85645</v>
      </c>
      <c r="M18" s="49">
        <f t="shared" si="1"/>
        <v>71610</v>
      </c>
      <c r="N18" s="47">
        <f>SUM(N5:N17)</f>
        <v>912549</v>
      </c>
    </row>
    <row r="19" spans="1:14" ht="15.75" thickBot="1" x14ac:dyDescent="0.3"/>
    <row r="20" spans="1:14" ht="15.75" thickBot="1" x14ac:dyDescent="0.3">
      <c r="A20" s="381" t="s">
        <v>53</v>
      </c>
      <c r="B20" s="382"/>
      <c r="C20" s="73">
        <f>C18/N18</f>
        <v>4.9972111086637537E-2</v>
      </c>
      <c r="D20" s="74">
        <f>D18/N18</f>
        <v>8.5118716912735648E-2</v>
      </c>
      <c r="E20" s="56">
        <f>E18/N18</f>
        <v>9.0228579506415552E-2</v>
      </c>
      <c r="F20" s="74">
        <f>F18/N18</f>
        <v>7.7510358347880504E-2</v>
      </c>
      <c r="G20" s="56">
        <f>G18/N18</f>
        <v>0.16142585220081332</v>
      </c>
      <c r="H20" s="74">
        <f>H18/N18</f>
        <v>7.9161776518302029E-2</v>
      </c>
      <c r="I20" s="56">
        <f>I18/N18</f>
        <v>5.2902364694936928E-2</v>
      </c>
      <c r="J20" s="74">
        <f>J18/N18</f>
        <v>0.14301916938158937</v>
      </c>
      <c r="K20" s="56">
        <f>K18/N18</f>
        <v>8.8336078391406933E-2</v>
      </c>
      <c r="L20" s="74">
        <f>L18/N18</f>
        <v>9.3852494496185962E-2</v>
      </c>
      <c r="M20" s="75">
        <f>M18/N18</f>
        <v>7.847249846309623E-2</v>
      </c>
      <c r="N20" s="240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72"/>
      <c r="B1" s="31"/>
      <c r="C1" s="331" t="s">
        <v>108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68"/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67" t="s">
        <v>69</v>
      </c>
      <c r="D3" s="336" t="s">
        <v>4</v>
      </c>
      <c r="E3" s="356" t="s">
        <v>5</v>
      </c>
      <c r="F3" s="379" t="s">
        <v>6</v>
      </c>
      <c r="G3" s="356" t="s">
        <v>7</v>
      </c>
      <c r="H3" s="354" t="s">
        <v>8</v>
      </c>
      <c r="I3" s="356" t="s">
        <v>94</v>
      </c>
      <c r="J3" s="354" t="s">
        <v>9</v>
      </c>
      <c r="K3" s="367" t="s">
        <v>10</v>
      </c>
      <c r="L3" s="336" t="s">
        <v>93</v>
      </c>
      <c r="M3" s="356" t="s">
        <v>11</v>
      </c>
      <c r="N3" s="350"/>
    </row>
    <row r="4" spans="1:14" ht="15.75" thickBot="1" x14ac:dyDescent="0.3">
      <c r="A4" s="357"/>
      <c r="B4" s="351"/>
      <c r="C4" s="369"/>
      <c r="D4" s="357"/>
      <c r="E4" s="357"/>
      <c r="F4" s="380"/>
      <c r="G4" s="357"/>
      <c r="H4" s="355"/>
      <c r="I4" s="357"/>
      <c r="J4" s="355"/>
      <c r="K4" s="369"/>
      <c r="L4" s="357"/>
      <c r="M4" s="357"/>
      <c r="N4" s="351"/>
    </row>
    <row r="5" spans="1:14" x14ac:dyDescent="0.25">
      <c r="A5" s="36">
        <v>1</v>
      </c>
      <c r="B5" s="37" t="s">
        <v>39</v>
      </c>
      <c r="C5" s="85">
        <v>7</v>
      </c>
      <c r="D5" s="169">
        <v>20</v>
      </c>
      <c r="E5" s="84">
        <v>9</v>
      </c>
      <c r="F5" s="92">
        <v>28</v>
      </c>
      <c r="G5" s="84">
        <v>11</v>
      </c>
      <c r="H5" s="92">
        <v>20</v>
      </c>
      <c r="I5" s="84">
        <v>32</v>
      </c>
      <c r="J5" s="92">
        <v>25</v>
      </c>
      <c r="K5" s="84">
        <v>12</v>
      </c>
      <c r="L5" s="92">
        <v>55</v>
      </c>
      <c r="M5" s="85">
        <v>23</v>
      </c>
      <c r="N5" s="269">
        <f t="shared" ref="N5:N12" si="0">SUM(C5:M5)</f>
        <v>242</v>
      </c>
    </row>
    <row r="6" spans="1:14" x14ac:dyDescent="0.25">
      <c r="A6" s="38">
        <v>2</v>
      </c>
      <c r="B6" s="39" t="s">
        <v>40</v>
      </c>
      <c r="C6" s="85">
        <v>16</v>
      </c>
      <c r="D6" s="72">
        <v>79</v>
      </c>
      <c r="E6" s="85">
        <v>26</v>
      </c>
      <c r="F6" s="67">
        <v>32</v>
      </c>
      <c r="G6" s="85">
        <v>19</v>
      </c>
      <c r="H6" s="67">
        <v>24</v>
      </c>
      <c r="I6" s="70">
        <v>0</v>
      </c>
      <c r="J6" s="67">
        <v>29</v>
      </c>
      <c r="K6" s="85">
        <v>29</v>
      </c>
      <c r="L6" s="71">
        <v>26</v>
      </c>
      <c r="M6" s="85">
        <v>25</v>
      </c>
      <c r="N6" s="72">
        <f t="shared" si="0"/>
        <v>305</v>
      </c>
    </row>
    <row r="7" spans="1:14" x14ac:dyDescent="0.25">
      <c r="A7" s="38">
        <v>3</v>
      </c>
      <c r="B7" s="39" t="s">
        <v>41</v>
      </c>
      <c r="C7" s="70">
        <v>0</v>
      </c>
      <c r="D7" s="39">
        <v>6</v>
      </c>
      <c r="E7" s="70">
        <v>0</v>
      </c>
      <c r="F7" s="67">
        <v>3</v>
      </c>
      <c r="G7" s="70">
        <v>3</v>
      </c>
      <c r="H7" s="71">
        <v>0</v>
      </c>
      <c r="I7" s="70">
        <v>9</v>
      </c>
      <c r="J7" s="71">
        <v>5</v>
      </c>
      <c r="K7" s="70">
        <v>0</v>
      </c>
      <c r="L7" s="71">
        <v>3</v>
      </c>
      <c r="M7" s="70">
        <v>2</v>
      </c>
      <c r="N7" s="39">
        <f t="shared" si="0"/>
        <v>31</v>
      </c>
    </row>
    <row r="8" spans="1:14" x14ac:dyDescent="0.25">
      <c r="A8" s="38">
        <v>4</v>
      </c>
      <c r="B8" s="39" t="s">
        <v>42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39">
        <f t="shared" si="0"/>
        <v>0</v>
      </c>
    </row>
    <row r="9" spans="1:14" x14ac:dyDescent="0.25">
      <c r="A9" s="38">
        <v>5</v>
      </c>
      <c r="B9" s="39" t="s">
        <v>43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6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70">
        <v>0</v>
      </c>
      <c r="D10" s="39">
        <v>0</v>
      </c>
      <c r="E10" s="70">
        <v>0</v>
      </c>
      <c r="F10" s="71">
        <v>0</v>
      </c>
      <c r="G10" s="70">
        <v>0</v>
      </c>
      <c r="H10" s="71">
        <v>0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39">
        <f t="shared" si="0"/>
        <v>0</v>
      </c>
    </row>
    <row r="11" spans="1:14" x14ac:dyDescent="0.25">
      <c r="A11" s="38">
        <v>7</v>
      </c>
      <c r="B11" s="39" t="s">
        <v>45</v>
      </c>
      <c r="C11" s="70">
        <v>0</v>
      </c>
      <c r="D11" s="72">
        <v>4</v>
      </c>
      <c r="E11" s="70">
        <v>5</v>
      </c>
      <c r="F11" s="71">
        <v>0</v>
      </c>
      <c r="G11" s="70">
        <v>0</v>
      </c>
      <c r="H11" s="71">
        <v>0</v>
      </c>
      <c r="I11" s="70">
        <v>1</v>
      </c>
      <c r="J11" s="71">
        <v>0</v>
      </c>
      <c r="K11" s="177">
        <v>2</v>
      </c>
      <c r="L11" s="71">
        <v>0</v>
      </c>
      <c r="M11" s="70">
        <v>1</v>
      </c>
      <c r="N11" s="268">
        <f t="shared" si="0"/>
        <v>13</v>
      </c>
    </row>
    <row r="12" spans="1:14" ht="15.75" thickBot="1" x14ac:dyDescent="0.3">
      <c r="A12" s="41">
        <v>8</v>
      </c>
      <c r="B12" s="42" t="s">
        <v>46</v>
      </c>
      <c r="C12" s="86">
        <v>0</v>
      </c>
      <c r="D12" s="39">
        <v>0</v>
      </c>
      <c r="E12" s="86">
        <v>0</v>
      </c>
      <c r="F12" s="176">
        <v>0</v>
      </c>
      <c r="G12" s="86">
        <v>0</v>
      </c>
      <c r="H12" s="176">
        <v>0</v>
      </c>
      <c r="I12" s="86">
        <v>0</v>
      </c>
      <c r="J12" s="176">
        <v>0</v>
      </c>
      <c r="K12" s="86">
        <v>0</v>
      </c>
      <c r="L12" s="176">
        <v>0</v>
      </c>
      <c r="M12" s="86">
        <v>0</v>
      </c>
      <c r="N12" s="267">
        <f t="shared" si="0"/>
        <v>0</v>
      </c>
    </row>
    <row r="13" spans="1:14" ht="15.75" thickBot="1" x14ac:dyDescent="0.3">
      <c r="A13" s="44"/>
      <c r="B13" s="45" t="s">
        <v>54</v>
      </c>
      <c r="C13" s="49">
        <f t="shared" ref="C13:N13" si="1">SUM(C5:C12)</f>
        <v>23</v>
      </c>
      <c r="D13" s="47">
        <f t="shared" si="1"/>
        <v>109</v>
      </c>
      <c r="E13" s="49">
        <f t="shared" si="1"/>
        <v>40</v>
      </c>
      <c r="F13" s="50">
        <f t="shared" si="1"/>
        <v>63</v>
      </c>
      <c r="G13" s="49">
        <f t="shared" si="1"/>
        <v>33</v>
      </c>
      <c r="H13" s="50">
        <f t="shared" si="1"/>
        <v>44</v>
      </c>
      <c r="I13" s="49">
        <f t="shared" si="1"/>
        <v>42</v>
      </c>
      <c r="J13" s="50">
        <f t="shared" si="1"/>
        <v>59</v>
      </c>
      <c r="K13" s="49">
        <f t="shared" si="1"/>
        <v>43</v>
      </c>
      <c r="L13" s="50">
        <f t="shared" si="1"/>
        <v>84</v>
      </c>
      <c r="M13" s="49">
        <f t="shared" si="1"/>
        <v>51</v>
      </c>
      <c r="N13" s="47">
        <f t="shared" si="1"/>
        <v>591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88" t="s">
        <v>53</v>
      </c>
      <c r="B15" s="389"/>
      <c r="C15" s="73">
        <f>C13/N13</f>
        <v>3.8917089678510999E-2</v>
      </c>
      <c r="D15" s="74">
        <f>D13/N13</f>
        <v>0.18443316412859559</v>
      </c>
      <c r="E15" s="56">
        <f>E13/N13</f>
        <v>6.7681895093062605E-2</v>
      </c>
      <c r="F15" s="74">
        <f>F13/N13</f>
        <v>0.1065989847715736</v>
      </c>
      <c r="G15" s="56">
        <f>G13/N13</f>
        <v>5.5837563451776651E-2</v>
      </c>
      <c r="H15" s="74">
        <f>H13/N13</f>
        <v>7.4450084602368863E-2</v>
      </c>
      <c r="I15" s="56">
        <f>I13/N13</f>
        <v>7.1065989847715741E-2</v>
      </c>
      <c r="J15" s="74">
        <f>J13/N13</f>
        <v>9.9830795262267347E-2</v>
      </c>
      <c r="K15" s="56">
        <f>K13/N13</f>
        <v>7.2758037225042302E-2</v>
      </c>
      <c r="L15" s="74">
        <f>L13/N13</f>
        <v>0.14213197969543148</v>
      </c>
      <c r="M15" s="75">
        <f>M13/N13</f>
        <v>8.6294416243654817E-2</v>
      </c>
      <c r="N15" s="240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1"/>
      <c r="B17" s="31"/>
      <c r="C17" s="331" t="s">
        <v>109</v>
      </c>
      <c r="D17" s="332"/>
      <c r="E17" s="332"/>
      <c r="F17" s="332"/>
      <c r="G17" s="332"/>
      <c r="H17" s="332"/>
      <c r="I17" s="332"/>
      <c r="J17" s="333"/>
      <c r="K17" s="333"/>
      <c r="L17" s="31"/>
      <c r="M17" s="31"/>
      <c r="N17" s="237" t="s">
        <v>36</v>
      </c>
    </row>
    <row r="18" spans="1:14" ht="15.75" thickBot="1" x14ac:dyDescent="0.3">
      <c r="A18" s="334" t="s">
        <v>0</v>
      </c>
      <c r="B18" s="336" t="s">
        <v>1</v>
      </c>
      <c r="C18" s="349" t="s">
        <v>2</v>
      </c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36" t="s">
        <v>3</v>
      </c>
    </row>
    <row r="19" spans="1:14" x14ac:dyDescent="0.25">
      <c r="A19" s="360"/>
      <c r="B19" s="361"/>
      <c r="C19" s="367" t="s">
        <v>69</v>
      </c>
      <c r="D19" s="336" t="s">
        <v>4</v>
      </c>
      <c r="E19" s="356" t="s">
        <v>5</v>
      </c>
      <c r="F19" s="379" t="s">
        <v>6</v>
      </c>
      <c r="G19" s="356" t="s">
        <v>7</v>
      </c>
      <c r="H19" s="354" t="s">
        <v>8</v>
      </c>
      <c r="I19" s="356" t="s">
        <v>94</v>
      </c>
      <c r="J19" s="354" t="s">
        <v>9</v>
      </c>
      <c r="K19" s="367" t="s">
        <v>10</v>
      </c>
      <c r="L19" s="336" t="s">
        <v>93</v>
      </c>
      <c r="M19" s="356" t="s">
        <v>11</v>
      </c>
      <c r="N19" s="350"/>
    </row>
    <row r="20" spans="1:14" ht="15.75" thickBot="1" x14ac:dyDescent="0.3">
      <c r="A20" s="357"/>
      <c r="B20" s="351"/>
      <c r="C20" s="369"/>
      <c r="D20" s="357"/>
      <c r="E20" s="357"/>
      <c r="F20" s="380"/>
      <c r="G20" s="357"/>
      <c r="H20" s="355"/>
      <c r="I20" s="357"/>
      <c r="J20" s="355"/>
      <c r="K20" s="369"/>
      <c r="L20" s="357"/>
      <c r="M20" s="357"/>
      <c r="N20" s="351"/>
    </row>
    <row r="21" spans="1:14" x14ac:dyDescent="0.25">
      <c r="A21" s="36">
        <v>1</v>
      </c>
      <c r="B21" s="37" t="s">
        <v>39</v>
      </c>
      <c r="C21" s="85">
        <v>3402</v>
      </c>
      <c r="D21" s="169">
        <v>4669</v>
      </c>
      <c r="E21" s="84">
        <v>9015</v>
      </c>
      <c r="F21" s="92">
        <v>41836</v>
      </c>
      <c r="G21" s="84">
        <v>5600</v>
      </c>
      <c r="H21" s="92">
        <v>2566</v>
      </c>
      <c r="I21" s="84">
        <v>7326</v>
      </c>
      <c r="J21" s="92">
        <v>4834</v>
      </c>
      <c r="K21" s="84">
        <v>3001</v>
      </c>
      <c r="L21" s="92">
        <v>11332</v>
      </c>
      <c r="M21" s="85">
        <v>7150</v>
      </c>
      <c r="N21" s="169">
        <f t="shared" ref="N21:N28" si="2">SUM(C21:M21)</f>
        <v>100731</v>
      </c>
    </row>
    <row r="22" spans="1:14" x14ac:dyDescent="0.25">
      <c r="A22" s="38">
        <v>2</v>
      </c>
      <c r="B22" s="39" t="s">
        <v>40</v>
      </c>
      <c r="C22" s="85">
        <v>2522</v>
      </c>
      <c r="D22" s="72">
        <v>15858</v>
      </c>
      <c r="E22" s="85">
        <v>3853</v>
      </c>
      <c r="F22" s="67">
        <v>4558</v>
      </c>
      <c r="G22" s="85">
        <v>2224</v>
      </c>
      <c r="H22" s="67">
        <v>20873</v>
      </c>
      <c r="I22" s="70">
        <v>0</v>
      </c>
      <c r="J22" s="67">
        <v>11428</v>
      </c>
      <c r="K22" s="85">
        <v>5336</v>
      </c>
      <c r="L22" s="67">
        <v>7943</v>
      </c>
      <c r="M22" s="85">
        <v>5842</v>
      </c>
      <c r="N22" s="72">
        <f t="shared" si="2"/>
        <v>80437</v>
      </c>
    </row>
    <row r="23" spans="1:14" x14ac:dyDescent="0.25">
      <c r="A23" s="38">
        <v>3</v>
      </c>
      <c r="B23" s="39" t="s">
        <v>41</v>
      </c>
      <c r="C23" s="70">
        <v>0</v>
      </c>
      <c r="D23" s="72">
        <v>2108</v>
      </c>
      <c r="E23" s="85">
        <v>0</v>
      </c>
      <c r="F23" s="67">
        <v>168</v>
      </c>
      <c r="G23" s="85">
        <v>1538</v>
      </c>
      <c r="H23" s="67">
        <v>0</v>
      </c>
      <c r="I23" s="85">
        <v>1025</v>
      </c>
      <c r="J23" s="67">
        <v>1224</v>
      </c>
      <c r="K23" s="70">
        <v>0</v>
      </c>
      <c r="L23" s="243">
        <v>991</v>
      </c>
      <c r="M23" s="70">
        <v>129</v>
      </c>
      <c r="N23" s="268">
        <f t="shared" si="2"/>
        <v>7183</v>
      </c>
    </row>
    <row r="24" spans="1:14" x14ac:dyDescent="0.25">
      <c r="A24" s="38">
        <v>4</v>
      </c>
      <c r="B24" s="39" t="s">
        <v>42</v>
      </c>
      <c r="C24" s="70">
        <v>0</v>
      </c>
      <c r="D24" s="39">
        <v>0</v>
      </c>
      <c r="E24" s="70">
        <v>0</v>
      </c>
      <c r="F24" s="71">
        <v>0</v>
      </c>
      <c r="G24" s="70">
        <v>0</v>
      </c>
      <c r="H24" s="71">
        <v>0</v>
      </c>
      <c r="I24" s="70">
        <v>0</v>
      </c>
      <c r="J24" s="71">
        <v>0</v>
      </c>
      <c r="K24" s="70">
        <v>0</v>
      </c>
      <c r="L24" s="71">
        <v>0</v>
      </c>
      <c r="M24" s="70">
        <v>0</v>
      </c>
      <c r="N24" s="268">
        <f t="shared" si="2"/>
        <v>0</v>
      </c>
    </row>
    <row r="25" spans="1:14" x14ac:dyDescent="0.25">
      <c r="A25" s="38">
        <v>5</v>
      </c>
      <c r="B25" s="39" t="s">
        <v>43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86">
        <v>0</v>
      </c>
      <c r="L25" s="71">
        <v>0</v>
      </c>
      <c r="M25" s="70">
        <v>0</v>
      </c>
      <c r="N25" s="39">
        <f t="shared" si="2"/>
        <v>0</v>
      </c>
    </row>
    <row r="26" spans="1:14" x14ac:dyDescent="0.25">
      <c r="A26" s="38">
        <v>6</v>
      </c>
      <c r="B26" s="39" t="s">
        <v>44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70">
        <v>0</v>
      </c>
      <c r="L26" s="71">
        <v>0</v>
      </c>
      <c r="M26" s="70">
        <v>0</v>
      </c>
      <c r="N26" s="39">
        <f t="shared" si="2"/>
        <v>0</v>
      </c>
    </row>
    <row r="27" spans="1:14" x14ac:dyDescent="0.25">
      <c r="A27" s="38">
        <v>7</v>
      </c>
      <c r="B27" s="39" t="s">
        <v>45</v>
      </c>
      <c r="C27" s="70">
        <v>0</v>
      </c>
      <c r="D27" s="72">
        <v>1438</v>
      </c>
      <c r="E27" s="70">
        <v>436</v>
      </c>
      <c r="F27" s="67">
        <v>0</v>
      </c>
      <c r="G27" s="70">
        <v>0</v>
      </c>
      <c r="H27" s="71">
        <v>0</v>
      </c>
      <c r="I27" s="70">
        <v>27</v>
      </c>
      <c r="J27" s="67">
        <v>0</v>
      </c>
      <c r="K27" s="84">
        <v>164</v>
      </c>
      <c r="L27" s="67">
        <v>0</v>
      </c>
      <c r="M27" s="70">
        <v>59</v>
      </c>
      <c r="N27" s="72">
        <f t="shared" si="2"/>
        <v>2124</v>
      </c>
    </row>
    <row r="28" spans="1:14" ht="15.75" thickBot="1" x14ac:dyDescent="0.3">
      <c r="A28" s="41">
        <v>8</v>
      </c>
      <c r="B28" s="42" t="s">
        <v>46</v>
      </c>
      <c r="C28" s="86">
        <v>0</v>
      </c>
      <c r="D28" s="39">
        <v>0</v>
      </c>
      <c r="E28" s="86">
        <v>0</v>
      </c>
      <c r="F28" s="166">
        <v>0</v>
      </c>
      <c r="G28" s="86">
        <v>0</v>
      </c>
      <c r="H28" s="176">
        <v>0</v>
      </c>
      <c r="I28" s="86">
        <v>27</v>
      </c>
      <c r="J28" s="176">
        <v>0</v>
      </c>
      <c r="K28" s="86">
        <v>0</v>
      </c>
      <c r="L28" s="166">
        <v>0</v>
      </c>
      <c r="M28" s="86">
        <v>0</v>
      </c>
      <c r="N28" s="170">
        <f t="shared" si="2"/>
        <v>27</v>
      </c>
    </row>
    <row r="29" spans="1:14" ht="15.75" thickBot="1" x14ac:dyDescent="0.3">
      <c r="A29" s="76"/>
      <c r="B29" s="45" t="s">
        <v>3</v>
      </c>
      <c r="C29" s="175">
        <f>SUM(C21:C28)</f>
        <v>5924</v>
      </c>
      <c r="D29" s="61">
        <f t="shared" ref="D29:K29" si="3">SUM(D21:D28)</f>
        <v>24073</v>
      </c>
      <c r="E29" s="49">
        <f t="shared" si="3"/>
        <v>13304</v>
      </c>
      <c r="F29" s="141">
        <f>SUM(F21:F28)</f>
        <v>46562</v>
      </c>
      <c r="G29" s="49">
        <f>SUM(G21:G28)</f>
        <v>9362</v>
      </c>
      <c r="H29" s="50">
        <f t="shared" si="3"/>
        <v>23439</v>
      </c>
      <c r="I29" s="49">
        <f>SUM(I21:I27)</f>
        <v>8378</v>
      </c>
      <c r="J29" s="50">
        <f t="shared" si="3"/>
        <v>17486</v>
      </c>
      <c r="K29" s="49">
        <f t="shared" si="3"/>
        <v>8501</v>
      </c>
      <c r="L29" s="50">
        <f>SUM(L21:L28)</f>
        <v>20266</v>
      </c>
      <c r="M29" s="100">
        <f>SUM(M21:M27)</f>
        <v>13180</v>
      </c>
      <c r="N29" s="47">
        <f>SUM(C29:M29)</f>
        <v>190475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90" t="s">
        <v>53</v>
      </c>
      <c r="B31" s="391"/>
      <c r="C31" s="99">
        <f>C29/N29</f>
        <v>3.1101194382464892E-2</v>
      </c>
      <c r="D31" s="98">
        <f>D29/N29</f>
        <v>0.12638403990024938</v>
      </c>
      <c r="E31" s="99">
        <f>E29/N29</f>
        <v>6.9846436540228374E-2</v>
      </c>
      <c r="F31" s="55">
        <f>F29/N29</f>
        <v>0.24445202782517392</v>
      </c>
      <c r="G31" s="99">
        <f>G29/N29</f>
        <v>4.915080719254495E-2</v>
      </c>
      <c r="H31" s="55">
        <f>H29/N29</f>
        <v>0.12305551909699436</v>
      </c>
      <c r="I31" s="99">
        <f>I29/N29</f>
        <v>4.3984774904843156E-2</v>
      </c>
      <c r="J31" s="55">
        <f>J29/N29</f>
        <v>9.1802073762961012E-2</v>
      </c>
      <c r="K31" s="99">
        <f>K29/N29</f>
        <v>4.463052894080588E-2</v>
      </c>
      <c r="L31" s="55">
        <f>L29/N29</f>
        <v>0.10639716498228113</v>
      </c>
      <c r="M31" s="99">
        <f>M29/N29</f>
        <v>6.9195432471452947E-2</v>
      </c>
      <c r="N31" s="55">
        <f>N29/N29</f>
        <v>1</v>
      </c>
    </row>
    <row r="32" spans="1:14" x14ac:dyDescent="0.25">
      <c r="L32" s="260"/>
    </row>
  </sheetData>
  <mergeCells count="34">
    <mergeCell ref="A31:B31"/>
    <mergeCell ref="C17:K17"/>
    <mergeCell ref="A18:A20"/>
    <mergeCell ref="B18:B20"/>
    <mergeCell ref="C18:M18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4" workbookViewId="0"/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31"/>
      <c r="C1" s="331" t="s">
        <v>104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68"/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67" t="s">
        <v>69</v>
      </c>
      <c r="D3" s="336" t="s">
        <v>4</v>
      </c>
      <c r="E3" s="356" t="s">
        <v>5</v>
      </c>
      <c r="F3" s="379" t="s">
        <v>6</v>
      </c>
      <c r="G3" s="356" t="s">
        <v>7</v>
      </c>
      <c r="H3" s="354" t="s">
        <v>8</v>
      </c>
      <c r="I3" s="356" t="s">
        <v>94</v>
      </c>
      <c r="J3" s="354" t="s">
        <v>9</v>
      </c>
      <c r="K3" s="367" t="s">
        <v>10</v>
      </c>
      <c r="L3" s="336" t="s">
        <v>93</v>
      </c>
      <c r="M3" s="356" t="s">
        <v>11</v>
      </c>
      <c r="N3" s="350"/>
    </row>
    <row r="4" spans="1:14" ht="15.75" thickBot="1" x14ac:dyDescent="0.3">
      <c r="A4" s="357"/>
      <c r="B4" s="351"/>
      <c r="C4" s="369"/>
      <c r="D4" s="357"/>
      <c r="E4" s="357"/>
      <c r="F4" s="380"/>
      <c r="G4" s="357"/>
      <c r="H4" s="355"/>
      <c r="I4" s="357"/>
      <c r="J4" s="355"/>
      <c r="K4" s="369"/>
      <c r="L4" s="357"/>
      <c r="M4" s="357"/>
      <c r="N4" s="351"/>
    </row>
    <row r="5" spans="1:14" x14ac:dyDescent="0.25">
      <c r="A5" s="36">
        <v>1</v>
      </c>
      <c r="B5" s="37" t="s">
        <v>39</v>
      </c>
      <c r="C5" s="85">
        <v>0</v>
      </c>
      <c r="D5" s="169">
        <v>1</v>
      </c>
      <c r="E5" s="84">
        <v>5</v>
      </c>
      <c r="F5" s="92">
        <v>0</v>
      </c>
      <c r="G5" s="84">
        <v>5</v>
      </c>
      <c r="H5" s="92">
        <v>0</v>
      </c>
      <c r="I5" s="84">
        <v>0</v>
      </c>
      <c r="J5" s="92">
        <v>0</v>
      </c>
      <c r="K5" s="84">
        <v>0</v>
      </c>
      <c r="L5" s="92">
        <v>0</v>
      </c>
      <c r="M5" s="84">
        <v>0</v>
      </c>
      <c r="N5" s="169">
        <f t="shared" ref="N5:N12" si="0">SUM(C5:M5)</f>
        <v>11</v>
      </c>
    </row>
    <row r="6" spans="1:14" x14ac:dyDescent="0.25">
      <c r="A6" s="38">
        <v>2</v>
      </c>
      <c r="B6" s="39" t="s">
        <v>40</v>
      </c>
      <c r="C6" s="85">
        <v>0</v>
      </c>
      <c r="D6" s="72">
        <v>0</v>
      </c>
      <c r="E6" s="85">
        <v>0</v>
      </c>
      <c r="F6" s="67">
        <v>0</v>
      </c>
      <c r="G6" s="85">
        <v>0</v>
      </c>
      <c r="H6" s="67">
        <v>0</v>
      </c>
      <c r="I6" s="70">
        <v>0</v>
      </c>
      <c r="J6" s="67">
        <v>0</v>
      </c>
      <c r="K6" s="85">
        <v>0</v>
      </c>
      <c r="L6" s="67">
        <v>0</v>
      </c>
      <c r="M6" s="85">
        <v>0</v>
      </c>
      <c r="N6" s="72">
        <f t="shared" si="0"/>
        <v>0</v>
      </c>
    </row>
    <row r="7" spans="1:14" x14ac:dyDescent="0.25">
      <c r="A7" s="38">
        <v>3</v>
      </c>
      <c r="B7" s="39" t="s">
        <v>41</v>
      </c>
      <c r="C7" s="70">
        <v>0</v>
      </c>
      <c r="D7" s="72">
        <v>0</v>
      </c>
      <c r="E7" s="85">
        <v>0</v>
      </c>
      <c r="F7" s="67">
        <v>0</v>
      </c>
      <c r="G7" s="70">
        <v>0</v>
      </c>
      <c r="H7" s="71">
        <v>0</v>
      </c>
      <c r="I7" s="70">
        <v>0</v>
      </c>
      <c r="J7" s="71">
        <v>0</v>
      </c>
      <c r="K7" s="70">
        <v>0</v>
      </c>
      <c r="L7" s="71">
        <v>0</v>
      </c>
      <c r="M7" s="70">
        <v>0</v>
      </c>
      <c r="N7" s="72">
        <f t="shared" si="0"/>
        <v>0</v>
      </c>
    </row>
    <row r="8" spans="1:14" x14ac:dyDescent="0.25">
      <c r="A8" s="38">
        <v>4</v>
      </c>
      <c r="B8" s="39" t="s">
        <v>42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72">
        <f t="shared" si="0"/>
        <v>0</v>
      </c>
    </row>
    <row r="9" spans="1:14" x14ac:dyDescent="0.25">
      <c r="A9" s="38">
        <v>5</v>
      </c>
      <c r="B9" s="39" t="s">
        <v>43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6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70">
        <v>0</v>
      </c>
      <c r="D10" s="39">
        <v>0</v>
      </c>
      <c r="E10" s="70">
        <v>0</v>
      </c>
      <c r="F10" s="71">
        <v>0</v>
      </c>
      <c r="G10" s="70">
        <v>0</v>
      </c>
      <c r="H10" s="71">
        <v>0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39">
        <f t="shared" si="0"/>
        <v>0</v>
      </c>
    </row>
    <row r="11" spans="1:14" x14ac:dyDescent="0.25">
      <c r="A11" s="38">
        <v>7</v>
      </c>
      <c r="B11" s="39" t="s">
        <v>45</v>
      </c>
      <c r="C11" s="70">
        <v>0</v>
      </c>
      <c r="D11" s="72">
        <v>0</v>
      </c>
      <c r="E11" s="70">
        <v>0</v>
      </c>
      <c r="F11" s="71">
        <v>0</v>
      </c>
      <c r="G11" s="70">
        <v>0</v>
      </c>
      <c r="H11" s="71">
        <v>0</v>
      </c>
      <c r="I11" s="70">
        <v>0</v>
      </c>
      <c r="J11" s="67">
        <v>0</v>
      </c>
      <c r="K11" s="177">
        <v>0</v>
      </c>
      <c r="L11" s="71">
        <v>0</v>
      </c>
      <c r="M11" s="85">
        <v>0</v>
      </c>
      <c r="N11" s="72">
        <f t="shared" si="0"/>
        <v>0</v>
      </c>
    </row>
    <row r="12" spans="1:14" ht="15.75" thickBot="1" x14ac:dyDescent="0.3">
      <c r="A12" s="41">
        <v>8</v>
      </c>
      <c r="B12" s="42" t="s">
        <v>46</v>
      </c>
      <c r="C12" s="86">
        <v>0</v>
      </c>
      <c r="D12" s="39">
        <v>0</v>
      </c>
      <c r="E12" s="86">
        <v>0</v>
      </c>
      <c r="F12" s="176">
        <v>0</v>
      </c>
      <c r="G12" s="86">
        <v>0</v>
      </c>
      <c r="H12" s="176">
        <v>0</v>
      </c>
      <c r="I12" s="86">
        <v>0</v>
      </c>
      <c r="J12" s="176">
        <v>0</v>
      </c>
      <c r="K12" s="86">
        <v>0</v>
      </c>
      <c r="L12" s="176">
        <v>0</v>
      </c>
      <c r="M12" s="86">
        <v>0</v>
      </c>
      <c r="N12" s="42">
        <f t="shared" si="0"/>
        <v>0</v>
      </c>
    </row>
    <row r="13" spans="1:14" ht="15.75" thickBot="1" x14ac:dyDescent="0.3">
      <c r="A13" s="76"/>
      <c r="B13" s="45" t="s">
        <v>30</v>
      </c>
      <c r="C13" s="175">
        <f t="shared" ref="C13:N13" si="1">SUM(C5:C12)</f>
        <v>0</v>
      </c>
      <c r="D13" s="47">
        <f t="shared" si="1"/>
        <v>1</v>
      </c>
      <c r="E13" s="49">
        <f t="shared" si="1"/>
        <v>5</v>
      </c>
      <c r="F13" s="50">
        <f t="shared" si="1"/>
        <v>0</v>
      </c>
      <c r="G13" s="49">
        <f t="shared" si="1"/>
        <v>5</v>
      </c>
      <c r="H13" s="50">
        <f t="shared" si="1"/>
        <v>0</v>
      </c>
      <c r="I13" s="49">
        <f t="shared" si="1"/>
        <v>0</v>
      </c>
      <c r="J13" s="50">
        <f t="shared" si="1"/>
        <v>0</v>
      </c>
      <c r="K13" s="49">
        <f t="shared" si="1"/>
        <v>0</v>
      </c>
      <c r="L13" s="50">
        <f t="shared" si="1"/>
        <v>0</v>
      </c>
      <c r="M13" s="49">
        <f t="shared" si="1"/>
        <v>0</v>
      </c>
      <c r="N13" s="47">
        <f t="shared" si="1"/>
        <v>11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92" t="s">
        <v>53</v>
      </c>
      <c r="B15" s="393"/>
      <c r="C15" s="99">
        <f>C13/N13</f>
        <v>0</v>
      </c>
      <c r="D15" s="98">
        <f>D13/N13</f>
        <v>9.0909090909090912E-2</v>
      </c>
      <c r="E15" s="97">
        <f>E13/N13</f>
        <v>0.45454545454545453</v>
      </c>
      <c r="F15" s="55">
        <f>F13/N13</f>
        <v>0</v>
      </c>
      <c r="G15" s="97">
        <f>G13/N13</f>
        <v>0.45454545454545453</v>
      </c>
      <c r="H15" s="55">
        <f>H13/N13</f>
        <v>0</v>
      </c>
      <c r="I15" s="97">
        <f>I13/N13</f>
        <v>0</v>
      </c>
      <c r="J15" s="55">
        <f>J13/N13</f>
        <v>0</v>
      </c>
      <c r="K15" s="97">
        <f>K13/N13</f>
        <v>0</v>
      </c>
      <c r="L15" s="55">
        <f>L13/N13</f>
        <v>0</v>
      </c>
      <c r="M15" s="97">
        <f>M13/N13</f>
        <v>0</v>
      </c>
      <c r="N15" s="55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31"/>
      <c r="C17" s="331" t="s">
        <v>110</v>
      </c>
      <c r="D17" s="332"/>
      <c r="E17" s="332"/>
      <c r="F17" s="332"/>
      <c r="G17" s="332"/>
      <c r="H17" s="332"/>
      <c r="I17" s="332"/>
      <c r="J17" s="333"/>
      <c r="K17" s="333"/>
      <c r="L17" s="31"/>
      <c r="M17" s="31"/>
      <c r="N17" s="237" t="s">
        <v>36</v>
      </c>
    </row>
    <row r="18" spans="1:14" ht="15.75" thickBot="1" x14ac:dyDescent="0.3">
      <c r="A18" s="334" t="s">
        <v>0</v>
      </c>
      <c r="B18" s="336" t="s">
        <v>1</v>
      </c>
      <c r="C18" s="349" t="s">
        <v>2</v>
      </c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36" t="s">
        <v>3</v>
      </c>
    </row>
    <row r="19" spans="1:14" x14ac:dyDescent="0.25">
      <c r="A19" s="360"/>
      <c r="B19" s="361"/>
      <c r="C19" s="367" t="s">
        <v>69</v>
      </c>
      <c r="D19" s="336" t="s">
        <v>4</v>
      </c>
      <c r="E19" s="356" t="s">
        <v>5</v>
      </c>
      <c r="F19" s="379" t="s">
        <v>6</v>
      </c>
      <c r="G19" s="356" t="s">
        <v>7</v>
      </c>
      <c r="H19" s="354" t="s">
        <v>8</v>
      </c>
      <c r="I19" s="356" t="s">
        <v>94</v>
      </c>
      <c r="J19" s="354" t="s">
        <v>9</v>
      </c>
      <c r="K19" s="367" t="s">
        <v>10</v>
      </c>
      <c r="L19" s="336" t="s">
        <v>93</v>
      </c>
      <c r="M19" s="356" t="s">
        <v>11</v>
      </c>
      <c r="N19" s="350"/>
    </row>
    <row r="20" spans="1:14" ht="15.75" thickBot="1" x14ac:dyDescent="0.3">
      <c r="A20" s="357"/>
      <c r="B20" s="351"/>
      <c r="C20" s="369"/>
      <c r="D20" s="357"/>
      <c r="E20" s="357"/>
      <c r="F20" s="380"/>
      <c r="G20" s="357"/>
      <c r="H20" s="355"/>
      <c r="I20" s="357"/>
      <c r="J20" s="355"/>
      <c r="K20" s="369"/>
      <c r="L20" s="357"/>
      <c r="M20" s="357"/>
      <c r="N20" s="351"/>
    </row>
    <row r="21" spans="1:14" x14ac:dyDescent="0.25">
      <c r="A21" s="36">
        <v>1</v>
      </c>
      <c r="B21" s="37" t="s">
        <v>39</v>
      </c>
      <c r="C21" s="85">
        <v>49</v>
      </c>
      <c r="D21" s="169">
        <v>125</v>
      </c>
      <c r="E21" s="84">
        <v>452</v>
      </c>
      <c r="F21" s="92">
        <v>0</v>
      </c>
      <c r="G21" s="84">
        <v>170</v>
      </c>
      <c r="H21" s="92">
        <v>0</v>
      </c>
      <c r="I21" s="84">
        <v>0</v>
      </c>
      <c r="J21" s="92">
        <v>0</v>
      </c>
      <c r="K21" s="84">
        <v>0</v>
      </c>
      <c r="L21" s="92">
        <v>0</v>
      </c>
      <c r="M21" s="84">
        <v>0</v>
      </c>
      <c r="N21" s="169">
        <f t="shared" ref="N21:N28" si="2">SUM(C21:M21)</f>
        <v>796</v>
      </c>
    </row>
    <row r="22" spans="1:14" x14ac:dyDescent="0.25">
      <c r="A22" s="38">
        <v>2</v>
      </c>
      <c r="B22" s="39" t="s">
        <v>40</v>
      </c>
      <c r="C22" s="85">
        <v>0</v>
      </c>
      <c r="D22" s="72">
        <v>0</v>
      </c>
      <c r="E22" s="85">
        <v>0</v>
      </c>
      <c r="F22" s="67">
        <v>0</v>
      </c>
      <c r="G22" s="85">
        <v>0</v>
      </c>
      <c r="H22" s="67">
        <v>0</v>
      </c>
      <c r="I22" s="70">
        <v>0</v>
      </c>
      <c r="J22" s="67">
        <v>0</v>
      </c>
      <c r="K22" s="85">
        <v>0</v>
      </c>
      <c r="L22" s="67">
        <v>0</v>
      </c>
      <c r="M22" s="85">
        <v>0</v>
      </c>
      <c r="N22" s="72">
        <f t="shared" si="2"/>
        <v>0</v>
      </c>
    </row>
    <row r="23" spans="1:14" x14ac:dyDescent="0.25">
      <c r="A23" s="38">
        <v>3</v>
      </c>
      <c r="B23" s="39" t="s">
        <v>41</v>
      </c>
      <c r="C23" s="70">
        <v>0</v>
      </c>
      <c r="D23" s="72">
        <v>0</v>
      </c>
      <c r="E23" s="85">
        <v>0</v>
      </c>
      <c r="F23" s="67">
        <v>0</v>
      </c>
      <c r="G23" s="70">
        <v>0</v>
      </c>
      <c r="H23" s="71">
        <v>0</v>
      </c>
      <c r="I23" s="70">
        <v>0</v>
      </c>
      <c r="J23" s="71">
        <v>0</v>
      </c>
      <c r="K23" s="70">
        <v>0</v>
      </c>
      <c r="L23" s="71">
        <v>0</v>
      </c>
      <c r="M23" s="70">
        <v>0</v>
      </c>
      <c r="N23" s="72">
        <f t="shared" si="2"/>
        <v>0</v>
      </c>
    </row>
    <row r="24" spans="1:14" x14ac:dyDescent="0.25">
      <c r="A24" s="38">
        <v>4</v>
      </c>
      <c r="B24" s="39" t="s">
        <v>42</v>
      </c>
      <c r="C24" s="70">
        <v>0</v>
      </c>
      <c r="D24" s="39">
        <v>0</v>
      </c>
      <c r="E24" s="70">
        <v>0</v>
      </c>
      <c r="F24" s="71">
        <v>0</v>
      </c>
      <c r="G24" s="70">
        <v>0</v>
      </c>
      <c r="H24" s="71">
        <v>0</v>
      </c>
      <c r="I24" s="70">
        <v>0</v>
      </c>
      <c r="J24" s="71">
        <v>0</v>
      </c>
      <c r="K24" s="70">
        <v>0</v>
      </c>
      <c r="L24" s="71">
        <v>0</v>
      </c>
      <c r="M24" s="70">
        <v>0</v>
      </c>
      <c r="N24" s="72">
        <f t="shared" si="2"/>
        <v>0</v>
      </c>
    </row>
    <row r="25" spans="1:14" x14ac:dyDescent="0.25">
      <c r="A25" s="38">
        <v>5</v>
      </c>
      <c r="B25" s="39" t="s">
        <v>43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86">
        <v>0</v>
      </c>
      <c r="L25" s="71">
        <v>0</v>
      </c>
      <c r="M25" s="70">
        <v>0</v>
      </c>
      <c r="N25" s="39">
        <f t="shared" si="2"/>
        <v>0</v>
      </c>
    </row>
    <row r="26" spans="1:14" x14ac:dyDescent="0.25">
      <c r="A26" s="38">
        <v>6</v>
      </c>
      <c r="B26" s="39" t="s">
        <v>44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70">
        <v>0</v>
      </c>
      <c r="L26" s="71">
        <v>0</v>
      </c>
      <c r="M26" s="70">
        <v>0</v>
      </c>
      <c r="N26" s="39">
        <f t="shared" si="2"/>
        <v>0</v>
      </c>
    </row>
    <row r="27" spans="1:14" x14ac:dyDescent="0.25">
      <c r="A27" s="38">
        <v>7</v>
      </c>
      <c r="B27" s="39" t="s">
        <v>45</v>
      </c>
      <c r="C27" s="70">
        <v>0</v>
      </c>
      <c r="D27" s="72">
        <v>0</v>
      </c>
      <c r="E27" s="70">
        <v>0</v>
      </c>
      <c r="F27" s="71">
        <v>0</v>
      </c>
      <c r="G27" s="70">
        <v>0</v>
      </c>
      <c r="H27" s="71">
        <v>0</v>
      </c>
      <c r="I27" s="70">
        <v>0</v>
      </c>
      <c r="J27" s="67">
        <v>0</v>
      </c>
      <c r="K27" s="177">
        <v>0</v>
      </c>
      <c r="L27" s="71">
        <v>0</v>
      </c>
      <c r="M27" s="85">
        <v>0</v>
      </c>
      <c r="N27" s="72">
        <f t="shared" si="2"/>
        <v>0</v>
      </c>
    </row>
    <row r="28" spans="1:14" ht="15.75" thickBot="1" x14ac:dyDescent="0.3">
      <c r="A28" s="41">
        <v>8</v>
      </c>
      <c r="B28" s="42" t="s">
        <v>46</v>
      </c>
      <c r="C28" s="86">
        <v>0</v>
      </c>
      <c r="D28" s="39">
        <v>0</v>
      </c>
      <c r="E28" s="86">
        <v>0</v>
      </c>
      <c r="F28" s="176">
        <v>0</v>
      </c>
      <c r="G28" s="86">
        <v>0</v>
      </c>
      <c r="H28" s="176">
        <v>0</v>
      </c>
      <c r="I28" s="86">
        <v>0</v>
      </c>
      <c r="J28" s="176">
        <v>0</v>
      </c>
      <c r="K28" s="86">
        <v>0</v>
      </c>
      <c r="L28" s="176">
        <v>0</v>
      </c>
      <c r="M28" s="86">
        <v>0</v>
      </c>
      <c r="N28" s="42">
        <f t="shared" si="2"/>
        <v>0</v>
      </c>
    </row>
    <row r="29" spans="1:14" ht="15.75" thickBot="1" x14ac:dyDescent="0.3">
      <c r="A29" s="44"/>
      <c r="B29" s="45" t="s">
        <v>37</v>
      </c>
      <c r="C29" s="100">
        <f t="shared" ref="C29:N29" si="3">SUM(C21:C28)</f>
        <v>49</v>
      </c>
      <c r="D29" s="47">
        <f t="shared" si="3"/>
        <v>125</v>
      </c>
      <c r="E29" s="100">
        <f t="shared" si="3"/>
        <v>452</v>
      </c>
      <c r="F29" s="47">
        <f t="shared" si="3"/>
        <v>0</v>
      </c>
      <c r="G29" s="100">
        <f t="shared" si="3"/>
        <v>170</v>
      </c>
      <c r="H29" s="47">
        <f t="shared" si="3"/>
        <v>0</v>
      </c>
      <c r="I29" s="100">
        <f t="shared" si="3"/>
        <v>0</v>
      </c>
      <c r="J29" s="47">
        <f t="shared" si="3"/>
        <v>0</v>
      </c>
      <c r="K29" s="100">
        <f t="shared" si="3"/>
        <v>0</v>
      </c>
      <c r="L29" s="47">
        <f t="shared" si="3"/>
        <v>0</v>
      </c>
      <c r="M29" s="100">
        <f t="shared" si="3"/>
        <v>0</v>
      </c>
      <c r="N29" s="47">
        <f t="shared" si="3"/>
        <v>796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92" t="s">
        <v>53</v>
      </c>
      <c r="B31" s="393"/>
      <c r="C31" s="97">
        <f>C29/N29</f>
        <v>6.1557788944723621E-2</v>
      </c>
      <c r="D31" s="98">
        <f>D29/N29</f>
        <v>0.157035175879397</v>
      </c>
      <c r="E31" s="97">
        <f>E29/N29</f>
        <v>0.56783919597989951</v>
      </c>
      <c r="F31" s="98">
        <f>F29/N29</f>
        <v>0</v>
      </c>
      <c r="G31" s="97">
        <f>G29/N29</f>
        <v>0.21356783919597991</v>
      </c>
      <c r="H31" s="98">
        <f>H29/N29</f>
        <v>0</v>
      </c>
      <c r="I31" s="97">
        <f>I29/N29</f>
        <v>0</v>
      </c>
      <c r="J31" s="98">
        <f>J29/N29</f>
        <v>0</v>
      </c>
      <c r="K31" s="97">
        <f>K29/N29</f>
        <v>0</v>
      </c>
      <c r="L31" s="98">
        <f>L29/N29</f>
        <v>0</v>
      </c>
      <c r="M31" s="97">
        <f>M29/N29</f>
        <v>0</v>
      </c>
      <c r="N31" s="98">
        <f>N29/N29</f>
        <v>1</v>
      </c>
    </row>
  </sheetData>
  <mergeCells count="34">
    <mergeCell ref="A31:B31"/>
    <mergeCell ref="C17:K17"/>
    <mergeCell ref="A18:A20"/>
    <mergeCell ref="B18:B20"/>
    <mergeCell ref="C18:M18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A15:B15"/>
    <mergeCell ref="C1:K1"/>
    <mergeCell ref="B2:B4"/>
    <mergeCell ref="C2:M2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42578125" customWidth="1"/>
    <col min="2" max="2" width="27.85546875" customWidth="1"/>
    <col min="3" max="3" width="9.140625" customWidth="1"/>
  </cols>
  <sheetData>
    <row r="1" spans="1:14" ht="33.75" customHeight="1" thickBot="1" x14ac:dyDescent="0.3">
      <c r="A1" s="31"/>
      <c r="B1" s="31"/>
      <c r="C1" s="344" t="s">
        <v>111</v>
      </c>
      <c r="D1" s="345"/>
      <c r="E1" s="345"/>
      <c r="F1" s="345"/>
      <c r="G1" s="345"/>
      <c r="H1" s="345"/>
      <c r="I1" s="345"/>
      <c r="J1" s="31"/>
      <c r="K1" s="31"/>
      <c r="L1" s="31"/>
      <c r="M1" s="31"/>
      <c r="N1" s="242" t="s">
        <v>36</v>
      </c>
    </row>
    <row r="2" spans="1:14" ht="15.75" thickBot="1" x14ac:dyDescent="0.3">
      <c r="A2" s="334" t="s">
        <v>0</v>
      </c>
      <c r="B2" s="336" t="s">
        <v>1</v>
      </c>
      <c r="C2" s="346" t="s">
        <v>2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0" t="s">
        <v>3</v>
      </c>
    </row>
    <row r="3" spans="1:14" ht="15.75" thickBot="1" x14ac:dyDescent="0.3">
      <c r="A3" s="335"/>
      <c r="B3" s="337"/>
      <c r="C3" s="90" t="s">
        <v>69</v>
      </c>
      <c r="D3" s="35" t="s">
        <v>4</v>
      </c>
      <c r="E3" s="62" t="s">
        <v>5</v>
      </c>
      <c r="F3" s="32" t="s">
        <v>6</v>
      </c>
      <c r="G3" s="63" t="s">
        <v>7</v>
      </c>
      <c r="H3" s="32" t="s">
        <v>8</v>
      </c>
      <c r="I3" s="63" t="s">
        <v>94</v>
      </c>
      <c r="J3" s="32" t="s">
        <v>9</v>
      </c>
      <c r="K3" s="87" t="s">
        <v>10</v>
      </c>
      <c r="L3" s="32" t="s">
        <v>93</v>
      </c>
      <c r="M3" s="255" t="s">
        <v>11</v>
      </c>
      <c r="N3" s="341"/>
    </row>
    <row r="4" spans="1:14" x14ac:dyDescent="0.25">
      <c r="A4" s="36">
        <v>1</v>
      </c>
      <c r="B4" s="37" t="s">
        <v>12</v>
      </c>
      <c r="C4" s="203">
        <v>24361</v>
      </c>
      <c r="D4" s="278">
        <v>52426</v>
      </c>
      <c r="E4" s="203">
        <v>9029</v>
      </c>
      <c r="F4" s="92">
        <v>32324</v>
      </c>
      <c r="G4" s="203">
        <v>17837</v>
      </c>
      <c r="H4" s="92">
        <v>39022</v>
      </c>
      <c r="I4" s="203">
        <v>5362</v>
      </c>
      <c r="J4" s="92">
        <v>19076</v>
      </c>
      <c r="K4" s="203">
        <v>15224</v>
      </c>
      <c r="L4" s="92">
        <v>14924</v>
      </c>
      <c r="M4" s="203">
        <v>37188</v>
      </c>
      <c r="N4" s="169">
        <f t="shared" ref="N4:N20" si="0">SUM(C4:M4)</f>
        <v>266773</v>
      </c>
    </row>
    <row r="5" spans="1:14" x14ac:dyDescent="0.25">
      <c r="A5" s="38">
        <v>2</v>
      </c>
      <c r="B5" s="39" t="s">
        <v>13</v>
      </c>
      <c r="C5" s="167">
        <v>6217</v>
      </c>
      <c r="D5" s="67">
        <v>52137</v>
      </c>
      <c r="E5" s="167">
        <v>12731</v>
      </c>
      <c r="F5" s="243">
        <v>21136</v>
      </c>
      <c r="G5" s="167">
        <v>353</v>
      </c>
      <c r="H5" s="67">
        <v>68296</v>
      </c>
      <c r="I5" s="64">
        <v>0</v>
      </c>
      <c r="J5" s="67">
        <v>12803</v>
      </c>
      <c r="K5" s="64">
        <v>6</v>
      </c>
      <c r="L5" s="67">
        <v>31742</v>
      </c>
      <c r="M5" s="167">
        <v>82331</v>
      </c>
      <c r="N5" s="72">
        <f t="shared" si="0"/>
        <v>287752</v>
      </c>
    </row>
    <row r="6" spans="1:14" x14ac:dyDescent="0.25">
      <c r="A6" s="38">
        <v>3</v>
      </c>
      <c r="B6" s="39" t="s">
        <v>14</v>
      </c>
      <c r="C6" s="167">
        <v>18082</v>
      </c>
      <c r="D6" s="279">
        <v>58333</v>
      </c>
      <c r="E6" s="167">
        <v>19189</v>
      </c>
      <c r="F6" s="67">
        <v>68780</v>
      </c>
      <c r="G6" s="167">
        <v>26232</v>
      </c>
      <c r="H6" s="67">
        <v>38179</v>
      </c>
      <c r="I6" s="167">
        <v>3662</v>
      </c>
      <c r="J6" s="67">
        <v>27287</v>
      </c>
      <c r="K6" s="167">
        <v>32227</v>
      </c>
      <c r="L6" s="67">
        <v>32870</v>
      </c>
      <c r="M6" s="167">
        <v>25885</v>
      </c>
      <c r="N6" s="72">
        <f>SUM(C6:M6)</f>
        <v>350726</v>
      </c>
    </row>
    <row r="7" spans="1:14" x14ac:dyDescent="0.25">
      <c r="A7" s="38">
        <v>4</v>
      </c>
      <c r="B7" s="39" t="s">
        <v>15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71">
        <v>0</v>
      </c>
      <c r="I7" s="64">
        <v>0</v>
      </c>
      <c r="J7" s="71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4">
        <v>0</v>
      </c>
      <c r="D8" s="67">
        <v>0</v>
      </c>
      <c r="E8" s="64">
        <v>0</v>
      </c>
      <c r="F8" s="71">
        <v>0</v>
      </c>
      <c r="G8" s="167">
        <v>53</v>
      </c>
      <c r="H8" s="67">
        <v>46434</v>
      </c>
      <c r="I8" s="64">
        <v>0</v>
      </c>
      <c r="J8" s="71">
        <v>0</v>
      </c>
      <c r="K8" s="64">
        <v>625</v>
      </c>
      <c r="L8" s="67">
        <v>1625</v>
      </c>
      <c r="M8" s="64">
        <v>0</v>
      </c>
      <c r="N8" s="72">
        <f t="shared" si="0"/>
        <v>48737</v>
      </c>
    </row>
    <row r="9" spans="1:14" x14ac:dyDescent="0.25">
      <c r="A9" s="38">
        <v>6</v>
      </c>
      <c r="B9" s="39" t="s">
        <v>17</v>
      </c>
      <c r="C9" s="64">
        <v>0</v>
      </c>
      <c r="D9" s="71">
        <v>49</v>
      </c>
      <c r="E9" s="64">
        <v>0</v>
      </c>
      <c r="F9" s="71">
        <v>280</v>
      </c>
      <c r="G9" s="64">
        <v>0</v>
      </c>
      <c r="H9" s="71">
        <v>60</v>
      </c>
      <c r="I9" s="64">
        <v>0</v>
      </c>
      <c r="J9" s="71">
        <v>31</v>
      </c>
      <c r="K9" s="64">
        <v>80</v>
      </c>
      <c r="L9" s="71">
        <v>35</v>
      </c>
      <c r="M9" s="64">
        <v>0</v>
      </c>
      <c r="N9" s="39">
        <f t="shared" si="0"/>
        <v>535</v>
      </c>
    </row>
    <row r="10" spans="1:14" x14ac:dyDescent="0.25">
      <c r="A10" s="38">
        <v>7</v>
      </c>
      <c r="B10" s="39" t="s">
        <v>18</v>
      </c>
      <c r="C10" s="167">
        <v>7183</v>
      </c>
      <c r="D10" s="67">
        <v>10296</v>
      </c>
      <c r="E10" s="167">
        <v>7683</v>
      </c>
      <c r="F10" s="67">
        <v>2156</v>
      </c>
      <c r="G10" s="167">
        <v>487</v>
      </c>
      <c r="H10" s="67">
        <v>1487</v>
      </c>
      <c r="I10" s="64">
        <v>0</v>
      </c>
      <c r="J10" s="67">
        <v>4043</v>
      </c>
      <c r="K10" s="64">
        <v>742</v>
      </c>
      <c r="L10" s="67">
        <v>2402</v>
      </c>
      <c r="M10" s="167">
        <v>1644</v>
      </c>
      <c r="N10" s="72">
        <f t="shared" si="0"/>
        <v>38123</v>
      </c>
    </row>
    <row r="11" spans="1:14" x14ac:dyDescent="0.25">
      <c r="A11" s="38">
        <v>8</v>
      </c>
      <c r="B11" s="39" t="s">
        <v>19</v>
      </c>
      <c r="C11" s="244">
        <v>61626</v>
      </c>
      <c r="D11" s="67">
        <v>32835</v>
      </c>
      <c r="E11" s="167">
        <v>25281</v>
      </c>
      <c r="F11" s="67">
        <v>32348</v>
      </c>
      <c r="G11" s="167">
        <v>4513</v>
      </c>
      <c r="H11" s="67">
        <v>93844</v>
      </c>
      <c r="I11" s="167">
        <v>768</v>
      </c>
      <c r="J11" s="67">
        <v>18409</v>
      </c>
      <c r="K11" s="167">
        <v>10411</v>
      </c>
      <c r="L11" s="67">
        <v>17266</v>
      </c>
      <c r="M11" s="167">
        <v>22995</v>
      </c>
      <c r="N11" s="72">
        <f t="shared" si="0"/>
        <v>320296</v>
      </c>
    </row>
    <row r="12" spans="1:14" x14ac:dyDescent="0.25">
      <c r="A12" s="38">
        <v>9</v>
      </c>
      <c r="B12" s="39" t="s">
        <v>20</v>
      </c>
      <c r="C12" s="244">
        <v>130981</v>
      </c>
      <c r="D12" s="67">
        <v>110440</v>
      </c>
      <c r="E12" s="167">
        <v>104536</v>
      </c>
      <c r="F12" s="67">
        <v>65720</v>
      </c>
      <c r="G12" s="167">
        <v>37126</v>
      </c>
      <c r="H12" s="67">
        <v>22352</v>
      </c>
      <c r="I12" s="64">
        <v>255</v>
      </c>
      <c r="J12" s="67">
        <v>71142</v>
      </c>
      <c r="K12" s="167">
        <v>6266</v>
      </c>
      <c r="L12" s="67">
        <v>16351</v>
      </c>
      <c r="M12" s="167">
        <v>12012</v>
      </c>
      <c r="N12" s="72">
        <f t="shared" si="0"/>
        <v>577181</v>
      </c>
    </row>
    <row r="13" spans="1:14" x14ac:dyDescent="0.25">
      <c r="A13" s="38">
        <v>10</v>
      </c>
      <c r="B13" s="39" t="s">
        <v>21</v>
      </c>
      <c r="C13" s="167">
        <v>103936</v>
      </c>
      <c r="D13" s="67">
        <v>203654</v>
      </c>
      <c r="E13" s="167">
        <v>159859</v>
      </c>
      <c r="F13" s="67">
        <v>175633</v>
      </c>
      <c r="G13" s="167">
        <v>207581</v>
      </c>
      <c r="H13" s="67">
        <v>147513</v>
      </c>
      <c r="I13" s="167">
        <v>92735</v>
      </c>
      <c r="J13" s="67">
        <v>241660</v>
      </c>
      <c r="K13" s="167">
        <v>163846</v>
      </c>
      <c r="L13" s="67">
        <v>134660</v>
      </c>
      <c r="M13" s="167">
        <v>174273</v>
      </c>
      <c r="N13" s="72">
        <f t="shared" si="0"/>
        <v>1805350</v>
      </c>
    </row>
    <row r="14" spans="1:14" x14ac:dyDescent="0.25">
      <c r="A14" s="38">
        <v>11</v>
      </c>
      <c r="B14" s="39" t="s">
        <v>22</v>
      </c>
      <c r="C14" s="64">
        <v>0</v>
      </c>
      <c r="D14" s="67">
        <v>98</v>
      </c>
      <c r="E14" s="64">
        <v>0</v>
      </c>
      <c r="F14" s="67">
        <v>0</v>
      </c>
      <c r="G14" s="167">
        <v>161</v>
      </c>
      <c r="H14" s="67">
        <v>3746</v>
      </c>
      <c r="I14" s="64">
        <v>0</v>
      </c>
      <c r="J14" s="71">
        <v>0</v>
      </c>
      <c r="K14" s="64">
        <v>593</v>
      </c>
      <c r="L14" s="67">
        <v>806</v>
      </c>
      <c r="M14" s="64">
        <v>0</v>
      </c>
      <c r="N14" s="72">
        <f t="shared" si="0"/>
        <v>5404</v>
      </c>
    </row>
    <row r="15" spans="1:14" x14ac:dyDescent="0.25">
      <c r="A15" s="38">
        <v>12</v>
      </c>
      <c r="B15" s="39" t="s">
        <v>23</v>
      </c>
      <c r="C15" s="64">
        <v>42</v>
      </c>
      <c r="D15" s="71">
        <v>126</v>
      </c>
      <c r="E15" s="64">
        <v>26</v>
      </c>
      <c r="F15" s="71">
        <v>320</v>
      </c>
      <c r="G15" s="64">
        <v>86</v>
      </c>
      <c r="H15" s="71">
        <v>140</v>
      </c>
      <c r="I15" s="64">
        <v>0</v>
      </c>
      <c r="J15" s="71">
        <v>99</v>
      </c>
      <c r="K15" s="64">
        <v>85</v>
      </c>
      <c r="L15" s="71">
        <v>79</v>
      </c>
      <c r="M15" s="64">
        <v>20</v>
      </c>
      <c r="N15" s="72">
        <f t="shared" si="0"/>
        <v>1023</v>
      </c>
    </row>
    <row r="16" spans="1:14" x14ac:dyDescent="0.25">
      <c r="A16" s="38">
        <v>13</v>
      </c>
      <c r="B16" s="39" t="s">
        <v>68</v>
      </c>
      <c r="C16" s="167">
        <v>17517</v>
      </c>
      <c r="D16" s="67">
        <v>23990</v>
      </c>
      <c r="E16" s="167">
        <v>2616</v>
      </c>
      <c r="F16" s="67">
        <v>5972</v>
      </c>
      <c r="G16" s="167">
        <v>6352</v>
      </c>
      <c r="H16" s="67">
        <v>41610</v>
      </c>
      <c r="I16" s="64">
        <v>223</v>
      </c>
      <c r="J16" s="67">
        <v>16052</v>
      </c>
      <c r="K16" s="167">
        <v>6072</v>
      </c>
      <c r="L16" s="67">
        <v>8685</v>
      </c>
      <c r="M16" s="167">
        <v>3678</v>
      </c>
      <c r="N16" s="72">
        <f t="shared" si="0"/>
        <v>132767</v>
      </c>
    </row>
    <row r="17" spans="1:14" x14ac:dyDescent="0.25">
      <c r="A17" s="38">
        <v>14</v>
      </c>
      <c r="B17" s="39" t="s">
        <v>25</v>
      </c>
      <c r="C17" s="64">
        <v>738</v>
      </c>
      <c r="D17" s="67">
        <v>7442</v>
      </c>
      <c r="E17" s="64">
        <v>26</v>
      </c>
      <c r="F17" s="67">
        <v>3055</v>
      </c>
      <c r="G17" s="64">
        <v>0</v>
      </c>
      <c r="H17" s="71">
        <v>0</v>
      </c>
      <c r="I17" s="64">
        <v>0</v>
      </c>
      <c r="J17" s="71">
        <v>0</v>
      </c>
      <c r="K17" s="64">
        <v>0</v>
      </c>
      <c r="L17" s="67">
        <v>0</v>
      </c>
      <c r="M17" s="64">
        <v>637</v>
      </c>
      <c r="N17" s="72">
        <f t="shared" si="0"/>
        <v>11898</v>
      </c>
    </row>
    <row r="18" spans="1:14" x14ac:dyDescent="0.25">
      <c r="A18" s="38">
        <v>15</v>
      </c>
      <c r="B18" s="39" t="s">
        <v>26</v>
      </c>
      <c r="C18" s="64">
        <v>2</v>
      </c>
      <c r="D18" s="71">
        <v>3</v>
      </c>
      <c r="E18" s="64">
        <v>0</v>
      </c>
      <c r="F18" s="67">
        <v>7</v>
      </c>
      <c r="G18" s="64">
        <v>0</v>
      </c>
      <c r="H18" s="71">
        <v>13</v>
      </c>
      <c r="I18" s="64">
        <v>0</v>
      </c>
      <c r="J18" s="71">
        <v>0</v>
      </c>
      <c r="K18" s="64">
        <v>10</v>
      </c>
      <c r="L18" s="71">
        <v>50</v>
      </c>
      <c r="M18" s="64">
        <v>0</v>
      </c>
      <c r="N18" s="72">
        <f t="shared" si="0"/>
        <v>85</v>
      </c>
    </row>
    <row r="19" spans="1:14" x14ac:dyDescent="0.25">
      <c r="A19" s="38">
        <v>16</v>
      </c>
      <c r="B19" s="39" t="s">
        <v>27</v>
      </c>
      <c r="C19" s="167">
        <v>707</v>
      </c>
      <c r="D19" s="67">
        <v>37109</v>
      </c>
      <c r="E19" s="64">
        <v>0</v>
      </c>
      <c r="F19" s="67">
        <v>2919</v>
      </c>
      <c r="G19" s="64">
        <v>0</v>
      </c>
      <c r="H19" s="71">
        <v>152</v>
      </c>
      <c r="I19" s="64">
        <v>0</v>
      </c>
      <c r="J19" s="67">
        <v>2731</v>
      </c>
      <c r="K19" s="64">
        <v>0</v>
      </c>
      <c r="L19" s="71">
        <v>147</v>
      </c>
      <c r="M19" s="167">
        <v>65</v>
      </c>
      <c r="N19" s="72">
        <f t="shared" si="0"/>
        <v>43830</v>
      </c>
    </row>
    <row r="20" spans="1:14" x14ac:dyDescent="0.25">
      <c r="A20" s="38">
        <v>17</v>
      </c>
      <c r="B20" s="39" t="s">
        <v>28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71">
        <v>0</v>
      </c>
      <c r="I20" s="64">
        <v>0</v>
      </c>
      <c r="J20" s="71">
        <v>0</v>
      </c>
      <c r="K20" s="64">
        <v>0</v>
      </c>
      <c r="L20" s="71">
        <v>0</v>
      </c>
      <c r="M20" s="64">
        <v>1</v>
      </c>
      <c r="N20" s="39">
        <f t="shared" si="0"/>
        <v>1</v>
      </c>
    </row>
    <row r="21" spans="1:14" ht="15.75" thickBot="1" x14ac:dyDescent="0.3">
      <c r="A21" s="41">
        <v>18</v>
      </c>
      <c r="B21" s="42" t="s">
        <v>29</v>
      </c>
      <c r="C21" s="168">
        <v>2450</v>
      </c>
      <c r="D21" s="166">
        <v>13874</v>
      </c>
      <c r="E21" s="168">
        <v>1739</v>
      </c>
      <c r="F21" s="166">
        <v>9589</v>
      </c>
      <c r="G21" s="168">
        <v>2954</v>
      </c>
      <c r="H21" s="166">
        <v>8746</v>
      </c>
      <c r="I21" s="168">
        <v>264</v>
      </c>
      <c r="J21" s="166">
        <v>3994</v>
      </c>
      <c r="K21" s="168">
        <v>3730</v>
      </c>
      <c r="L21" s="166">
        <v>3710</v>
      </c>
      <c r="M21" s="168">
        <v>4111</v>
      </c>
      <c r="N21" s="170">
        <f>SUM(C21:M21)</f>
        <v>55161</v>
      </c>
    </row>
    <row r="22" spans="1:14" ht="15.75" thickBot="1" x14ac:dyDescent="0.3">
      <c r="A22" s="44"/>
      <c r="B22" s="45" t="s">
        <v>37</v>
      </c>
      <c r="C22" s="96">
        <f t="shared" ref="C22:L22" si="1">SUM(C4:C21)</f>
        <v>373842</v>
      </c>
      <c r="D22" s="141">
        <f t="shared" si="1"/>
        <v>602812</v>
      </c>
      <c r="E22" s="65">
        <f t="shared" si="1"/>
        <v>342715</v>
      </c>
      <c r="F22" s="50">
        <f>SUM(F4:F21)</f>
        <v>420239</v>
      </c>
      <c r="G22" s="65">
        <f>SUM(G4:G21)</f>
        <v>303735</v>
      </c>
      <c r="H22" s="50">
        <f t="shared" si="1"/>
        <v>511594</v>
      </c>
      <c r="I22" s="65">
        <f t="shared" si="1"/>
        <v>103269</v>
      </c>
      <c r="J22" s="50">
        <f t="shared" si="1"/>
        <v>417327</v>
      </c>
      <c r="K22" s="65">
        <f>SUM(K4:K21)</f>
        <v>239917</v>
      </c>
      <c r="L22" s="50">
        <f t="shared" si="1"/>
        <v>265352</v>
      </c>
      <c r="M22" s="96">
        <f>SUM(M4:M21)</f>
        <v>364840</v>
      </c>
      <c r="N22" s="47">
        <f>SUM(C22:M22)</f>
        <v>3945642</v>
      </c>
    </row>
    <row r="23" spans="1:14" ht="15.75" thickBot="1" x14ac:dyDescent="0.3">
      <c r="A23" s="51"/>
      <c r="B23" s="52"/>
      <c r="C23" s="79"/>
      <c r="D23" s="54"/>
      <c r="E23" s="79"/>
      <c r="F23" s="54"/>
      <c r="G23" s="79"/>
      <c r="H23" s="54"/>
      <c r="I23" s="79"/>
      <c r="J23" s="54"/>
      <c r="K23" s="79"/>
      <c r="L23" s="54"/>
      <c r="M23" s="79"/>
      <c r="N23" s="54"/>
    </row>
    <row r="24" spans="1:14" ht="15.75" thickBot="1" x14ac:dyDescent="0.3">
      <c r="A24" s="329" t="s">
        <v>53</v>
      </c>
      <c r="B24" s="330"/>
      <c r="C24" s="73">
        <f>C22/N22</f>
        <v>9.4748079019840115E-2</v>
      </c>
      <c r="D24" s="80">
        <f>D22/N22</f>
        <v>0.15277919284111433</v>
      </c>
      <c r="E24" s="56">
        <f>E22/N22</f>
        <v>8.6859122038948286E-2</v>
      </c>
      <c r="F24" s="74">
        <f>F22/N22</f>
        <v>0.10650712862444185</v>
      </c>
      <c r="G24" s="56">
        <f>G22/N22</f>
        <v>7.6979867915031322E-2</v>
      </c>
      <c r="H24" s="80">
        <f>H22/N22</f>
        <v>0.12966052165908615</v>
      </c>
      <c r="I24" s="81">
        <f>I22/N22</f>
        <v>2.6172926991348936E-2</v>
      </c>
      <c r="J24" s="80">
        <f>J22/N22</f>
        <v>0.10576909917321439</v>
      </c>
      <c r="K24" s="56">
        <f>K22/N22</f>
        <v>6.0805567256228515E-2</v>
      </c>
      <c r="L24" s="80">
        <f>L22/N22</f>
        <v>6.7251919966383161E-2</v>
      </c>
      <c r="M24" s="82">
        <f>M22/N22</f>
        <v>9.2466574514362937E-2</v>
      </c>
      <c r="N24" s="240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"/>
    </row>
    <row r="26" spans="1:14" ht="15.75" thickBot="1" x14ac:dyDescent="0.3">
      <c r="A26" s="308" t="s">
        <v>0</v>
      </c>
      <c r="B26" s="314" t="s">
        <v>1</v>
      </c>
      <c r="C26" s="320" t="s">
        <v>90</v>
      </c>
      <c r="D26" s="321"/>
      <c r="E26" s="321"/>
      <c r="F26" s="321"/>
      <c r="G26" s="322"/>
      <c r="H26" s="318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9"/>
      <c r="B27" s="315"/>
      <c r="C27" s="272" t="s">
        <v>11</v>
      </c>
      <c r="D27" s="182" t="s">
        <v>32</v>
      </c>
      <c r="E27" s="272" t="s">
        <v>7</v>
      </c>
      <c r="F27" s="182" t="s">
        <v>9</v>
      </c>
      <c r="G27" s="272" t="s">
        <v>4</v>
      </c>
      <c r="H27" s="319"/>
      <c r="I27" s="1"/>
      <c r="J27" s="109"/>
      <c r="K27" s="298" t="s">
        <v>33</v>
      </c>
      <c r="L27" s="299"/>
      <c r="M27" s="159">
        <f>N22</f>
        <v>3945642</v>
      </c>
      <c r="N27" s="160">
        <f>M27/M29</f>
        <v>0.83575642077396883</v>
      </c>
    </row>
    <row r="28" spans="1:14" ht="15.75" thickBot="1" x14ac:dyDescent="0.3">
      <c r="A28" s="26">
        <v>19</v>
      </c>
      <c r="B28" s="183" t="s">
        <v>34</v>
      </c>
      <c r="C28" s="158">
        <v>220666</v>
      </c>
      <c r="D28" s="59">
        <v>185893</v>
      </c>
      <c r="E28" s="158">
        <v>153363</v>
      </c>
      <c r="F28" s="59">
        <v>92662</v>
      </c>
      <c r="G28" s="158">
        <v>122817</v>
      </c>
      <c r="H28" s="59">
        <f>SUM(C28:G28)</f>
        <v>775401</v>
      </c>
      <c r="I28" s="1"/>
      <c r="J28" s="109"/>
      <c r="K28" s="298" t="s">
        <v>34</v>
      </c>
      <c r="L28" s="299"/>
      <c r="M28" s="238">
        <f>H28</f>
        <v>775401</v>
      </c>
      <c r="N28" s="161">
        <f>M28/M29</f>
        <v>0.16424357922603119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9"/>
      <c r="K29" s="298" t="s">
        <v>3</v>
      </c>
      <c r="L29" s="299"/>
      <c r="M29" s="162">
        <f>M27+M28</f>
        <v>4721043</v>
      </c>
      <c r="N29" s="163">
        <f>M29/M29</f>
        <v>1</v>
      </c>
    </row>
    <row r="30" spans="1:14" ht="15.75" thickBot="1" x14ac:dyDescent="0.3">
      <c r="A30" s="302" t="s">
        <v>53</v>
      </c>
      <c r="B30" s="303"/>
      <c r="C30" s="27">
        <f>C28/H28</f>
        <v>0.28458307379020664</v>
      </c>
      <c r="D30" s="110">
        <f>D28/H28</f>
        <v>0.23973789045925914</v>
      </c>
      <c r="E30" s="27">
        <f>E28/H28</f>
        <v>0.19778540393938104</v>
      </c>
      <c r="F30" s="110">
        <f>F28/H28</f>
        <v>0.11950203830018274</v>
      </c>
      <c r="G30" s="27">
        <f>G28/H28</f>
        <v>0.15839159351097046</v>
      </c>
      <c r="H30" s="110">
        <f>H28/H28</f>
        <v>1</v>
      </c>
      <c r="I30" s="1"/>
      <c r="J30" s="1"/>
      <c r="K30" s="1"/>
      <c r="L30" s="1"/>
      <c r="M30" s="1"/>
      <c r="N30" s="1"/>
    </row>
  </sheetData>
  <mergeCells count="14">
    <mergeCell ref="C26:G26"/>
    <mergeCell ref="N2:N3"/>
    <mergeCell ref="A30:B30"/>
    <mergeCell ref="K28:L28"/>
    <mergeCell ref="C1:I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7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04" t="s">
        <v>112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6"/>
      <c r="M2" s="1"/>
      <c r="N2" s="1"/>
    </row>
    <row r="3" spans="1:14" ht="15.75" thickBot="1" x14ac:dyDescent="0.3">
      <c r="A3" s="31"/>
      <c r="B3" s="331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1"/>
      <c r="N3" s="237" t="s">
        <v>91</v>
      </c>
    </row>
    <row r="4" spans="1:14" ht="15.75" thickBot="1" x14ac:dyDescent="0.3">
      <c r="A4" s="334" t="s">
        <v>0</v>
      </c>
      <c r="B4" s="411" t="s">
        <v>89</v>
      </c>
      <c r="C4" s="349" t="s">
        <v>2</v>
      </c>
      <c r="D4" s="349"/>
      <c r="E4" s="349"/>
      <c r="F4" s="349"/>
      <c r="G4" s="349"/>
      <c r="H4" s="349"/>
      <c r="I4" s="349"/>
      <c r="J4" s="349"/>
      <c r="K4" s="349"/>
      <c r="L4" s="349"/>
      <c r="M4" s="413"/>
      <c r="N4" s="402" t="s">
        <v>3</v>
      </c>
    </row>
    <row r="5" spans="1:14" ht="15.75" thickBot="1" x14ac:dyDescent="0.3">
      <c r="A5" s="335"/>
      <c r="B5" s="412"/>
      <c r="C5" s="156" t="s">
        <v>69</v>
      </c>
      <c r="D5" s="155" t="s">
        <v>4</v>
      </c>
      <c r="E5" s="154" t="s">
        <v>5</v>
      </c>
      <c r="F5" s="155" t="s">
        <v>6</v>
      </c>
      <c r="G5" s="154" t="s">
        <v>7</v>
      </c>
      <c r="H5" s="155" t="s">
        <v>8</v>
      </c>
      <c r="I5" s="154" t="s">
        <v>94</v>
      </c>
      <c r="J5" s="155" t="s">
        <v>9</v>
      </c>
      <c r="K5" s="157" t="s">
        <v>10</v>
      </c>
      <c r="L5" s="155" t="s">
        <v>93</v>
      </c>
      <c r="M5" s="153" t="s">
        <v>11</v>
      </c>
      <c r="N5" s="403"/>
    </row>
    <row r="6" spans="1:14" ht="37.5" customHeight="1" x14ac:dyDescent="0.25">
      <c r="A6" s="36">
        <v>1</v>
      </c>
      <c r="B6" s="83" t="s">
        <v>59</v>
      </c>
      <c r="C6" s="91">
        <v>185902</v>
      </c>
      <c r="D6" s="92">
        <v>935486</v>
      </c>
      <c r="E6" s="84">
        <v>149055</v>
      </c>
      <c r="F6" s="92">
        <v>259203</v>
      </c>
      <c r="G6" s="84">
        <v>243418</v>
      </c>
      <c r="H6" s="92">
        <v>282251</v>
      </c>
      <c r="I6" s="84">
        <v>215258</v>
      </c>
      <c r="J6" s="92">
        <v>142160</v>
      </c>
      <c r="K6" s="101">
        <v>227547</v>
      </c>
      <c r="L6" s="92">
        <v>301422</v>
      </c>
      <c r="M6" s="93">
        <v>393282</v>
      </c>
      <c r="N6" s="127">
        <f>SUM(C6:M6)</f>
        <v>3334984</v>
      </c>
    </row>
    <row r="7" spans="1:14" ht="37.5" customHeight="1" thickBot="1" x14ac:dyDescent="0.3">
      <c r="A7" s="112">
        <v>2</v>
      </c>
      <c r="B7" s="113" t="s">
        <v>60</v>
      </c>
      <c r="C7" s="114">
        <v>147567</v>
      </c>
      <c r="D7" s="115">
        <v>270935</v>
      </c>
      <c r="E7" s="116">
        <v>242619</v>
      </c>
      <c r="F7" s="115">
        <v>184032</v>
      </c>
      <c r="G7" s="116">
        <v>215150</v>
      </c>
      <c r="H7" s="115">
        <v>219153</v>
      </c>
      <c r="I7" s="116">
        <v>264912</v>
      </c>
      <c r="J7" s="115">
        <v>224148</v>
      </c>
      <c r="K7" s="116">
        <v>226728</v>
      </c>
      <c r="L7" s="115">
        <v>216437</v>
      </c>
      <c r="M7" s="117">
        <v>191838</v>
      </c>
      <c r="N7" s="128">
        <f>SUM(C7:M7)</f>
        <v>2403519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34" t="s">
        <v>0</v>
      </c>
      <c r="B10" s="411" t="s">
        <v>89</v>
      </c>
      <c r="C10" s="348" t="s">
        <v>90</v>
      </c>
      <c r="D10" s="349"/>
      <c r="E10" s="349"/>
      <c r="F10" s="349"/>
      <c r="G10" s="413"/>
      <c r="H10" s="414" t="s">
        <v>3</v>
      </c>
      <c r="I10" s="1"/>
      <c r="J10" s="396" t="s">
        <v>81</v>
      </c>
      <c r="K10" s="397"/>
      <c r="L10" s="394" t="s">
        <v>2</v>
      </c>
      <c r="M10" s="400" t="s">
        <v>90</v>
      </c>
      <c r="N10" s="394" t="s">
        <v>3</v>
      </c>
    </row>
    <row r="11" spans="1:14" ht="15.75" thickBot="1" x14ac:dyDescent="0.3">
      <c r="A11" s="335"/>
      <c r="B11" s="412"/>
      <c r="C11" s="273" t="s">
        <v>11</v>
      </c>
      <c r="D11" s="274" t="s">
        <v>32</v>
      </c>
      <c r="E11" s="275" t="s">
        <v>7</v>
      </c>
      <c r="F11" s="276" t="s">
        <v>9</v>
      </c>
      <c r="G11" s="154" t="s">
        <v>4</v>
      </c>
      <c r="H11" s="415"/>
      <c r="I11" s="1"/>
      <c r="J11" s="398"/>
      <c r="K11" s="399"/>
      <c r="L11" s="395"/>
      <c r="M11" s="401"/>
      <c r="N11" s="395"/>
    </row>
    <row r="12" spans="1:14" ht="37.5" customHeight="1" thickBot="1" x14ac:dyDescent="0.3">
      <c r="A12" s="129">
        <v>1</v>
      </c>
      <c r="B12" s="83" t="s">
        <v>59</v>
      </c>
      <c r="C12" s="130">
        <v>16195</v>
      </c>
      <c r="D12" s="131">
        <v>43049</v>
      </c>
      <c r="E12" s="132">
        <v>8911</v>
      </c>
      <c r="F12" s="131">
        <v>5318</v>
      </c>
      <c r="G12" s="289">
        <v>2814</v>
      </c>
      <c r="H12" s="281">
        <f>SUM(C12:G12)</f>
        <v>76287</v>
      </c>
      <c r="I12" s="1"/>
      <c r="J12" s="407" t="s">
        <v>59</v>
      </c>
      <c r="K12" s="408"/>
      <c r="L12" s="136">
        <f>N6</f>
        <v>3334984</v>
      </c>
      <c r="M12" s="150">
        <f>H12</f>
        <v>76287</v>
      </c>
      <c r="N12" s="151">
        <f>SUM(L12:M12)</f>
        <v>3411271</v>
      </c>
    </row>
    <row r="13" spans="1:14" ht="37.5" customHeight="1" thickBot="1" x14ac:dyDescent="0.3">
      <c r="A13" s="112">
        <v>2</v>
      </c>
      <c r="B13" s="113" t="s">
        <v>60</v>
      </c>
      <c r="C13" s="133">
        <v>2317</v>
      </c>
      <c r="D13" s="134">
        <v>23339</v>
      </c>
      <c r="E13" s="135">
        <v>8433</v>
      </c>
      <c r="F13" s="134">
        <v>232</v>
      </c>
      <c r="G13" s="290">
        <v>150</v>
      </c>
      <c r="H13" s="128">
        <f>SUM(C13:G13)</f>
        <v>34471</v>
      </c>
      <c r="I13" s="1"/>
      <c r="J13" s="409" t="s">
        <v>60</v>
      </c>
      <c r="K13" s="410"/>
      <c r="L13" s="137">
        <f>N7</f>
        <v>2403519</v>
      </c>
      <c r="M13" s="150">
        <f>H13</f>
        <v>34471</v>
      </c>
      <c r="N13" s="152">
        <f>SUM(L13:M13)</f>
        <v>2437990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16">
    <mergeCell ref="A2:L2"/>
    <mergeCell ref="J12:K12"/>
    <mergeCell ref="J13:K13"/>
    <mergeCell ref="B10:B11"/>
    <mergeCell ref="A10:A11"/>
    <mergeCell ref="B3:L3"/>
    <mergeCell ref="A4:A5"/>
    <mergeCell ref="B4:B5"/>
    <mergeCell ref="C4:M4"/>
    <mergeCell ref="H10:H11"/>
    <mergeCell ref="C10:G10"/>
    <mergeCell ref="N10:N11"/>
    <mergeCell ref="J10:K11"/>
    <mergeCell ref="L10:L11"/>
    <mergeCell ref="M10:M11"/>
    <mergeCell ref="N4:N5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/>
  </sheetViews>
  <sheetFormatPr defaultRowHeight="15" x14ac:dyDescent="0.25"/>
  <cols>
    <col min="1" max="1" width="25.7109375" customWidth="1"/>
    <col min="13" max="13" width="9.5703125" bestFit="1" customWidth="1"/>
  </cols>
  <sheetData>
    <row r="1" spans="1:14" ht="11.25" customHeight="1" thickBot="1" x14ac:dyDescent="0.3">
      <c r="A1" s="171"/>
      <c r="B1" s="171"/>
      <c r="C1" s="245" t="s">
        <v>113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4" ht="15.75" thickBot="1" x14ac:dyDescent="0.3">
      <c r="A2" s="104"/>
      <c r="B2" s="105" t="s">
        <v>69</v>
      </c>
      <c r="C2" s="88" t="s">
        <v>4</v>
      </c>
      <c r="D2" s="89" t="s">
        <v>5</v>
      </c>
      <c r="E2" s="88" t="s">
        <v>6</v>
      </c>
      <c r="F2" s="89" t="s">
        <v>7</v>
      </c>
      <c r="G2" s="88" t="s">
        <v>8</v>
      </c>
      <c r="H2" s="88" t="s">
        <v>94</v>
      </c>
      <c r="I2" s="88" t="s">
        <v>9</v>
      </c>
      <c r="J2" s="89" t="s">
        <v>10</v>
      </c>
      <c r="K2" s="88" t="s">
        <v>93</v>
      </c>
      <c r="L2" s="87" t="s">
        <v>11</v>
      </c>
      <c r="M2" s="88" t="s">
        <v>3</v>
      </c>
    </row>
    <row r="3" spans="1:14" x14ac:dyDescent="0.25">
      <c r="A3" s="178" t="s">
        <v>70</v>
      </c>
      <c r="B3" s="102"/>
      <c r="C3" s="102"/>
      <c r="D3" s="103"/>
      <c r="E3" s="102"/>
      <c r="F3" s="103"/>
      <c r="G3" s="102"/>
      <c r="H3" s="102"/>
      <c r="I3" s="102"/>
      <c r="J3" s="103"/>
      <c r="K3" s="102"/>
      <c r="L3" s="103"/>
      <c r="M3" s="102"/>
    </row>
    <row r="4" spans="1:14" x14ac:dyDescent="0.25">
      <c r="A4" s="179" t="s">
        <v>76</v>
      </c>
      <c r="B4" s="222">
        <v>3485</v>
      </c>
      <c r="C4" s="222">
        <v>63004</v>
      </c>
      <c r="D4" s="223">
        <v>26998</v>
      </c>
      <c r="E4" s="222">
        <v>43786</v>
      </c>
      <c r="F4" s="223">
        <v>22583</v>
      </c>
      <c r="G4" s="222">
        <v>63200</v>
      </c>
      <c r="H4" s="179">
        <v>44</v>
      </c>
      <c r="I4" s="222">
        <v>8120</v>
      </c>
      <c r="J4" s="223">
        <v>38947</v>
      </c>
      <c r="K4" s="222">
        <v>2628</v>
      </c>
      <c r="L4" s="223">
        <v>29323</v>
      </c>
      <c r="M4" s="222">
        <f>SUM(B4:L4)</f>
        <v>302118</v>
      </c>
    </row>
    <row r="5" spans="1:14" x14ac:dyDescent="0.25">
      <c r="A5" s="179" t="s">
        <v>77</v>
      </c>
      <c r="B5" s="222">
        <v>207836</v>
      </c>
      <c r="C5" s="222">
        <v>632084</v>
      </c>
      <c r="D5" s="223">
        <v>148113</v>
      </c>
      <c r="E5" s="222">
        <v>346702</v>
      </c>
      <c r="F5" s="223">
        <v>144440</v>
      </c>
      <c r="G5" s="222">
        <v>503831</v>
      </c>
      <c r="H5" s="222">
        <v>217</v>
      </c>
      <c r="I5" s="222">
        <v>72465</v>
      </c>
      <c r="J5" s="223">
        <v>226533</v>
      </c>
      <c r="K5" s="222">
        <v>59208</v>
      </c>
      <c r="L5" s="223">
        <v>241441</v>
      </c>
      <c r="M5" s="252">
        <f>SUM(B5:L5)</f>
        <v>2582870</v>
      </c>
      <c r="N5" s="294"/>
    </row>
    <row r="6" spans="1:14" x14ac:dyDescent="0.25">
      <c r="A6" s="179" t="s">
        <v>58</v>
      </c>
      <c r="B6" s="179">
        <v>0</v>
      </c>
      <c r="C6" s="179">
        <v>0</v>
      </c>
      <c r="D6" s="224">
        <v>0</v>
      </c>
      <c r="E6" s="179">
        <v>0</v>
      </c>
      <c r="F6" s="224">
        <v>0</v>
      </c>
      <c r="G6" s="179">
        <v>0</v>
      </c>
      <c r="H6" s="179">
        <v>0</v>
      </c>
      <c r="I6" s="179">
        <v>0</v>
      </c>
      <c r="J6" s="224">
        <v>0</v>
      </c>
      <c r="K6" s="179">
        <v>0</v>
      </c>
      <c r="L6" s="224">
        <v>0</v>
      </c>
      <c r="M6" s="179">
        <f>SUM(B6:L6)</f>
        <v>0</v>
      </c>
      <c r="N6" s="294"/>
    </row>
    <row r="7" spans="1:14" x14ac:dyDescent="0.25">
      <c r="A7" s="178" t="s">
        <v>71</v>
      </c>
      <c r="B7" s="102"/>
      <c r="C7" s="102"/>
      <c r="D7" s="103"/>
      <c r="E7" s="102"/>
      <c r="F7" s="103"/>
      <c r="G7" s="102"/>
      <c r="H7" s="102"/>
      <c r="I7" s="102"/>
      <c r="J7" s="103"/>
      <c r="K7" s="102"/>
      <c r="L7" s="103"/>
      <c r="M7" s="102"/>
      <c r="N7" s="294"/>
    </row>
    <row r="8" spans="1:14" x14ac:dyDescent="0.25">
      <c r="A8" s="179" t="s">
        <v>76</v>
      </c>
      <c r="B8" s="222">
        <v>9609</v>
      </c>
      <c r="C8" s="222">
        <v>32962</v>
      </c>
      <c r="D8" s="223">
        <v>19155</v>
      </c>
      <c r="E8" s="222">
        <v>10612</v>
      </c>
      <c r="F8" s="223">
        <v>18394</v>
      </c>
      <c r="G8" s="222">
        <v>11550</v>
      </c>
      <c r="H8" s="222">
        <v>9823</v>
      </c>
      <c r="I8" s="222">
        <v>22271</v>
      </c>
      <c r="J8" s="223">
        <v>11281</v>
      </c>
      <c r="K8" s="222">
        <v>7955</v>
      </c>
      <c r="L8" s="223">
        <v>29595</v>
      </c>
      <c r="M8" s="222">
        <f>SUM(B8:L8)</f>
        <v>183207</v>
      </c>
    </row>
    <row r="9" spans="1:14" x14ac:dyDescent="0.25">
      <c r="A9" s="179" t="s">
        <v>77</v>
      </c>
      <c r="B9" s="222">
        <v>109836</v>
      </c>
      <c r="C9" s="222">
        <v>171770</v>
      </c>
      <c r="D9" s="223">
        <v>295812</v>
      </c>
      <c r="E9" s="222">
        <v>79661</v>
      </c>
      <c r="F9" s="223">
        <v>130651</v>
      </c>
      <c r="G9" s="222">
        <v>113607</v>
      </c>
      <c r="H9" s="222">
        <v>53002</v>
      </c>
      <c r="I9" s="222">
        <v>255782</v>
      </c>
      <c r="J9" s="223">
        <v>65789</v>
      </c>
      <c r="K9" s="222">
        <v>77872</v>
      </c>
      <c r="L9" s="223">
        <v>207479</v>
      </c>
      <c r="M9" s="252">
        <f>SUM(B9:L9)</f>
        <v>1561261</v>
      </c>
    </row>
    <row r="10" spans="1:14" x14ac:dyDescent="0.25">
      <c r="A10" s="179" t="s">
        <v>58</v>
      </c>
      <c r="B10" s="222">
        <v>24005</v>
      </c>
      <c r="C10" s="222">
        <v>50065</v>
      </c>
      <c r="D10" s="223">
        <v>88076</v>
      </c>
      <c r="E10" s="222">
        <v>16724</v>
      </c>
      <c r="F10" s="223">
        <v>34216</v>
      </c>
      <c r="G10" s="222">
        <v>25188</v>
      </c>
      <c r="H10" s="222">
        <v>17632</v>
      </c>
      <c r="I10" s="222">
        <v>59297</v>
      </c>
      <c r="J10" s="223">
        <v>18034</v>
      </c>
      <c r="K10" s="222">
        <v>22364</v>
      </c>
      <c r="L10" s="223">
        <v>76166</v>
      </c>
      <c r="M10" s="222">
        <f>SUM(B10:L10)</f>
        <v>431767</v>
      </c>
    </row>
    <row r="11" spans="1:14" x14ac:dyDescent="0.25">
      <c r="A11" s="178" t="s">
        <v>72</v>
      </c>
      <c r="B11" s="102"/>
      <c r="C11" s="102"/>
      <c r="D11" s="103"/>
      <c r="E11" s="102"/>
      <c r="F11" s="103"/>
      <c r="G11" s="102"/>
      <c r="H11" s="102"/>
      <c r="I11" s="102"/>
      <c r="J11" s="103"/>
      <c r="K11" s="102"/>
      <c r="L11" s="103"/>
      <c r="M11" s="102"/>
    </row>
    <row r="12" spans="1:14" x14ac:dyDescent="0.25">
      <c r="A12" s="179" t="s">
        <v>76</v>
      </c>
      <c r="B12" s="222">
        <v>22836</v>
      </c>
      <c r="C12" s="222">
        <v>0</v>
      </c>
      <c r="D12" s="223">
        <v>5012</v>
      </c>
      <c r="E12" s="222">
        <v>1513</v>
      </c>
      <c r="F12" s="224">
        <v>0</v>
      </c>
      <c r="G12" s="179">
        <v>0</v>
      </c>
      <c r="H12" s="179">
        <v>0</v>
      </c>
      <c r="I12" s="222">
        <v>11930</v>
      </c>
      <c r="J12" s="263">
        <v>1420</v>
      </c>
      <c r="K12" s="179">
        <v>0</v>
      </c>
      <c r="L12" s="224">
        <v>0</v>
      </c>
      <c r="M12" s="222">
        <f>SUM(B12:L12)</f>
        <v>42711</v>
      </c>
    </row>
    <row r="13" spans="1:14" x14ac:dyDescent="0.25">
      <c r="A13" s="179" t="s">
        <v>77</v>
      </c>
      <c r="B13" s="222">
        <v>190731</v>
      </c>
      <c r="C13" s="222">
        <v>0</v>
      </c>
      <c r="D13" s="223">
        <v>34158</v>
      </c>
      <c r="E13" s="222">
        <v>7615</v>
      </c>
      <c r="F13" s="223">
        <v>0</v>
      </c>
      <c r="G13" s="179">
        <v>0</v>
      </c>
      <c r="H13" s="179">
        <v>0</v>
      </c>
      <c r="I13" s="222">
        <v>65711</v>
      </c>
      <c r="J13" s="223">
        <v>8691</v>
      </c>
      <c r="K13" s="179">
        <v>0</v>
      </c>
      <c r="L13" s="224">
        <v>0</v>
      </c>
      <c r="M13" s="252">
        <f>SUM(B13:L13)</f>
        <v>306906</v>
      </c>
    </row>
    <row r="14" spans="1:14" x14ac:dyDescent="0.25">
      <c r="A14" s="179" t="s">
        <v>58</v>
      </c>
      <c r="B14" s="222">
        <v>44859</v>
      </c>
      <c r="C14" s="222">
        <v>0</v>
      </c>
      <c r="D14" s="223">
        <v>9134</v>
      </c>
      <c r="E14" s="222">
        <v>1745</v>
      </c>
      <c r="F14" s="224">
        <v>0</v>
      </c>
      <c r="G14" s="179">
        <v>0</v>
      </c>
      <c r="H14" s="179">
        <v>0</v>
      </c>
      <c r="I14" s="222">
        <v>22293</v>
      </c>
      <c r="J14" s="223">
        <v>3051</v>
      </c>
      <c r="K14" s="179">
        <v>0</v>
      </c>
      <c r="L14" s="224">
        <v>0</v>
      </c>
      <c r="M14" s="222">
        <f>SUM(B14:L14)</f>
        <v>81082</v>
      </c>
    </row>
    <row r="15" spans="1:14" x14ac:dyDescent="0.25">
      <c r="A15" s="178" t="s">
        <v>73</v>
      </c>
      <c r="B15" s="102"/>
      <c r="C15" s="102"/>
      <c r="D15" s="103"/>
      <c r="E15" s="102"/>
      <c r="F15" s="103"/>
      <c r="G15" s="102"/>
      <c r="H15" s="102"/>
      <c r="I15" s="102"/>
      <c r="J15" s="103"/>
      <c r="K15" s="102"/>
      <c r="L15" s="103"/>
      <c r="M15" s="102"/>
    </row>
    <row r="16" spans="1:14" x14ac:dyDescent="0.25">
      <c r="A16" s="179" t="s">
        <v>76</v>
      </c>
      <c r="B16" s="222">
        <v>326</v>
      </c>
      <c r="C16" s="222">
        <v>1702</v>
      </c>
      <c r="D16" s="223">
        <v>42</v>
      </c>
      <c r="E16" s="222">
        <v>2147</v>
      </c>
      <c r="F16" s="223">
        <v>14</v>
      </c>
      <c r="G16" s="222">
        <v>8054</v>
      </c>
      <c r="H16" s="222">
        <v>328</v>
      </c>
      <c r="I16" s="222">
        <v>875</v>
      </c>
      <c r="J16" s="223">
        <v>919</v>
      </c>
      <c r="K16" s="222">
        <v>1055</v>
      </c>
      <c r="L16" s="223">
        <v>1048</v>
      </c>
      <c r="M16" s="222">
        <f>SUM(B16:L16)</f>
        <v>16510</v>
      </c>
    </row>
    <row r="17" spans="1:13" x14ac:dyDescent="0.25">
      <c r="A17" s="179" t="s">
        <v>77</v>
      </c>
      <c r="B17" s="222">
        <v>110</v>
      </c>
      <c r="C17" s="222">
        <v>1268</v>
      </c>
      <c r="D17" s="223">
        <v>19</v>
      </c>
      <c r="E17" s="222">
        <v>1108</v>
      </c>
      <c r="F17" s="223">
        <v>9</v>
      </c>
      <c r="G17" s="222">
        <v>3726</v>
      </c>
      <c r="H17" s="222">
        <v>87</v>
      </c>
      <c r="I17" s="222">
        <v>412</v>
      </c>
      <c r="J17" s="223">
        <v>353</v>
      </c>
      <c r="K17" s="222">
        <v>444</v>
      </c>
      <c r="L17" s="223">
        <v>456</v>
      </c>
      <c r="M17" s="252">
        <f>SUM(B17:L17)</f>
        <v>7992</v>
      </c>
    </row>
    <row r="18" spans="1:13" x14ac:dyDescent="0.25">
      <c r="A18" s="179" t="s">
        <v>58</v>
      </c>
      <c r="B18" s="222">
        <v>34</v>
      </c>
      <c r="C18" s="179">
        <v>276</v>
      </c>
      <c r="D18" s="224">
        <v>6</v>
      </c>
      <c r="E18" s="222">
        <v>334</v>
      </c>
      <c r="F18" s="224">
        <v>3</v>
      </c>
      <c r="G18" s="222">
        <v>1109</v>
      </c>
      <c r="H18" s="179">
        <v>0</v>
      </c>
      <c r="I18" s="179">
        <v>0</v>
      </c>
      <c r="J18" s="224">
        <v>118</v>
      </c>
      <c r="K18" s="179">
        <v>165</v>
      </c>
      <c r="L18" s="224">
        <v>129</v>
      </c>
      <c r="M18" s="222">
        <f>SUM(B18:L18)</f>
        <v>2174</v>
      </c>
    </row>
    <row r="19" spans="1:13" x14ac:dyDescent="0.25">
      <c r="A19" s="178" t="s">
        <v>74</v>
      </c>
      <c r="B19" s="102"/>
      <c r="C19" s="102"/>
      <c r="D19" s="103"/>
      <c r="E19" s="102"/>
      <c r="F19" s="103"/>
      <c r="G19" s="102"/>
      <c r="H19" s="102"/>
      <c r="I19" s="102"/>
      <c r="J19" s="103"/>
      <c r="K19" s="102"/>
      <c r="L19" s="103"/>
      <c r="M19" s="102"/>
    </row>
    <row r="20" spans="1:13" x14ac:dyDescent="0.25">
      <c r="A20" s="179" t="s">
        <v>76</v>
      </c>
      <c r="B20" s="179">
        <v>0</v>
      </c>
      <c r="C20" s="179">
        <v>0</v>
      </c>
      <c r="D20" s="224">
        <v>566</v>
      </c>
      <c r="E20" s="179">
        <v>0</v>
      </c>
      <c r="F20" s="224">
        <v>0</v>
      </c>
      <c r="G20" s="179">
        <v>0</v>
      </c>
      <c r="H20" s="179">
        <v>0</v>
      </c>
      <c r="I20" s="179">
        <v>0</v>
      </c>
      <c r="J20" s="224">
        <v>0</v>
      </c>
      <c r="K20" s="222">
        <v>0</v>
      </c>
      <c r="L20" s="224">
        <v>0</v>
      </c>
      <c r="M20" s="179">
        <f>SUM(B20:L20)</f>
        <v>566</v>
      </c>
    </row>
    <row r="21" spans="1:13" x14ac:dyDescent="0.25">
      <c r="A21" s="179" t="s">
        <v>77</v>
      </c>
      <c r="B21" s="179">
        <v>0</v>
      </c>
      <c r="C21" s="179">
        <v>0</v>
      </c>
      <c r="D21" s="223">
        <v>6961</v>
      </c>
      <c r="E21" s="179">
        <v>0</v>
      </c>
      <c r="F21" s="224">
        <v>0</v>
      </c>
      <c r="G21" s="179">
        <v>0</v>
      </c>
      <c r="H21" s="179">
        <v>0</v>
      </c>
      <c r="I21" s="179">
        <v>0</v>
      </c>
      <c r="J21" s="224">
        <v>0</v>
      </c>
      <c r="K21" s="179">
        <v>0</v>
      </c>
      <c r="L21" s="224">
        <v>0</v>
      </c>
      <c r="M21" s="252">
        <f>SUM(B21:L21)</f>
        <v>6961</v>
      </c>
    </row>
    <row r="22" spans="1:13" ht="12.75" customHeight="1" x14ac:dyDescent="0.25">
      <c r="A22" s="179" t="s">
        <v>58</v>
      </c>
      <c r="B22" s="179">
        <v>0</v>
      </c>
      <c r="C22" s="179">
        <v>0</v>
      </c>
      <c r="D22" s="223">
        <v>677</v>
      </c>
      <c r="E22" s="179">
        <v>0</v>
      </c>
      <c r="F22" s="224">
        <v>0</v>
      </c>
      <c r="G22" s="179">
        <v>0</v>
      </c>
      <c r="H22" s="179">
        <v>0</v>
      </c>
      <c r="I22" s="179">
        <v>0</v>
      </c>
      <c r="J22" s="224">
        <v>0</v>
      </c>
      <c r="K22" s="179">
        <v>0</v>
      </c>
      <c r="L22" s="224">
        <v>0</v>
      </c>
      <c r="M22" s="222">
        <f>SUM(B22:L22)</f>
        <v>677</v>
      </c>
    </row>
    <row r="23" spans="1:13" x14ac:dyDescent="0.25">
      <c r="A23" s="178" t="s">
        <v>75</v>
      </c>
      <c r="B23" s="102"/>
      <c r="C23" s="102"/>
      <c r="D23" s="103"/>
      <c r="E23" s="102"/>
      <c r="F23" s="103"/>
      <c r="G23" s="102"/>
      <c r="H23" s="102"/>
      <c r="I23" s="102"/>
      <c r="J23" s="103"/>
      <c r="K23" s="102"/>
      <c r="L23" s="103"/>
      <c r="M23" s="102"/>
    </row>
    <row r="24" spans="1:13" x14ac:dyDescent="0.25">
      <c r="A24" s="179" t="s">
        <v>76</v>
      </c>
      <c r="B24" s="222">
        <v>567</v>
      </c>
      <c r="C24" s="222">
        <v>4731</v>
      </c>
      <c r="D24" s="224">
        <v>648</v>
      </c>
      <c r="E24" s="222">
        <v>26753</v>
      </c>
      <c r="F24" s="223">
        <v>107</v>
      </c>
      <c r="G24" s="179">
        <v>0</v>
      </c>
      <c r="H24" s="179">
        <v>0</v>
      </c>
      <c r="I24" s="222">
        <v>9</v>
      </c>
      <c r="J24" s="224">
        <v>408</v>
      </c>
      <c r="K24" s="222">
        <v>15044</v>
      </c>
      <c r="L24" s="223">
        <v>37972</v>
      </c>
      <c r="M24" s="222">
        <f>SUM(B24:L24)</f>
        <v>86239</v>
      </c>
    </row>
    <row r="25" spans="1:13" x14ac:dyDescent="0.25">
      <c r="A25" s="179" t="s">
        <v>77</v>
      </c>
      <c r="B25" s="222">
        <v>39959</v>
      </c>
      <c r="C25" s="222">
        <v>13149</v>
      </c>
      <c r="D25" s="223">
        <v>2925</v>
      </c>
      <c r="E25" s="222">
        <v>26342</v>
      </c>
      <c r="F25" s="223">
        <v>-31</v>
      </c>
      <c r="G25" s="179">
        <v>0</v>
      </c>
      <c r="H25" s="179">
        <v>0</v>
      </c>
      <c r="I25" s="222">
        <v>105</v>
      </c>
      <c r="J25" s="223">
        <v>2612</v>
      </c>
      <c r="K25" s="222">
        <v>50637</v>
      </c>
      <c r="L25" s="223">
        <v>37136</v>
      </c>
      <c r="M25" s="252">
        <f>SUM(B25:L25)</f>
        <v>172834</v>
      </c>
    </row>
    <row r="26" spans="1:13" x14ac:dyDescent="0.25">
      <c r="A26" s="179" t="s">
        <v>58</v>
      </c>
      <c r="B26" s="222">
        <v>7874</v>
      </c>
      <c r="C26" s="222">
        <v>3723</v>
      </c>
      <c r="D26" s="224">
        <v>365</v>
      </c>
      <c r="E26" s="222">
        <v>7758</v>
      </c>
      <c r="F26" s="224">
        <v>-8</v>
      </c>
      <c r="G26" s="179">
        <v>0</v>
      </c>
      <c r="H26" s="179">
        <v>0</v>
      </c>
      <c r="I26" s="222">
        <v>0</v>
      </c>
      <c r="J26" s="224">
        <v>0</v>
      </c>
      <c r="K26" s="222">
        <v>5195</v>
      </c>
      <c r="L26" s="223">
        <v>13803</v>
      </c>
      <c r="M26" s="222">
        <f>SUM(B26:L26)</f>
        <v>38710</v>
      </c>
    </row>
    <row r="27" spans="1:13" x14ac:dyDescent="0.25">
      <c r="A27" s="178" t="s">
        <v>78</v>
      </c>
      <c r="B27" s="102"/>
      <c r="C27" s="102"/>
      <c r="D27" s="103"/>
      <c r="E27" s="102"/>
      <c r="F27" s="103"/>
      <c r="G27" s="102"/>
      <c r="H27" s="102"/>
      <c r="I27" s="102"/>
      <c r="J27" s="103"/>
      <c r="K27" s="102"/>
      <c r="L27" s="103"/>
      <c r="M27" s="102"/>
    </row>
    <row r="28" spans="1:13" x14ac:dyDescent="0.25">
      <c r="A28" s="179" t="s">
        <v>76</v>
      </c>
      <c r="B28" s="179">
        <v>0</v>
      </c>
      <c r="C28" s="222">
        <v>3852</v>
      </c>
      <c r="D28" s="223">
        <v>2384</v>
      </c>
      <c r="E28" s="222">
        <v>10919</v>
      </c>
      <c r="F28" s="223">
        <v>25032</v>
      </c>
      <c r="G28" s="222">
        <v>2677</v>
      </c>
      <c r="H28" s="222">
        <v>14586</v>
      </c>
      <c r="I28" s="222">
        <v>31264</v>
      </c>
      <c r="J28" s="223">
        <v>4755</v>
      </c>
      <c r="K28" s="222">
        <v>27935</v>
      </c>
      <c r="L28" s="223">
        <v>1694</v>
      </c>
      <c r="M28" s="222">
        <f>SUM(B28:L28)</f>
        <v>125098</v>
      </c>
    </row>
    <row r="29" spans="1:13" x14ac:dyDescent="0.25">
      <c r="A29" s="179" t="s">
        <v>77</v>
      </c>
      <c r="B29" s="179">
        <v>0</v>
      </c>
      <c r="C29" s="222">
        <v>24851</v>
      </c>
      <c r="D29" s="223">
        <v>13932</v>
      </c>
      <c r="E29" s="222">
        <v>73911</v>
      </c>
      <c r="F29" s="223">
        <v>149677</v>
      </c>
      <c r="G29" s="222">
        <v>19078</v>
      </c>
      <c r="H29" s="222">
        <v>92389</v>
      </c>
      <c r="I29" s="222">
        <v>170641</v>
      </c>
      <c r="J29" s="223">
        <v>28866</v>
      </c>
      <c r="K29" s="222">
        <v>165693</v>
      </c>
      <c r="L29" s="223">
        <v>8951</v>
      </c>
      <c r="M29" s="252">
        <f>SUM(B29:L29)</f>
        <v>747989</v>
      </c>
    </row>
    <row r="30" spans="1:13" x14ac:dyDescent="0.25">
      <c r="A30" s="179" t="s">
        <v>58</v>
      </c>
      <c r="B30" s="179">
        <v>0</v>
      </c>
      <c r="C30" s="222">
        <v>8010</v>
      </c>
      <c r="D30" s="223">
        <v>2462</v>
      </c>
      <c r="E30" s="222">
        <v>15594</v>
      </c>
      <c r="F30" s="223">
        <v>42563</v>
      </c>
      <c r="G30" s="222">
        <v>4355</v>
      </c>
      <c r="H30" s="222">
        <v>19144</v>
      </c>
      <c r="I30" s="222">
        <v>33844</v>
      </c>
      <c r="J30" s="223">
        <v>3522</v>
      </c>
      <c r="K30" s="222">
        <v>0</v>
      </c>
      <c r="L30" s="223">
        <v>4720</v>
      </c>
      <c r="M30" s="222">
        <f>SUM(B30:L30)</f>
        <v>134214</v>
      </c>
    </row>
    <row r="31" spans="1:13" ht="12" customHeight="1" x14ac:dyDescent="0.25">
      <c r="A31" s="178" t="s">
        <v>79</v>
      </c>
      <c r="B31" s="178"/>
      <c r="C31" s="102"/>
      <c r="D31" s="103"/>
      <c r="E31" s="102"/>
      <c r="F31" s="103"/>
      <c r="G31" s="102"/>
      <c r="H31" s="102"/>
      <c r="I31" s="102"/>
      <c r="J31" s="103"/>
      <c r="K31" s="102"/>
      <c r="L31" s="103"/>
      <c r="M31" s="102"/>
    </row>
    <row r="32" spans="1:13" x14ac:dyDescent="0.25">
      <c r="A32" s="179" t="s">
        <v>76</v>
      </c>
      <c r="B32" s="179">
        <v>0</v>
      </c>
      <c r="C32" s="179">
        <v>0</v>
      </c>
      <c r="D32" s="224">
        <v>0</v>
      </c>
      <c r="E32" s="222">
        <v>4041</v>
      </c>
      <c r="F32" s="224">
        <v>0</v>
      </c>
      <c r="G32" s="222">
        <v>410</v>
      </c>
      <c r="H32" s="179">
        <v>0</v>
      </c>
      <c r="I32" s="179">
        <v>0</v>
      </c>
      <c r="J32" s="223">
        <v>0</v>
      </c>
      <c r="K32" s="179">
        <v>0</v>
      </c>
      <c r="L32" s="224">
        <v>400</v>
      </c>
      <c r="M32" s="222">
        <f>SUM(B32:L32)</f>
        <v>4851</v>
      </c>
    </row>
    <row r="33" spans="1:13" ht="12.75" customHeight="1" x14ac:dyDescent="0.25">
      <c r="A33" s="179" t="s">
        <v>77</v>
      </c>
      <c r="B33" s="179">
        <v>0</v>
      </c>
      <c r="C33" s="179">
        <v>0</v>
      </c>
      <c r="D33" s="224">
        <v>0</v>
      </c>
      <c r="E33" s="222">
        <v>3177</v>
      </c>
      <c r="F33" s="224">
        <v>0</v>
      </c>
      <c r="G33" s="222">
        <v>1447</v>
      </c>
      <c r="H33" s="179">
        <v>0</v>
      </c>
      <c r="I33" s="222">
        <v>0</v>
      </c>
      <c r="J33" s="223">
        <v>0</v>
      </c>
      <c r="K33" s="179">
        <v>0</v>
      </c>
      <c r="L33" s="223">
        <v>5052</v>
      </c>
      <c r="M33" s="252">
        <f>SUM(B33:L33)</f>
        <v>9676</v>
      </c>
    </row>
    <row r="34" spans="1:13" ht="15.75" thickBot="1" x14ac:dyDescent="0.3">
      <c r="A34" s="180" t="s">
        <v>58</v>
      </c>
      <c r="B34" s="180">
        <v>0</v>
      </c>
      <c r="C34" s="180">
        <v>0</v>
      </c>
      <c r="D34" s="225">
        <v>0</v>
      </c>
      <c r="E34" s="256">
        <v>385</v>
      </c>
      <c r="F34" s="225">
        <v>0</v>
      </c>
      <c r="G34" s="180">
        <v>299</v>
      </c>
      <c r="H34" s="180">
        <v>0</v>
      </c>
      <c r="I34" s="180">
        <v>0</v>
      </c>
      <c r="J34" s="225">
        <v>0</v>
      </c>
      <c r="K34" s="180">
        <v>0</v>
      </c>
      <c r="L34" s="295">
        <v>1408</v>
      </c>
      <c r="M34" s="162">
        <f>SUM(B34:L34)</f>
        <v>2092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x14ac:dyDescent="0.25">
      <c r="A2" s="262"/>
      <c r="B2" s="419" t="s">
        <v>114</v>
      </c>
      <c r="C2" s="419"/>
      <c r="D2" s="419"/>
      <c r="E2" s="419"/>
      <c r="F2" s="419"/>
      <c r="G2" s="420"/>
      <c r="H2" s="420"/>
      <c r="I2" s="125"/>
      <c r="J2" s="125"/>
      <c r="K2" s="125"/>
    </row>
    <row r="3" spans="1:11" ht="15.75" thickBot="1" x14ac:dyDescent="0.3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37" t="s">
        <v>92</v>
      </c>
    </row>
    <row r="4" spans="1:11" ht="15.75" thickBot="1" x14ac:dyDescent="0.3">
      <c r="A4" s="318" t="s">
        <v>82</v>
      </c>
      <c r="B4" s="318" t="s">
        <v>57</v>
      </c>
      <c r="C4" s="318" t="s">
        <v>83</v>
      </c>
      <c r="D4" s="318" t="s">
        <v>84</v>
      </c>
      <c r="E4" s="421" t="s">
        <v>85</v>
      </c>
      <c r="F4" s="422"/>
      <c r="G4" s="423"/>
      <c r="H4" s="318" t="s">
        <v>86</v>
      </c>
      <c r="I4" s="318" t="s">
        <v>80</v>
      </c>
      <c r="J4" s="318" t="s">
        <v>87</v>
      </c>
      <c r="K4" s="318" t="s">
        <v>3</v>
      </c>
    </row>
    <row r="5" spans="1:11" ht="47.25" customHeight="1" thickBot="1" x14ac:dyDescent="0.3">
      <c r="A5" s="418"/>
      <c r="B5" s="418"/>
      <c r="C5" s="418"/>
      <c r="D5" s="418"/>
      <c r="E5" s="119" t="s">
        <v>59</v>
      </c>
      <c r="F5" s="119" t="s">
        <v>60</v>
      </c>
      <c r="G5" s="119" t="s">
        <v>88</v>
      </c>
      <c r="H5" s="418"/>
      <c r="I5" s="418"/>
      <c r="J5" s="418"/>
      <c r="K5" s="418"/>
    </row>
    <row r="6" spans="1:11" ht="15.75" thickBot="1" x14ac:dyDescent="0.3">
      <c r="A6" s="126"/>
      <c r="B6" s="148" t="s">
        <v>55</v>
      </c>
      <c r="C6" s="120">
        <f t="shared" ref="C6:K6" si="0">SUM(C7:C17)</f>
        <v>4993100</v>
      </c>
      <c r="D6" s="77">
        <f t="shared" si="0"/>
        <v>66315</v>
      </c>
      <c r="E6" s="193">
        <f t="shared" si="0"/>
        <v>3334984</v>
      </c>
      <c r="F6" s="193">
        <f t="shared" si="0"/>
        <v>2403519</v>
      </c>
      <c r="G6" s="293">
        <f t="shared" si="0"/>
        <v>5872947</v>
      </c>
      <c r="H6" s="77">
        <f t="shared" si="0"/>
        <v>0</v>
      </c>
      <c r="I6" s="77">
        <f t="shared" si="0"/>
        <v>0</v>
      </c>
      <c r="J6" s="77">
        <f t="shared" si="0"/>
        <v>15402</v>
      </c>
      <c r="K6" s="77">
        <f t="shared" si="0"/>
        <v>10947764</v>
      </c>
    </row>
    <row r="7" spans="1:11" x14ac:dyDescent="0.25">
      <c r="A7" s="121">
        <v>1</v>
      </c>
      <c r="B7" s="184" t="s">
        <v>69</v>
      </c>
      <c r="C7" s="192">
        <f>426278+3962</f>
        <v>430240</v>
      </c>
      <c r="D7" s="194">
        <v>7078</v>
      </c>
      <c r="E7" s="192">
        <v>185902</v>
      </c>
      <c r="F7" s="192">
        <v>147567</v>
      </c>
      <c r="G7" s="194">
        <f>SUM(E7:F7)+5003</f>
        <v>338472</v>
      </c>
      <c r="H7" s="192">
        <v>0</v>
      </c>
      <c r="I7" s="192">
        <v>0</v>
      </c>
      <c r="J7" s="192">
        <v>0</v>
      </c>
      <c r="K7" s="194">
        <f t="shared" ref="K7:K17" si="1">C7+D7+G7+J7</f>
        <v>775790</v>
      </c>
    </row>
    <row r="8" spans="1:11" x14ac:dyDescent="0.25">
      <c r="A8" s="118">
        <v>2</v>
      </c>
      <c r="B8" s="124" t="s">
        <v>4</v>
      </c>
      <c r="C8" s="195">
        <f>711182+6646</f>
        <v>717828</v>
      </c>
      <c r="D8" s="189">
        <v>34783</v>
      </c>
      <c r="E8" s="189">
        <v>935486</v>
      </c>
      <c r="F8" s="189">
        <v>270935</v>
      </c>
      <c r="G8" s="195">
        <f>SUM(E8:F8)+61062</f>
        <v>1267483</v>
      </c>
      <c r="H8" s="195">
        <v>0</v>
      </c>
      <c r="I8" s="195">
        <v>0</v>
      </c>
      <c r="J8" s="195">
        <v>0</v>
      </c>
      <c r="K8" s="282">
        <f t="shared" si="1"/>
        <v>2020094</v>
      </c>
    </row>
    <row r="9" spans="1:11" x14ac:dyDescent="0.25">
      <c r="A9" s="122">
        <v>3</v>
      </c>
      <c r="B9" s="185" t="s">
        <v>5</v>
      </c>
      <c r="C9" s="188">
        <f>385939+3790</f>
        <v>389729</v>
      </c>
      <c r="D9" s="188">
        <v>2249</v>
      </c>
      <c r="E9" s="188">
        <v>149055</v>
      </c>
      <c r="F9" s="188">
        <v>242619</v>
      </c>
      <c r="G9" s="198">
        <f>SUM(E9:F9)+10184</f>
        <v>401858</v>
      </c>
      <c r="H9" s="188">
        <v>0</v>
      </c>
      <c r="I9" s="188">
        <v>0</v>
      </c>
      <c r="J9" s="198">
        <v>0</v>
      </c>
      <c r="K9" s="194">
        <f t="shared" si="1"/>
        <v>793836</v>
      </c>
    </row>
    <row r="10" spans="1:11" x14ac:dyDescent="0.25">
      <c r="A10" s="118">
        <v>4</v>
      </c>
      <c r="B10" s="124" t="s">
        <v>6</v>
      </c>
      <c r="C10" s="189">
        <f>499248+11014</f>
        <v>510262</v>
      </c>
      <c r="D10" s="189">
        <v>2722</v>
      </c>
      <c r="E10" s="189">
        <v>259203</v>
      </c>
      <c r="F10" s="189">
        <v>184032</v>
      </c>
      <c r="G10" s="195">
        <f>SUM(E10:F10)+15780</f>
        <v>459015</v>
      </c>
      <c r="H10" s="189">
        <v>0</v>
      </c>
      <c r="I10" s="189">
        <v>0</v>
      </c>
      <c r="J10" s="195">
        <v>0</v>
      </c>
      <c r="K10" s="282">
        <f t="shared" si="1"/>
        <v>971999</v>
      </c>
    </row>
    <row r="11" spans="1:11" x14ac:dyDescent="0.25">
      <c r="A11" s="122">
        <v>5</v>
      </c>
      <c r="B11" s="185" t="s">
        <v>7</v>
      </c>
      <c r="C11" s="188">
        <f>445577+7019</f>
        <v>452596</v>
      </c>
      <c r="D11" s="188">
        <v>0</v>
      </c>
      <c r="E11" s="188">
        <v>243418</v>
      </c>
      <c r="F11" s="188">
        <v>215150</v>
      </c>
      <c r="G11" s="198">
        <f>SUM(E11:F11)+4586</f>
        <v>463154</v>
      </c>
      <c r="H11" s="188">
        <v>0</v>
      </c>
      <c r="I11" s="188">
        <v>0</v>
      </c>
      <c r="J11" s="198">
        <v>0</v>
      </c>
      <c r="K11" s="194">
        <f t="shared" si="1"/>
        <v>915750</v>
      </c>
    </row>
    <row r="12" spans="1:11" x14ac:dyDescent="0.25">
      <c r="A12" s="118">
        <v>6</v>
      </c>
      <c r="B12" s="124" t="s">
        <v>8</v>
      </c>
      <c r="C12" s="189">
        <v>631288</v>
      </c>
      <c r="D12" s="189">
        <v>9649</v>
      </c>
      <c r="E12" s="189">
        <v>282251</v>
      </c>
      <c r="F12" s="189">
        <v>219153</v>
      </c>
      <c r="G12" s="195">
        <f>SUM(E12:F12)+2876</f>
        <v>504280</v>
      </c>
      <c r="H12" s="189">
        <v>0</v>
      </c>
      <c r="I12" s="189">
        <v>0</v>
      </c>
      <c r="J12" s="195">
        <v>0</v>
      </c>
      <c r="K12" s="282">
        <f t="shared" si="1"/>
        <v>1145217</v>
      </c>
    </row>
    <row r="13" spans="1:11" x14ac:dyDescent="0.25">
      <c r="A13" s="122">
        <v>7</v>
      </c>
      <c r="B13" s="185" t="s">
        <v>94</v>
      </c>
      <c r="C13" s="188">
        <f>148972+2522</f>
        <v>151494</v>
      </c>
      <c r="D13" s="188">
        <v>0</v>
      </c>
      <c r="E13" s="188">
        <v>215258</v>
      </c>
      <c r="F13" s="188">
        <v>264912</v>
      </c>
      <c r="G13" s="198">
        <f>SUM(E13:F13)+3575</f>
        <v>483745</v>
      </c>
      <c r="H13" s="188">
        <v>0</v>
      </c>
      <c r="I13" s="188">
        <v>0</v>
      </c>
      <c r="J13" s="198">
        <v>0</v>
      </c>
      <c r="K13" s="194">
        <f t="shared" si="1"/>
        <v>635239</v>
      </c>
    </row>
    <row r="14" spans="1:11" x14ac:dyDescent="0.25">
      <c r="A14" s="118">
        <v>8</v>
      </c>
      <c r="B14" s="124" t="s">
        <v>9</v>
      </c>
      <c r="C14" s="189">
        <f>532742+4800</f>
        <v>537542</v>
      </c>
      <c r="D14" s="189">
        <v>46</v>
      </c>
      <c r="E14" s="189">
        <v>142160</v>
      </c>
      <c r="F14" s="189">
        <v>224148</v>
      </c>
      <c r="G14" s="195">
        <f>SUM(E14:F14)+6227</f>
        <v>372535</v>
      </c>
      <c r="H14" s="189">
        <v>0</v>
      </c>
      <c r="I14" s="189">
        <v>0</v>
      </c>
      <c r="J14" s="195">
        <v>0</v>
      </c>
      <c r="K14" s="282">
        <f t="shared" si="1"/>
        <v>910123</v>
      </c>
    </row>
    <row r="15" spans="1:11" x14ac:dyDescent="0.25">
      <c r="A15" s="122">
        <v>9</v>
      </c>
      <c r="B15" s="185" t="s">
        <v>38</v>
      </c>
      <c r="C15" s="188">
        <f>325081+5757</f>
        <v>330838</v>
      </c>
      <c r="D15" s="188">
        <v>4117</v>
      </c>
      <c r="E15" s="188">
        <v>227547</v>
      </c>
      <c r="F15" s="188">
        <v>226728</v>
      </c>
      <c r="G15" s="198">
        <f>SUM(E15:F15)+6344</f>
        <v>460619</v>
      </c>
      <c r="H15" s="188">
        <v>0</v>
      </c>
      <c r="I15" s="188">
        <v>0</v>
      </c>
      <c r="J15" s="198">
        <v>15402</v>
      </c>
      <c r="K15" s="194">
        <f t="shared" si="1"/>
        <v>810976</v>
      </c>
    </row>
    <row r="16" spans="1:11" x14ac:dyDescent="0.25">
      <c r="A16" s="118">
        <v>10</v>
      </c>
      <c r="B16" s="124" t="s">
        <v>93</v>
      </c>
      <c r="C16" s="189">
        <f>355363+28059</f>
        <v>383422</v>
      </c>
      <c r="D16" s="189">
        <v>1086</v>
      </c>
      <c r="E16" s="189">
        <v>301422</v>
      </c>
      <c r="F16" s="189">
        <v>216437</v>
      </c>
      <c r="G16" s="195">
        <f>SUM(E16:F16)+10581</f>
        <v>528440</v>
      </c>
      <c r="H16" s="189">
        <v>0</v>
      </c>
      <c r="I16" s="189">
        <v>0</v>
      </c>
      <c r="J16" s="195">
        <v>0</v>
      </c>
      <c r="K16" s="282">
        <f t="shared" si="1"/>
        <v>912948</v>
      </c>
    </row>
    <row r="17" spans="1:11" ht="15.75" thickBot="1" x14ac:dyDescent="0.3">
      <c r="A17" s="123">
        <v>11</v>
      </c>
      <c r="B17" s="186" t="s">
        <v>11</v>
      </c>
      <c r="C17" s="197">
        <f>454686+3175</f>
        <v>457861</v>
      </c>
      <c r="D17" s="196">
        <v>4585</v>
      </c>
      <c r="E17" s="197">
        <f>393282</f>
        <v>393282</v>
      </c>
      <c r="F17" s="197">
        <v>191838</v>
      </c>
      <c r="G17" s="198">
        <f>SUM(E17:F17)+8226</f>
        <v>593346</v>
      </c>
      <c r="H17" s="197">
        <v>0</v>
      </c>
      <c r="I17" s="197">
        <v>0</v>
      </c>
      <c r="J17" s="196">
        <v>0</v>
      </c>
      <c r="K17" s="194">
        <f t="shared" si="1"/>
        <v>1055792</v>
      </c>
    </row>
    <row r="18" spans="1:11" ht="15.75" thickBot="1" x14ac:dyDescent="0.3">
      <c r="A18" s="126"/>
      <c r="B18" s="148" t="s">
        <v>56</v>
      </c>
      <c r="C18" s="149">
        <f t="shared" ref="C18:K18" si="2">SUM(C19:C23)</f>
        <v>40397</v>
      </c>
      <c r="D18" s="191">
        <f t="shared" si="2"/>
        <v>118314</v>
      </c>
      <c r="E18" s="191">
        <f t="shared" si="2"/>
        <v>76287</v>
      </c>
      <c r="F18" s="191">
        <f t="shared" si="2"/>
        <v>34471</v>
      </c>
      <c r="G18" s="280">
        <f t="shared" si="2"/>
        <v>113941</v>
      </c>
      <c r="H18" s="191">
        <f t="shared" si="2"/>
        <v>0</v>
      </c>
      <c r="I18" s="191">
        <f t="shared" si="2"/>
        <v>8218216</v>
      </c>
      <c r="J18" s="191">
        <f t="shared" si="2"/>
        <v>0</v>
      </c>
      <c r="K18" s="280">
        <f t="shared" si="2"/>
        <v>8490868</v>
      </c>
    </row>
    <row r="19" spans="1:11" x14ac:dyDescent="0.25">
      <c r="A19" s="122">
        <v>1</v>
      </c>
      <c r="B19" s="185" t="s">
        <v>11</v>
      </c>
      <c r="C19" s="188">
        <v>13286</v>
      </c>
      <c r="D19" s="188">
        <v>0</v>
      </c>
      <c r="E19" s="188">
        <v>16195</v>
      </c>
      <c r="F19" s="188">
        <v>2317</v>
      </c>
      <c r="G19" s="198">
        <f>SUM(E19:F19)+263</f>
        <v>18775</v>
      </c>
      <c r="H19" s="188">
        <v>0</v>
      </c>
      <c r="I19" s="188">
        <f>3237544+178033</f>
        <v>3415577</v>
      </c>
      <c r="J19" s="188">
        <v>0</v>
      </c>
      <c r="K19" s="194">
        <f>C19+D19+G19+I19+J19</f>
        <v>3447638</v>
      </c>
    </row>
    <row r="20" spans="1:11" x14ac:dyDescent="0.25">
      <c r="A20" s="118">
        <v>2</v>
      </c>
      <c r="B20" s="124" t="s">
        <v>32</v>
      </c>
      <c r="C20" s="189">
        <v>15310</v>
      </c>
      <c r="D20" s="189">
        <v>118314</v>
      </c>
      <c r="E20" s="189">
        <v>43049</v>
      </c>
      <c r="F20" s="189">
        <v>23339</v>
      </c>
      <c r="G20" s="195">
        <f>SUM(E20:F20)+933</f>
        <v>67321</v>
      </c>
      <c r="H20" s="189">
        <v>0</v>
      </c>
      <c r="I20" s="189">
        <f>2822411+16965</f>
        <v>2839376</v>
      </c>
      <c r="J20" s="189">
        <v>0</v>
      </c>
      <c r="K20" s="282">
        <f t="shared" ref="K20:K22" si="3">C20+D20+G20+I20</f>
        <v>3040321</v>
      </c>
    </row>
    <row r="21" spans="1:11" x14ac:dyDescent="0.25">
      <c r="A21" s="122">
        <v>3</v>
      </c>
      <c r="B21" s="185" t="s">
        <v>7</v>
      </c>
      <c r="C21" s="188">
        <v>5484</v>
      </c>
      <c r="D21" s="185">
        <v>0</v>
      </c>
      <c r="E21" s="188">
        <v>8911</v>
      </c>
      <c r="F21" s="188">
        <v>8433</v>
      </c>
      <c r="G21" s="198">
        <f>SUM(E21:F21)+1019</f>
        <v>18363</v>
      </c>
      <c r="H21" s="188">
        <v>0</v>
      </c>
      <c r="I21" s="188">
        <f>701810+429649</f>
        <v>1131459</v>
      </c>
      <c r="J21" s="188">
        <v>0</v>
      </c>
      <c r="K21" s="194">
        <f t="shared" si="3"/>
        <v>1155306</v>
      </c>
    </row>
    <row r="22" spans="1:11" x14ac:dyDescent="0.25">
      <c r="A22" s="138">
        <v>4</v>
      </c>
      <c r="B22" s="187" t="s">
        <v>9</v>
      </c>
      <c r="C22" s="190">
        <v>5521</v>
      </c>
      <c r="D22" s="187">
        <v>0</v>
      </c>
      <c r="E22" s="190">
        <v>5318</v>
      </c>
      <c r="F22" s="190">
        <v>232</v>
      </c>
      <c r="G22" s="292">
        <f>SUM(E22:F22)+731</f>
        <v>6281</v>
      </c>
      <c r="H22" s="190">
        <v>0</v>
      </c>
      <c r="I22" s="190">
        <f>471353+96708</f>
        <v>568061</v>
      </c>
      <c r="J22" s="190">
        <v>0</v>
      </c>
      <c r="K22" s="282">
        <f t="shared" si="3"/>
        <v>579863</v>
      </c>
    </row>
    <row r="23" spans="1:11" s="1" customFormat="1" ht="15.75" thickBot="1" x14ac:dyDescent="0.3">
      <c r="A23" s="122">
        <v>5</v>
      </c>
      <c r="B23" s="185" t="s">
        <v>4</v>
      </c>
      <c r="C23" s="188">
        <v>796</v>
      </c>
      <c r="D23" s="185">
        <v>0</v>
      </c>
      <c r="E23" s="188">
        <v>2814</v>
      </c>
      <c r="F23" s="188">
        <v>150</v>
      </c>
      <c r="G23" s="198">
        <f>SUM(E23:F23)+237</f>
        <v>3201</v>
      </c>
      <c r="H23" s="188">
        <v>0</v>
      </c>
      <c r="I23" s="188">
        <f>245470+18273</f>
        <v>263743</v>
      </c>
      <c r="J23" s="188">
        <v>0</v>
      </c>
      <c r="K23" s="194">
        <f t="shared" ref="K23" si="4">C23+D23+G23+I23</f>
        <v>267740</v>
      </c>
    </row>
    <row r="24" spans="1:11" ht="15.75" thickBot="1" x14ac:dyDescent="0.3">
      <c r="A24" s="416" t="s">
        <v>30</v>
      </c>
      <c r="B24" s="417"/>
      <c r="C24" s="277">
        <f t="shared" ref="C24:K24" si="5">C6+C18</f>
        <v>5033497</v>
      </c>
      <c r="D24" s="277">
        <f t="shared" si="5"/>
        <v>184629</v>
      </c>
      <c r="E24" s="277">
        <f t="shared" si="5"/>
        <v>3411271</v>
      </c>
      <c r="F24" s="277">
        <f t="shared" si="5"/>
        <v>2437990</v>
      </c>
      <c r="G24" s="283">
        <f t="shared" si="5"/>
        <v>5986888</v>
      </c>
      <c r="H24" s="277">
        <f t="shared" si="5"/>
        <v>0</v>
      </c>
      <c r="I24" s="277">
        <f t="shared" si="5"/>
        <v>8218216</v>
      </c>
      <c r="J24" s="277">
        <f t="shared" si="5"/>
        <v>15402</v>
      </c>
      <c r="K24" s="283">
        <f t="shared" si="5"/>
        <v>19438632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430" t="s">
        <v>115</v>
      </c>
      <c r="C4" s="430"/>
      <c r="D4" s="430"/>
      <c r="E4" s="430"/>
      <c r="F4" s="430"/>
      <c r="G4" s="430"/>
      <c r="H4" s="430"/>
    </row>
    <row r="5" spans="1:8" x14ac:dyDescent="0.25">
      <c r="A5" s="1"/>
      <c r="B5" s="246"/>
      <c r="C5" s="247"/>
      <c r="D5" s="247"/>
      <c r="E5" s="247"/>
      <c r="F5" s="247"/>
      <c r="G5" s="247"/>
      <c r="H5" s="247"/>
    </row>
    <row r="6" spans="1:8" ht="15.75" thickBot="1" x14ac:dyDescent="0.3">
      <c r="A6" s="1"/>
      <c r="B6" s="1"/>
      <c r="C6" s="1"/>
      <c r="D6" s="1"/>
      <c r="E6" s="1"/>
      <c r="F6" s="1"/>
      <c r="G6" s="107"/>
      <c r="H6" s="1"/>
    </row>
    <row r="7" spans="1:8" ht="15" customHeight="1" x14ac:dyDescent="0.25">
      <c r="A7" s="1"/>
      <c r="B7" s="431" t="s">
        <v>3</v>
      </c>
      <c r="C7" s="432"/>
      <c r="D7" s="435" t="s">
        <v>61</v>
      </c>
      <c r="E7" s="437" t="s">
        <v>62</v>
      </c>
      <c r="F7" s="437" t="s">
        <v>63</v>
      </c>
      <c r="G7" s="439" t="s">
        <v>59</v>
      </c>
      <c r="H7" s="1"/>
    </row>
    <row r="8" spans="1:8" ht="23.25" customHeight="1" x14ac:dyDescent="0.25">
      <c r="A8" s="1"/>
      <c r="B8" s="433"/>
      <c r="C8" s="434"/>
      <c r="D8" s="436"/>
      <c r="E8" s="438"/>
      <c r="F8" s="438"/>
      <c r="G8" s="440"/>
      <c r="H8" s="1"/>
    </row>
    <row r="9" spans="1:8" ht="45" customHeight="1" x14ac:dyDescent="0.25">
      <c r="A9" s="1"/>
      <c r="B9" s="424" t="s">
        <v>64</v>
      </c>
      <c r="C9" s="425"/>
      <c r="D9" s="248">
        <v>271</v>
      </c>
      <c r="E9" s="248">
        <v>48073</v>
      </c>
      <c r="F9" s="248">
        <v>660</v>
      </c>
      <c r="G9" s="249">
        <v>140014</v>
      </c>
      <c r="H9" s="1"/>
    </row>
    <row r="10" spans="1:8" ht="45" customHeight="1" x14ac:dyDescent="0.25">
      <c r="A10" s="1"/>
      <c r="B10" s="424" t="s">
        <v>65</v>
      </c>
      <c r="C10" s="425"/>
      <c r="D10" s="248">
        <v>48</v>
      </c>
      <c r="E10" s="248">
        <v>7854</v>
      </c>
      <c r="F10" s="248">
        <v>178</v>
      </c>
      <c r="G10" s="249">
        <v>48815</v>
      </c>
      <c r="H10" s="1"/>
    </row>
    <row r="11" spans="1:8" ht="38.25" customHeight="1" x14ac:dyDescent="0.25">
      <c r="A11" s="1"/>
      <c r="B11" s="426" t="s">
        <v>3</v>
      </c>
      <c r="C11" s="427"/>
      <c r="D11" s="258">
        <f>D9+D10</f>
        <v>319</v>
      </c>
      <c r="E11" s="259">
        <f t="shared" ref="E11:G11" si="0">E9+E10</f>
        <v>55927</v>
      </c>
      <c r="F11" s="258">
        <f t="shared" si="0"/>
        <v>838</v>
      </c>
      <c r="G11" s="257">
        <f t="shared" si="0"/>
        <v>188829</v>
      </c>
      <c r="H11" s="1"/>
    </row>
    <row r="12" spans="1:8" ht="53.25" customHeight="1" thickBot="1" x14ac:dyDescent="0.3">
      <c r="A12" s="1"/>
      <c r="B12" s="428" t="s">
        <v>66</v>
      </c>
      <c r="C12" s="429"/>
      <c r="D12" s="250">
        <v>274</v>
      </c>
      <c r="E12" s="250">
        <v>42862</v>
      </c>
      <c r="F12" s="250">
        <v>377</v>
      </c>
      <c r="G12" s="251">
        <v>124921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28515625" customWidth="1"/>
    <col min="2" max="2" width="27.85546875" customWidth="1"/>
  </cols>
  <sheetData>
    <row r="1" spans="1:14" ht="23.25" customHeight="1" thickBot="1" x14ac:dyDescent="0.3">
      <c r="A1" s="229"/>
      <c r="B1" s="229"/>
      <c r="C1" s="304" t="s">
        <v>116</v>
      </c>
      <c r="D1" s="305"/>
      <c r="E1" s="305"/>
      <c r="F1" s="305"/>
      <c r="G1" s="305"/>
      <c r="H1" s="305"/>
      <c r="I1" s="305"/>
      <c r="J1" s="2"/>
      <c r="K1" s="2"/>
      <c r="L1" s="2"/>
      <c r="M1" s="2"/>
      <c r="N1" s="8"/>
    </row>
    <row r="2" spans="1:14" ht="15.75" thickBot="1" x14ac:dyDescent="0.3">
      <c r="A2" s="308" t="s">
        <v>0</v>
      </c>
      <c r="B2" s="310" t="s">
        <v>1</v>
      </c>
      <c r="C2" s="312" t="s">
        <v>2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06" t="s">
        <v>3</v>
      </c>
    </row>
    <row r="3" spans="1:14" ht="15.75" thickBot="1" x14ac:dyDescent="0.3">
      <c r="A3" s="309"/>
      <c r="B3" s="311"/>
      <c r="C3" s="90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94</v>
      </c>
      <c r="J3" s="24" t="s">
        <v>9</v>
      </c>
      <c r="K3" s="90" t="s">
        <v>10</v>
      </c>
      <c r="L3" s="24" t="s">
        <v>93</v>
      </c>
      <c r="M3" s="25" t="s">
        <v>11</v>
      </c>
      <c r="N3" s="307"/>
    </row>
    <row r="4" spans="1:14" x14ac:dyDescent="0.25">
      <c r="A4" s="5">
        <v>1</v>
      </c>
      <c r="B4" s="9" t="s">
        <v>12</v>
      </c>
      <c r="C4" s="199">
        <v>18029</v>
      </c>
      <c r="D4" s="215">
        <v>28003</v>
      </c>
      <c r="E4" s="199">
        <v>18682</v>
      </c>
      <c r="F4" s="215">
        <v>57050</v>
      </c>
      <c r="G4" s="221">
        <v>34750</v>
      </c>
      <c r="H4" s="215">
        <v>24382</v>
      </c>
      <c r="I4" s="221">
        <v>14432</v>
      </c>
      <c r="J4" s="215">
        <v>30598</v>
      </c>
      <c r="K4" s="221">
        <v>26702</v>
      </c>
      <c r="L4" s="215">
        <v>29973</v>
      </c>
      <c r="M4" s="199">
        <v>55867</v>
      </c>
      <c r="N4" s="208">
        <f>SUM(C4:M4)</f>
        <v>338468</v>
      </c>
    </row>
    <row r="5" spans="1:14" x14ac:dyDescent="0.25">
      <c r="A5" s="4">
        <v>2</v>
      </c>
      <c r="B5" s="10" t="s">
        <v>13</v>
      </c>
      <c r="C5" s="218">
        <v>28</v>
      </c>
      <c r="D5" s="216">
        <v>5725</v>
      </c>
      <c r="E5" s="219">
        <v>1383</v>
      </c>
      <c r="F5" s="216">
        <v>3297</v>
      </c>
      <c r="G5" s="218">
        <v>18</v>
      </c>
      <c r="H5" s="22">
        <v>661</v>
      </c>
      <c r="I5" s="218">
        <v>0</v>
      </c>
      <c r="J5" s="22">
        <v>112</v>
      </c>
      <c r="K5" s="218">
        <v>2</v>
      </c>
      <c r="L5" s="22">
        <v>723</v>
      </c>
      <c r="M5" s="219">
        <v>1039</v>
      </c>
      <c r="N5" s="209">
        <f>SUM(C5:M5)</f>
        <v>12988</v>
      </c>
    </row>
    <row r="6" spans="1:14" x14ac:dyDescent="0.25">
      <c r="A6" s="4">
        <v>3</v>
      </c>
      <c r="B6" s="10" t="s">
        <v>14</v>
      </c>
      <c r="C6" s="219">
        <v>1296</v>
      </c>
      <c r="D6" s="216">
        <v>3755</v>
      </c>
      <c r="E6" s="219">
        <v>4658</v>
      </c>
      <c r="F6" s="216">
        <v>3998</v>
      </c>
      <c r="G6" s="219">
        <v>1640</v>
      </c>
      <c r="H6" s="216">
        <v>2253</v>
      </c>
      <c r="I6" s="219">
        <v>275</v>
      </c>
      <c r="J6" s="216">
        <v>1627</v>
      </c>
      <c r="K6" s="219">
        <v>2987</v>
      </c>
      <c r="L6" s="216">
        <v>1921</v>
      </c>
      <c r="M6" s="219">
        <v>1907</v>
      </c>
      <c r="N6" s="236">
        <f>SUM(C6:M6)</f>
        <v>26317</v>
      </c>
    </row>
    <row r="7" spans="1:14" x14ac:dyDescent="0.25">
      <c r="A7" s="4">
        <v>4</v>
      </c>
      <c r="B7" s="10" t="s">
        <v>15</v>
      </c>
      <c r="C7" s="218">
        <v>0</v>
      </c>
      <c r="D7" s="22">
        <v>0</v>
      </c>
      <c r="E7" s="218">
        <v>0</v>
      </c>
      <c r="F7" s="22">
        <v>0</v>
      </c>
      <c r="G7" s="218">
        <v>0</v>
      </c>
      <c r="H7" s="22">
        <v>0</v>
      </c>
      <c r="I7" s="218">
        <v>0</v>
      </c>
      <c r="J7" s="22">
        <v>0</v>
      </c>
      <c r="K7" s="218">
        <v>0</v>
      </c>
      <c r="L7" s="22">
        <v>0</v>
      </c>
      <c r="M7" s="218">
        <v>0</v>
      </c>
      <c r="N7" s="10">
        <v>0</v>
      </c>
    </row>
    <row r="8" spans="1:14" x14ac:dyDescent="0.25">
      <c r="A8" s="4">
        <v>5</v>
      </c>
      <c r="B8" s="10" t="s">
        <v>16</v>
      </c>
      <c r="C8" s="218">
        <v>0</v>
      </c>
      <c r="D8" s="216">
        <v>0</v>
      </c>
      <c r="E8" s="218">
        <v>0</v>
      </c>
      <c r="F8" s="22">
        <v>0</v>
      </c>
      <c r="G8" s="219">
        <v>1</v>
      </c>
      <c r="H8" s="216">
        <v>2</v>
      </c>
      <c r="I8" s="218">
        <v>0</v>
      </c>
      <c r="J8" s="22">
        <v>0</v>
      </c>
      <c r="K8" s="218">
        <v>7</v>
      </c>
      <c r="L8" s="22">
        <v>1</v>
      </c>
      <c r="M8" s="218">
        <v>0</v>
      </c>
      <c r="N8" s="209">
        <f t="shared" ref="N8:N21" si="0">SUM(C8:M8)</f>
        <v>11</v>
      </c>
    </row>
    <row r="9" spans="1:14" x14ac:dyDescent="0.25">
      <c r="A9" s="4">
        <v>6</v>
      </c>
      <c r="B9" s="10" t="s">
        <v>17</v>
      </c>
      <c r="C9" s="218">
        <v>0</v>
      </c>
      <c r="D9" s="22">
        <v>2</v>
      </c>
      <c r="E9" s="218">
        <v>2</v>
      </c>
      <c r="F9" s="22">
        <v>11</v>
      </c>
      <c r="G9" s="218">
        <v>0</v>
      </c>
      <c r="H9" s="22">
        <v>3</v>
      </c>
      <c r="I9" s="218">
        <v>0</v>
      </c>
      <c r="J9" s="22">
        <v>2</v>
      </c>
      <c r="K9" s="218">
        <v>6</v>
      </c>
      <c r="L9" s="22">
        <v>1</v>
      </c>
      <c r="M9" s="218">
        <v>0</v>
      </c>
      <c r="N9" s="10">
        <f t="shared" si="0"/>
        <v>27</v>
      </c>
    </row>
    <row r="10" spans="1:14" x14ac:dyDescent="0.25">
      <c r="A10" s="4">
        <v>7</v>
      </c>
      <c r="B10" s="10" t="s">
        <v>18</v>
      </c>
      <c r="C10" s="219">
        <v>151</v>
      </c>
      <c r="D10" s="216">
        <v>409</v>
      </c>
      <c r="E10" s="219">
        <v>125</v>
      </c>
      <c r="F10" s="216">
        <v>82</v>
      </c>
      <c r="G10" s="219">
        <v>88</v>
      </c>
      <c r="H10" s="216">
        <v>170</v>
      </c>
      <c r="I10" s="218">
        <v>0</v>
      </c>
      <c r="J10" s="216">
        <v>115</v>
      </c>
      <c r="K10" s="218">
        <v>91</v>
      </c>
      <c r="L10" s="22">
        <v>38</v>
      </c>
      <c r="M10" s="219">
        <v>88</v>
      </c>
      <c r="N10" s="209">
        <f t="shared" si="0"/>
        <v>1357</v>
      </c>
    </row>
    <row r="11" spans="1:14" x14ac:dyDescent="0.25">
      <c r="A11" s="4">
        <v>8</v>
      </c>
      <c r="B11" s="10" t="s">
        <v>19</v>
      </c>
      <c r="C11" s="219">
        <v>5305</v>
      </c>
      <c r="D11" s="216">
        <v>9265</v>
      </c>
      <c r="E11" s="219">
        <v>3536</v>
      </c>
      <c r="F11" s="216">
        <v>11238</v>
      </c>
      <c r="G11" s="219">
        <v>2419</v>
      </c>
      <c r="H11" s="216">
        <v>7754</v>
      </c>
      <c r="I11" s="219">
        <v>358</v>
      </c>
      <c r="J11" s="216">
        <v>2230</v>
      </c>
      <c r="K11" s="219">
        <v>3202</v>
      </c>
      <c r="L11" s="216">
        <v>3249</v>
      </c>
      <c r="M11" s="219">
        <v>10210</v>
      </c>
      <c r="N11" s="236">
        <f t="shared" si="0"/>
        <v>58766</v>
      </c>
    </row>
    <row r="12" spans="1:14" x14ac:dyDescent="0.25">
      <c r="A12" s="4">
        <v>9</v>
      </c>
      <c r="B12" s="10" t="s">
        <v>20</v>
      </c>
      <c r="C12" s="219">
        <v>5807</v>
      </c>
      <c r="D12" s="216">
        <v>10235</v>
      </c>
      <c r="E12" s="219">
        <v>1956</v>
      </c>
      <c r="F12" s="216">
        <v>18359</v>
      </c>
      <c r="G12" s="219">
        <v>2682</v>
      </c>
      <c r="H12" s="216">
        <v>6723</v>
      </c>
      <c r="I12" s="219">
        <v>72</v>
      </c>
      <c r="J12" s="216">
        <v>1167</v>
      </c>
      <c r="K12" s="219">
        <v>1589</v>
      </c>
      <c r="L12" s="216">
        <v>1180</v>
      </c>
      <c r="M12" s="219">
        <v>5365</v>
      </c>
      <c r="N12" s="236">
        <f t="shared" si="0"/>
        <v>55135</v>
      </c>
    </row>
    <row r="13" spans="1:14" x14ac:dyDescent="0.25">
      <c r="A13" s="4">
        <v>10</v>
      </c>
      <c r="B13" s="10" t="s">
        <v>21</v>
      </c>
      <c r="C13" s="219">
        <v>24573</v>
      </c>
      <c r="D13" s="216">
        <v>44843</v>
      </c>
      <c r="E13" s="219">
        <v>40023</v>
      </c>
      <c r="F13" s="216">
        <v>38576</v>
      </c>
      <c r="G13" s="219">
        <v>52886</v>
      </c>
      <c r="H13" s="216">
        <v>35245</v>
      </c>
      <c r="I13" s="219">
        <v>23385</v>
      </c>
      <c r="J13" s="216">
        <v>55781</v>
      </c>
      <c r="K13" s="219">
        <v>39726</v>
      </c>
      <c r="L13" s="216">
        <v>29991</v>
      </c>
      <c r="M13" s="219">
        <v>41127</v>
      </c>
      <c r="N13" s="236">
        <f t="shared" si="0"/>
        <v>426156</v>
      </c>
    </row>
    <row r="14" spans="1:14" x14ac:dyDescent="0.25">
      <c r="A14" s="4">
        <v>11</v>
      </c>
      <c r="B14" s="10" t="s">
        <v>22</v>
      </c>
      <c r="C14" s="218">
        <v>0</v>
      </c>
      <c r="D14" s="22">
        <v>8</v>
      </c>
      <c r="E14" s="218">
        <v>0</v>
      </c>
      <c r="F14" s="216">
        <v>0</v>
      </c>
      <c r="G14" s="219">
        <v>10</v>
      </c>
      <c r="H14" s="216">
        <v>1</v>
      </c>
      <c r="I14" s="218">
        <v>0</v>
      </c>
      <c r="J14" s="22">
        <v>0</v>
      </c>
      <c r="K14" s="218">
        <v>22</v>
      </c>
      <c r="L14" s="22">
        <v>1</v>
      </c>
      <c r="M14" s="218">
        <v>0</v>
      </c>
      <c r="N14" s="209">
        <f t="shared" si="0"/>
        <v>42</v>
      </c>
    </row>
    <row r="15" spans="1:14" x14ac:dyDescent="0.25">
      <c r="A15" s="4">
        <v>12</v>
      </c>
      <c r="B15" s="10" t="s">
        <v>23</v>
      </c>
      <c r="C15" s="218">
        <v>18</v>
      </c>
      <c r="D15" s="22">
        <v>28</v>
      </c>
      <c r="E15" s="218">
        <v>8</v>
      </c>
      <c r="F15" s="22">
        <v>117</v>
      </c>
      <c r="G15" s="218">
        <v>36</v>
      </c>
      <c r="H15" s="22">
        <v>53</v>
      </c>
      <c r="I15" s="218">
        <v>0</v>
      </c>
      <c r="J15" s="22">
        <v>30</v>
      </c>
      <c r="K15" s="218">
        <v>52</v>
      </c>
      <c r="L15" s="22">
        <v>23</v>
      </c>
      <c r="M15" s="218">
        <v>7</v>
      </c>
      <c r="N15" s="209">
        <f t="shared" si="0"/>
        <v>372</v>
      </c>
    </row>
    <row r="16" spans="1:14" x14ac:dyDescent="0.25">
      <c r="A16" s="4">
        <v>13</v>
      </c>
      <c r="B16" s="10" t="s">
        <v>24</v>
      </c>
      <c r="C16" s="219">
        <v>1812</v>
      </c>
      <c r="D16" s="216">
        <v>2938</v>
      </c>
      <c r="E16" s="219">
        <v>711</v>
      </c>
      <c r="F16" s="216">
        <v>6931</v>
      </c>
      <c r="G16" s="219">
        <v>2615</v>
      </c>
      <c r="H16" s="216">
        <v>7074</v>
      </c>
      <c r="I16" s="218">
        <v>82</v>
      </c>
      <c r="J16" s="216">
        <v>960</v>
      </c>
      <c r="K16" s="219">
        <v>1906</v>
      </c>
      <c r="L16" s="22">
        <v>209</v>
      </c>
      <c r="M16" s="219">
        <v>5018</v>
      </c>
      <c r="N16" s="209">
        <f t="shared" si="0"/>
        <v>30256</v>
      </c>
    </row>
    <row r="17" spans="1:14" x14ac:dyDescent="0.25">
      <c r="A17" s="4">
        <v>14</v>
      </c>
      <c r="B17" s="10" t="s">
        <v>25</v>
      </c>
      <c r="C17" s="218">
        <v>1</v>
      </c>
      <c r="D17" s="216">
        <v>2700</v>
      </c>
      <c r="E17" s="218">
        <v>3</v>
      </c>
      <c r="F17" s="22">
        <v>12</v>
      </c>
      <c r="G17" s="218">
        <v>0</v>
      </c>
      <c r="H17" s="22">
        <v>0</v>
      </c>
      <c r="I17" s="218">
        <v>0</v>
      </c>
      <c r="J17" s="22">
        <v>0</v>
      </c>
      <c r="K17" s="218">
        <v>0</v>
      </c>
      <c r="L17" s="216">
        <v>1</v>
      </c>
      <c r="M17" s="218">
        <v>91</v>
      </c>
      <c r="N17" s="209">
        <f t="shared" si="0"/>
        <v>2808</v>
      </c>
    </row>
    <row r="18" spans="1:14" x14ac:dyDescent="0.25">
      <c r="A18" s="4">
        <v>15</v>
      </c>
      <c r="B18" s="10" t="s">
        <v>26</v>
      </c>
      <c r="C18" s="218">
        <v>1</v>
      </c>
      <c r="D18" s="22">
        <v>1</v>
      </c>
      <c r="E18" s="218">
        <v>0</v>
      </c>
      <c r="F18" s="216">
        <v>2</v>
      </c>
      <c r="G18" s="218">
        <v>0</v>
      </c>
      <c r="H18" s="22">
        <v>7</v>
      </c>
      <c r="I18" s="218">
        <v>0</v>
      </c>
      <c r="J18" s="22">
        <v>0</v>
      </c>
      <c r="K18" s="218">
        <v>9</v>
      </c>
      <c r="L18" s="22">
        <v>17</v>
      </c>
      <c r="M18" s="218">
        <v>0</v>
      </c>
      <c r="N18" s="209">
        <f t="shared" si="0"/>
        <v>37</v>
      </c>
    </row>
    <row r="19" spans="1:14" x14ac:dyDescent="0.25">
      <c r="A19" s="4">
        <v>16</v>
      </c>
      <c r="B19" s="10" t="s">
        <v>27</v>
      </c>
      <c r="C19" s="219">
        <v>18</v>
      </c>
      <c r="D19" s="216">
        <v>31</v>
      </c>
      <c r="E19" s="219">
        <v>0</v>
      </c>
      <c r="F19" s="216">
        <v>76</v>
      </c>
      <c r="G19" s="218">
        <v>0</v>
      </c>
      <c r="H19" s="22">
        <v>646</v>
      </c>
      <c r="I19" s="218">
        <v>0</v>
      </c>
      <c r="J19" s="22">
        <v>17</v>
      </c>
      <c r="K19" s="218">
        <v>0</v>
      </c>
      <c r="L19" s="22">
        <v>1</v>
      </c>
      <c r="M19" s="219">
        <v>4</v>
      </c>
      <c r="N19" s="209">
        <f t="shared" si="0"/>
        <v>793</v>
      </c>
    </row>
    <row r="20" spans="1:14" x14ac:dyDescent="0.25">
      <c r="A20" s="4">
        <v>17</v>
      </c>
      <c r="B20" s="10" t="s">
        <v>28</v>
      </c>
      <c r="C20" s="218">
        <v>0</v>
      </c>
      <c r="D20" s="22">
        <v>0</v>
      </c>
      <c r="E20" s="218">
        <v>0</v>
      </c>
      <c r="F20" s="22">
        <v>0</v>
      </c>
      <c r="G20" s="218">
        <v>0</v>
      </c>
      <c r="H20" s="22">
        <v>0</v>
      </c>
      <c r="I20" s="218">
        <v>0</v>
      </c>
      <c r="J20" s="22">
        <v>0</v>
      </c>
      <c r="K20" s="219">
        <v>0</v>
      </c>
      <c r="L20" s="22">
        <v>0</v>
      </c>
      <c r="M20" s="218">
        <v>1</v>
      </c>
      <c r="N20" s="209">
        <f t="shared" si="0"/>
        <v>1</v>
      </c>
    </row>
    <row r="21" spans="1:14" ht="15.75" thickBot="1" x14ac:dyDescent="0.3">
      <c r="A21" s="6">
        <v>18</v>
      </c>
      <c r="B21" s="11" t="s">
        <v>29</v>
      </c>
      <c r="C21" s="220">
        <v>4230</v>
      </c>
      <c r="D21" s="217">
        <v>37393</v>
      </c>
      <c r="E21" s="220">
        <v>4427</v>
      </c>
      <c r="F21" s="217">
        <v>22409</v>
      </c>
      <c r="G21" s="220">
        <v>6620</v>
      </c>
      <c r="H21" s="217">
        <v>34533</v>
      </c>
      <c r="I21" s="220">
        <v>787</v>
      </c>
      <c r="J21" s="217">
        <v>11842</v>
      </c>
      <c r="K21" s="220">
        <v>10708</v>
      </c>
      <c r="L21" s="217">
        <v>7089</v>
      </c>
      <c r="M21" s="220">
        <v>14906</v>
      </c>
      <c r="N21" s="210">
        <f t="shared" si="0"/>
        <v>154944</v>
      </c>
    </row>
    <row r="22" spans="1:14" ht="15.75" thickBot="1" x14ac:dyDescent="0.3">
      <c r="A22" s="7"/>
      <c r="B22" s="19" t="s">
        <v>30</v>
      </c>
      <c r="C22" s="143">
        <v>36823</v>
      </c>
      <c r="D22" s="144">
        <v>106251</v>
      </c>
      <c r="E22" s="145">
        <v>54805</v>
      </c>
      <c r="F22" s="144">
        <v>99771</v>
      </c>
      <c r="G22" s="145">
        <v>66130</v>
      </c>
      <c r="H22" s="144">
        <v>85891</v>
      </c>
      <c r="I22" s="145">
        <v>24781</v>
      </c>
      <c r="J22" s="144">
        <v>74469</v>
      </c>
      <c r="K22" s="145">
        <v>57730</v>
      </c>
      <c r="L22" s="144">
        <v>54617</v>
      </c>
      <c r="M22" s="146">
        <v>100032</v>
      </c>
      <c r="N22" s="147">
        <f>SUM(C22:M22)</f>
        <v>761300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302" t="s">
        <v>31</v>
      </c>
      <c r="B24" s="303"/>
      <c r="C24" s="27">
        <f>C22/N22</f>
        <v>4.836858006042296E-2</v>
      </c>
      <c r="D24" s="28">
        <f>D22/N22</f>
        <v>0.13956521739130434</v>
      </c>
      <c r="E24" s="29">
        <f>E22/N22</f>
        <v>7.1988703533429663E-2</v>
      </c>
      <c r="F24" s="28">
        <f>F22/N22</f>
        <v>0.13105346118481545</v>
      </c>
      <c r="G24" s="29">
        <f>G22/N22</f>
        <v>8.6864573755418367E-2</v>
      </c>
      <c r="H24" s="28">
        <f>H22/N22</f>
        <v>0.11282148955733613</v>
      </c>
      <c r="I24" s="29">
        <f>I22/N22</f>
        <v>3.2550899776697756E-2</v>
      </c>
      <c r="J24" s="28">
        <f>J22/N22</f>
        <v>9.7818205700774985E-2</v>
      </c>
      <c r="K24" s="29">
        <f>K22/N22</f>
        <v>7.5830815709969787E-2</v>
      </c>
      <c r="L24" s="28">
        <f>L22/N22</f>
        <v>7.1741757520031521E-2</v>
      </c>
      <c r="M24" s="30">
        <f>M22/N22</f>
        <v>0.13139629580979903</v>
      </c>
      <c r="N24" s="106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308" t="s">
        <v>0</v>
      </c>
      <c r="B26" s="314" t="s">
        <v>1</v>
      </c>
      <c r="C26" s="320" t="s">
        <v>90</v>
      </c>
      <c r="D26" s="321"/>
      <c r="E26" s="321"/>
      <c r="F26" s="321"/>
      <c r="G26" s="322"/>
      <c r="H26" s="318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9"/>
      <c r="B27" s="315"/>
      <c r="C27" s="272" t="s">
        <v>11</v>
      </c>
      <c r="D27" s="182" t="s">
        <v>32</v>
      </c>
      <c r="E27" s="272" t="s">
        <v>7</v>
      </c>
      <c r="F27" s="182" t="s">
        <v>9</v>
      </c>
      <c r="G27" s="270" t="s">
        <v>4</v>
      </c>
      <c r="H27" s="319"/>
      <c r="I27" s="1"/>
      <c r="J27" s="109"/>
      <c r="K27" s="327" t="s">
        <v>33</v>
      </c>
      <c r="L27" s="328"/>
      <c r="M27" s="159">
        <f>N22</f>
        <v>761300</v>
      </c>
      <c r="N27" s="111">
        <f>M27/M29</f>
        <v>0.95695042913815387</v>
      </c>
    </row>
    <row r="28" spans="1:14" ht="15.75" thickBot="1" x14ac:dyDescent="0.3">
      <c r="A28" s="26">
        <v>19</v>
      </c>
      <c r="B28" s="108" t="s">
        <v>34</v>
      </c>
      <c r="C28" s="158">
        <v>2353</v>
      </c>
      <c r="D28" s="59">
        <v>591</v>
      </c>
      <c r="E28" s="158">
        <v>1729</v>
      </c>
      <c r="F28" s="59">
        <v>5911</v>
      </c>
      <c r="G28" s="158">
        <v>23664</v>
      </c>
      <c r="H28" s="59">
        <f>SUM(C28:G28)</f>
        <v>34248</v>
      </c>
      <c r="I28" s="1"/>
      <c r="J28" s="109"/>
      <c r="K28" s="323" t="s">
        <v>34</v>
      </c>
      <c r="L28" s="324"/>
      <c r="M28" s="158">
        <f>H28</f>
        <v>34248</v>
      </c>
      <c r="N28" s="161">
        <f>M28/M29</f>
        <v>4.3049570861846173E-2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9"/>
      <c r="K29" s="325" t="s">
        <v>3</v>
      </c>
      <c r="L29" s="326"/>
      <c r="M29" s="162">
        <f>M27+M28</f>
        <v>795548</v>
      </c>
      <c r="N29" s="163">
        <f>M29/M29</f>
        <v>1</v>
      </c>
    </row>
    <row r="30" spans="1:14" ht="15.75" thickBot="1" x14ac:dyDescent="0.3">
      <c r="A30" s="302" t="s">
        <v>35</v>
      </c>
      <c r="B30" s="303"/>
      <c r="C30" s="27">
        <f>C28/H28</f>
        <v>6.8704741882737674E-2</v>
      </c>
      <c r="D30" s="110">
        <f>D28/H28</f>
        <v>1.7256482130343379E-2</v>
      </c>
      <c r="E30" s="27">
        <f>E28/H28</f>
        <v>5.0484699836486804E-2</v>
      </c>
      <c r="F30" s="110">
        <f>F28/H28</f>
        <v>0.17259402008876432</v>
      </c>
      <c r="G30" s="27">
        <f>G28/H28</f>
        <v>0.69096005606166788</v>
      </c>
      <c r="H30" s="110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A26:A27"/>
    <mergeCell ref="B26:B27"/>
    <mergeCell ref="K27:L27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  <col min="6" max="6" width="9.140625" customWidth="1"/>
  </cols>
  <sheetData>
    <row r="1" spans="1:14" ht="31.5" customHeight="1" thickBot="1" x14ac:dyDescent="0.3">
      <c r="A1" s="172"/>
      <c r="B1" s="172"/>
      <c r="C1" s="331" t="s">
        <v>96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237" t="s">
        <v>36</v>
      </c>
    </row>
    <row r="2" spans="1:14" ht="15.75" thickBot="1" x14ac:dyDescent="0.3">
      <c r="A2" s="334" t="s">
        <v>0</v>
      </c>
      <c r="B2" s="336" t="s">
        <v>1</v>
      </c>
      <c r="C2" s="338" t="s">
        <v>2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40" t="s">
        <v>3</v>
      </c>
    </row>
    <row r="3" spans="1:14" ht="15.75" thickBot="1" x14ac:dyDescent="0.3">
      <c r="A3" s="335"/>
      <c r="B3" s="337"/>
      <c r="C3" s="90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23" t="s">
        <v>94</v>
      </c>
      <c r="J3" s="32" t="s">
        <v>9</v>
      </c>
      <c r="K3" s="88" t="s">
        <v>10</v>
      </c>
      <c r="L3" s="24" t="s">
        <v>93</v>
      </c>
      <c r="M3" s="34" t="s">
        <v>11</v>
      </c>
      <c r="N3" s="341"/>
    </row>
    <row r="4" spans="1:14" x14ac:dyDescent="0.25">
      <c r="A4" s="36">
        <v>1</v>
      </c>
      <c r="B4" s="37" t="s">
        <v>12</v>
      </c>
      <c r="C4" s="204">
        <v>17739</v>
      </c>
      <c r="D4" s="169">
        <v>23511</v>
      </c>
      <c r="E4" s="204">
        <v>3769</v>
      </c>
      <c r="F4" s="169">
        <v>8382</v>
      </c>
      <c r="G4" s="204">
        <v>8966</v>
      </c>
      <c r="H4" s="169">
        <v>31766</v>
      </c>
      <c r="I4" s="204">
        <v>1225</v>
      </c>
      <c r="J4" s="169">
        <v>13561</v>
      </c>
      <c r="K4" s="204">
        <v>7824</v>
      </c>
      <c r="L4" s="181">
        <v>25004</v>
      </c>
      <c r="M4" s="204">
        <v>18207</v>
      </c>
      <c r="N4" s="169">
        <f t="shared" ref="N4:N21" si="0">SUM(C4:M4)</f>
        <v>159954</v>
      </c>
    </row>
    <row r="5" spans="1:14" x14ac:dyDescent="0.25">
      <c r="A5" s="38">
        <v>2</v>
      </c>
      <c r="B5" s="39" t="s">
        <v>13</v>
      </c>
      <c r="C5" s="60">
        <v>2604</v>
      </c>
      <c r="D5" s="72">
        <v>37977</v>
      </c>
      <c r="E5" s="205">
        <v>5288</v>
      </c>
      <c r="F5" s="72">
        <v>15980</v>
      </c>
      <c r="G5" s="60">
        <v>397</v>
      </c>
      <c r="H5" s="72">
        <v>35032</v>
      </c>
      <c r="I5" s="60">
        <v>0</v>
      </c>
      <c r="J5" s="72">
        <v>5839</v>
      </c>
      <c r="K5" s="60">
        <v>0</v>
      </c>
      <c r="L5" s="72">
        <v>20739</v>
      </c>
      <c r="M5" s="205">
        <v>37870</v>
      </c>
      <c r="N5" s="72">
        <f t="shared" si="0"/>
        <v>161726</v>
      </c>
    </row>
    <row r="6" spans="1:14" x14ac:dyDescent="0.25">
      <c r="A6" s="38">
        <v>3</v>
      </c>
      <c r="B6" s="39" t="s">
        <v>14</v>
      </c>
      <c r="C6" s="205">
        <v>18051</v>
      </c>
      <c r="D6" s="72">
        <v>51027</v>
      </c>
      <c r="E6" s="205">
        <v>12323</v>
      </c>
      <c r="F6" s="72">
        <v>39479</v>
      </c>
      <c r="G6" s="205">
        <v>17424</v>
      </c>
      <c r="H6" s="72">
        <v>16202</v>
      </c>
      <c r="I6" s="205">
        <v>1289</v>
      </c>
      <c r="J6" s="72">
        <v>21987</v>
      </c>
      <c r="K6" s="205">
        <v>24267</v>
      </c>
      <c r="L6" s="72">
        <v>26354</v>
      </c>
      <c r="M6" s="205">
        <v>19825</v>
      </c>
      <c r="N6" s="72">
        <f t="shared" si="0"/>
        <v>248228</v>
      </c>
    </row>
    <row r="7" spans="1:14" x14ac:dyDescent="0.25">
      <c r="A7" s="38">
        <v>4</v>
      </c>
      <c r="B7" s="39" t="s">
        <v>15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60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0">
        <v>0</v>
      </c>
      <c r="D8" s="39">
        <v>0</v>
      </c>
      <c r="E8" s="60">
        <v>0</v>
      </c>
      <c r="F8" s="39">
        <v>0</v>
      </c>
      <c r="G8" s="205">
        <v>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60">
        <v>0</v>
      </c>
      <c r="N8" s="72">
        <f t="shared" si="0"/>
        <v>0</v>
      </c>
    </row>
    <row r="9" spans="1:14" x14ac:dyDescent="0.25">
      <c r="A9" s="38">
        <v>6</v>
      </c>
      <c r="B9" s="39" t="s">
        <v>17</v>
      </c>
      <c r="C9" s="60">
        <v>0</v>
      </c>
      <c r="D9" s="39">
        <v>274</v>
      </c>
      <c r="E9" s="60">
        <v>0</v>
      </c>
      <c r="F9" s="39">
        <v>0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60">
        <v>0</v>
      </c>
      <c r="N9" s="39">
        <f t="shared" si="0"/>
        <v>274</v>
      </c>
    </row>
    <row r="10" spans="1:14" x14ac:dyDescent="0.25">
      <c r="A10" s="38">
        <v>7</v>
      </c>
      <c r="B10" s="39" t="s">
        <v>18</v>
      </c>
      <c r="C10" s="205">
        <v>5523</v>
      </c>
      <c r="D10" s="72">
        <v>11</v>
      </c>
      <c r="E10" s="60">
        <v>0</v>
      </c>
      <c r="F10" s="39">
        <v>217</v>
      </c>
      <c r="G10" s="205">
        <v>191</v>
      </c>
      <c r="H10" s="39">
        <v>643</v>
      </c>
      <c r="I10" s="60">
        <v>0</v>
      </c>
      <c r="J10" s="39">
        <v>24</v>
      </c>
      <c r="K10" s="205">
        <v>0</v>
      </c>
      <c r="L10" s="39">
        <v>3</v>
      </c>
      <c r="M10" s="205">
        <v>0</v>
      </c>
      <c r="N10" s="72">
        <f t="shared" si="0"/>
        <v>6612</v>
      </c>
    </row>
    <row r="11" spans="1:14" x14ac:dyDescent="0.25">
      <c r="A11" s="38">
        <v>8</v>
      </c>
      <c r="B11" s="39" t="s">
        <v>19</v>
      </c>
      <c r="C11" s="205">
        <v>74058</v>
      </c>
      <c r="D11" s="72">
        <v>1493</v>
      </c>
      <c r="E11" s="205">
        <v>1014</v>
      </c>
      <c r="F11" s="72">
        <v>6184</v>
      </c>
      <c r="G11" s="205">
        <v>189</v>
      </c>
      <c r="H11" s="72">
        <v>5499</v>
      </c>
      <c r="I11" s="205">
        <v>66</v>
      </c>
      <c r="J11" s="72">
        <v>483</v>
      </c>
      <c r="K11" s="205">
        <v>3042</v>
      </c>
      <c r="L11" s="72">
        <v>10453</v>
      </c>
      <c r="M11" s="205">
        <v>2467</v>
      </c>
      <c r="N11" s="72">
        <f t="shared" si="0"/>
        <v>104948</v>
      </c>
    </row>
    <row r="12" spans="1:14" x14ac:dyDescent="0.25">
      <c r="A12" s="38">
        <v>9</v>
      </c>
      <c r="B12" s="39" t="s">
        <v>20</v>
      </c>
      <c r="C12" s="205">
        <v>26395</v>
      </c>
      <c r="D12" s="72">
        <v>16733</v>
      </c>
      <c r="E12" s="205">
        <v>83366</v>
      </c>
      <c r="F12" s="72">
        <v>24168</v>
      </c>
      <c r="G12" s="205">
        <v>7255</v>
      </c>
      <c r="H12" s="72">
        <v>4410</v>
      </c>
      <c r="I12" s="60">
        <v>34</v>
      </c>
      <c r="J12" s="72">
        <v>2623</v>
      </c>
      <c r="K12" s="205">
        <v>983</v>
      </c>
      <c r="L12" s="72">
        <v>17369</v>
      </c>
      <c r="M12" s="205">
        <v>2123</v>
      </c>
      <c r="N12" s="72">
        <f t="shared" si="0"/>
        <v>185459</v>
      </c>
    </row>
    <row r="13" spans="1:14" x14ac:dyDescent="0.25">
      <c r="A13" s="38">
        <v>10</v>
      </c>
      <c r="B13" s="39" t="s">
        <v>21</v>
      </c>
      <c r="C13" s="205">
        <v>52948</v>
      </c>
      <c r="D13" s="72">
        <v>104712</v>
      </c>
      <c r="E13" s="205">
        <v>96854</v>
      </c>
      <c r="F13" s="72">
        <v>119989</v>
      </c>
      <c r="G13" s="205">
        <v>160129</v>
      </c>
      <c r="H13" s="72">
        <v>95947</v>
      </c>
      <c r="I13" s="205">
        <v>56654</v>
      </c>
      <c r="J13" s="72">
        <v>149601</v>
      </c>
      <c r="K13" s="205">
        <v>89919</v>
      </c>
      <c r="L13" s="72">
        <v>107544</v>
      </c>
      <c r="M13" s="205">
        <v>85388</v>
      </c>
      <c r="N13" s="72">
        <f t="shared" si="0"/>
        <v>1119685</v>
      </c>
    </row>
    <row r="14" spans="1:14" x14ac:dyDescent="0.25">
      <c r="A14" s="38">
        <v>11</v>
      </c>
      <c r="B14" s="39" t="s">
        <v>22</v>
      </c>
      <c r="C14" s="60">
        <v>0</v>
      </c>
      <c r="D14" s="72">
        <v>2945</v>
      </c>
      <c r="E14" s="6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60">
        <v>0</v>
      </c>
      <c r="N14" s="72">
        <f t="shared" si="0"/>
        <v>2945</v>
      </c>
    </row>
    <row r="15" spans="1:14" x14ac:dyDescent="0.25">
      <c r="A15" s="38">
        <v>12</v>
      </c>
      <c r="B15" s="39" t="s">
        <v>23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35</v>
      </c>
      <c r="L15" s="39">
        <v>0</v>
      </c>
      <c r="M15" s="60">
        <v>0</v>
      </c>
      <c r="N15" s="39">
        <f t="shared" si="0"/>
        <v>35</v>
      </c>
    </row>
    <row r="16" spans="1:14" x14ac:dyDescent="0.25">
      <c r="A16" s="38">
        <v>13</v>
      </c>
      <c r="B16" s="39" t="s">
        <v>24</v>
      </c>
      <c r="C16" s="205">
        <v>342</v>
      </c>
      <c r="D16" s="72">
        <v>377</v>
      </c>
      <c r="E16" s="205">
        <v>259</v>
      </c>
      <c r="F16" s="72">
        <v>597</v>
      </c>
      <c r="G16" s="205">
        <v>642</v>
      </c>
      <c r="H16" s="72">
        <v>280</v>
      </c>
      <c r="I16" s="60">
        <v>0</v>
      </c>
      <c r="J16" s="72">
        <v>941</v>
      </c>
      <c r="K16" s="205">
        <v>928</v>
      </c>
      <c r="L16" s="39">
        <v>82</v>
      </c>
      <c r="M16" s="205">
        <v>216</v>
      </c>
      <c r="N16" s="72">
        <f t="shared" si="0"/>
        <v>4664</v>
      </c>
    </row>
    <row r="17" spans="1:14" x14ac:dyDescent="0.25">
      <c r="A17" s="38">
        <v>14</v>
      </c>
      <c r="B17" s="39" t="s">
        <v>25</v>
      </c>
      <c r="C17" s="60">
        <v>0</v>
      </c>
      <c r="D17" s="39">
        <v>0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1500</v>
      </c>
      <c r="M17" s="60">
        <v>0</v>
      </c>
      <c r="N17" s="72">
        <f t="shared" si="0"/>
        <v>1500</v>
      </c>
    </row>
    <row r="18" spans="1:14" x14ac:dyDescent="0.25">
      <c r="A18" s="38">
        <v>15</v>
      </c>
      <c r="B18" s="39" t="s">
        <v>26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60">
        <v>623</v>
      </c>
      <c r="D19" s="72">
        <v>0</v>
      </c>
      <c r="E19" s="60">
        <v>0</v>
      </c>
      <c r="F19" s="72">
        <v>309</v>
      </c>
      <c r="G19" s="60">
        <v>0</v>
      </c>
      <c r="H19" s="39">
        <v>0</v>
      </c>
      <c r="I19" s="60">
        <v>0</v>
      </c>
      <c r="J19" s="72">
        <v>0</v>
      </c>
      <c r="K19" s="60">
        <v>0</v>
      </c>
      <c r="L19" s="39">
        <v>0</v>
      </c>
      <c r="M19" s="60">
        <v>0</v>
      </c>
      <c r="N19" s="72">
        <f t="shared" si="0"/>
        <v>932</v>
      </c>
    </row>
    <row r="20" spans="1:14" x14ac:dyDescent="0.25">
      <c r="A20" s="38">
        <v>17</v>
      </c>
      <c r="B20" s="39" t="s">
        <v>28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6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26">
        <v>793</v>
      </c>
      <c r="D21" s="170">
        <v>11021</v>
      </c>
      <c r="E21" s="226">
        <v>664</v>
      </c>
      <c r="F21" s="170">
        <v>3505</v>
      </c>
      <c r="G21" s="226">
        <v>670</v>
      </c>
      <c r="H21" s="170">
        <v>2983</v>
      </c>
      <c r="I21" s="206">
        <v>70</v>
      </c>
      <c r="J21" s="170">
        <v>1482</v>
      </c>
      <c r="K21" s="226">
        <v>1348</v>
      </c>
      <c r="L21" s="42">
        <v>672</v>
      </c>
      <c r="M21" s="226">
        <v>1281</v>
      </c>
      <c r="N21" s="170">
        <f t="shared" si="0"/>
        <v>24489</v>
      </c>
    </row>
    <row r="22" spans="1:14" ht="15.75" thickBot="1" x14ac:dyDescent="0.3">
      <c r="A22" s="44"/>
      <c r="B22" s="45" t="s">
        <v>37</v>
      </c>
      <c r="C22" s="46">
        <f>SUM(C4:C21)</f>
        <v>199076</v>
      </c>
      <c r="D22" s="47">
        <f>SUM(D4:D21)</f>
        <v>250081</v>
      </c>
      <c r="E22" s="48">
        <f>SUM(E4:E21)</f>
        <v>203537</v>
      </c>
      <c r="F22" s="47">
        <f>SUM(F4:F21)</f>
        <v>218810</v>
      </c>
      <c r="G22" s="48">
        <f t="shared" ref="G22:N22" si="1">SUM(G4:G21)</f>
        <v>195863</v>
      </c>
      <c r="H22" s="47">
        <f t="shared" si="1"/>
        <v>192762</v>
      </c>
      <c r="I22" s="48">
        <f>SUM(I4:I21)</f>
        <v>59338</v>
      </c>
      <c r="J22" s="47">
        <f t="shared" si="1"/>
        <v>196541</v>
      </c>
      <c r="K22" s="142">
        <f t="shared" si="1"/>
        <v>128346</v>
      </c>
      <c r="L22" s="47">
        <f t="shared" si="1"/>
        <v>209720</v>
      </c>
      <c r="M22" s="49">
        <f t="shared" si="1"/>
        <v>167377</v>
      </c>
      <c r="N22" s="47">
        <f t="shared" si="1"/>
        <v>2021451</v>
      </c>
    </row>
    <row r="23" spans="1:14" ht="15.75" thickBot="1" x14ac:dyDescent="0.3">
      <c r="A23" s="51"/>
      <c r="B23" s="52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29" t="s">
        <v>31</v>
      </c>
      <c r="B24" s="330"/>
      <c r="C24" s="56">
        <f>C22/N22</f>
        <v>9.8481734160264081E-2</v>
      </c>
      <c r="D24" s="55">
        <f>D22/N22</f>
        <v>0.12371360967938377</v>
      </c>
      <c r="E24" s="56">
        <f>E22/N22</f>
        <v>0.1006885647982563</v>
      </c>
      <c r="F24" s="55">
        <f>F22/N22</f>
        <v>0.10824402867049461</v>
      </c>
      <c r="G24" s="253">
        <f>G22/N22</f>
        <v>9.6892281831219257E-2</v>
      </c>
      <c r="H24" s="55">
        <f>H22/N22</f>
        <v>9.5358235247849199E-2</v>
      </c>
      <c r="I24" s="57">
        <f>I22/N22</f>
        <v>2.9354161936153783E-2</v>
      </c>
      <c r="J24" s="55">
        <f>J22/N22</f>
        <v>9.7227684470214709E-2</v>
      </c>
      <c r="K24" s="56">
        <f>K22/N22</f>
        <v>6.3492016378334182E-2</v>
      </c>
      <c r="L24" s="254">
        <f>L22/N22</f>
        <v>0.10374725877599804</v>
      </c>
      <c r="M24" s="56">
        <f>M22/N22</f>
        <v>8.2800424051832078E-2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308" t="s">
        <v>0</v>
      </c>
      <c r="B26" s="314" t="s">
        <v>1</v>
      </c>
      <c r="C26" s="320" t="s">
        <v>90</v>
      </c>
      <c r="D26" s="321"/>
      <c r="E26" s="321"/>
      <c r="F26" s="321"/>
      <c r="G26" s="322"/>
      <c r="H26" s="318" t="s">
        <v>3</v>
      </c>
      <c r="I26" s="1"/>
      <c r="J26" s="260"/>
      <c r="K26" s="1"/>
      <c r="L26" s="1"/>
      <c r="M26" s="1"/>
      <c r="N26" s="1"/>
    </row>
    <row r="27" spans="1:14" ht="15.75" thickBot="1" x14ac:dyDescent="0.3">
      <c r="A27" s="309"/>
      <c r="B27" s="315"/>
      <c r="C27" s="272" t="s">
        <v>11</v>
      </c>
      <c r="D27" s="182" t="s">
        <v>32</v>
      </c>
      <c r="E27" s="272" t="s">
        <v>7</v>
      </c>
      <c r="F27" s="182" t="s">
        <v>9</v>
      </c>
      <c r="G27" s="270" t="s">
        <v>4</v>
      </c>
      <c r="H27" s="319"/>
      <c r="I27" s="1"/>
      <c r="J27" s="109"/>
      <c r="K27" s="327" t="s">
        <v>33</v>
      </c>
      <c r="L27" s="328"/>
      <c r="M27" s="159">
        <f>N22</f>
        <v>2021451</v>
      </c>
      <c r="N27" s="160">
        <f>M27/M29</f>
        <v>0.854034146984466</v>
      </c>
    </row>
    <row r="28" spans="1:14" ht="15.75" thickBot="1" x14ac:dyDescent="0.3">
      <c r="A28" s="26">
        <v>19</v>
      </c>
      <c r="B28" s="108" t="s">
        <v>34</v>
      </c>
      <c r="C28" s="158">
        <f>149689+132</f>
        <v>149821</v>
      </c>
      <c r="D28" s="288">
        <v>82972</v>
      </c>
      <c r="E28" s="265">
        <f>46010+95</f>
        <v>46105</v>
      </c>
      <c r="F28" s="59">
        <f>25595+34</f>
        <v>25629</v>
      </c>
      <c r="G28" s="158">
        <v>40966</v>
      </c>
      <c r="H28" s="59">
        <f>SUM(C28:G28)</f>
        <v>345493</v>
      </c>
      <c r="I28" s="1"/>
      <c r="J28" s="109"/>
      <c r="K28" s="323" t="s">
        <v>34</v>
      </c>
      <c r="L28" s="324"/>
      <c r="M28" s="158">
        <f>H28</f>
        <v>345493</v>
      </c>
      <c r="N28" s="161">
        <f>M28/M29</f>
        <v>0.14596585301553394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9"/>
      <c r="K29" s="325" t="s">
        <v>3</v>
      </c>
      <c r="L29" s="326"/>
      <c r="M29" s="162">
        <f>M27+M28</f>
        <v>2366944</v>
      </c>
      <c r="N29" s="163">
        <f>M29/M29</f>
        <v>1</v>
      </c>
    </row>
    <row r="30" spans="1:14" ht="15.75" thickBot="1" x14ac:dyDescent="0.3">
      <c r="A30" s="302" t="s">
        <v>35</v>
      </c>
      <c r="B30" s="303"/>
      <c r="C30" s="27">
        <f>C28/H28</f>
        <v>0.433644096986046</v>
      </c>
      <c r="D30" s="110">
        <f>D28/H28</f>
        <v>0.24015537217830751</v>
      </c>
      <c r="E30" s="27">
        <f>E28/H28</f>
        <v>0.13344698734851357</v>
      </c>
      <c r="F30" s="110">
        <f>F28/H28</f>
        <v>7.4180953014967022E-2</v>
      </c>
      <c r="G30" s="27">
        <f>G28/H28</f>
        <v>0.11857259047216587</v>
      </c>
      <c r="H30" s="110">
        <f>H28/H28</f>
        <v>1</v>
      </c>
      <c r="I30" s="1"/>
      <c r="J30" s="1"/>
      <c r="K30" s="1"/>
      <c r="L30" s="1"/>
      <c r="M30" s="1"/>
      <c r="N30" s="1"/>
    </row>
  </sheetData>
  <mergeCells count="14">
    <mergeCell ref="C1:K1"/>
    <mergeCell ref="A2:A3"/>
    <mergeCell ref="B2:B3"/>
    <mergeCell ref="C2:M2"/>
    <mergeCell ref="N2:N3"/>
    <mergeCell ref="A24:B24"/>
    <mergeCell ref="K28:L28"/>
    <mergeCell ref="K29:L29"/>
    <mergeCell ref="A30:B30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72"/>
      <c r="B1" s="172"/>
      <c r="C1" s="331" t="s">
        <v>97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31"/>
    </row>
    <row r="2" spans="1:14" ht="15.75" thickBot="1" x14ac:dyDescent="0.3">
      <c r="A2" s="334" t="s">
        <v>0</v>
      </c>
      <c r="B2" s="336" t="s">
        <v>1</v>
      </c>
      <c r="C2" s="342" t="s">
        <v>2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0" t="s">
        <v>3</v>
      </c>
    </row>
    <row r="3" spans="1:14" ht="15.75" thickBot="1" x14ac:dyDescent="0.3">
      <c r="A3" s="335"/>
      <c r="B3" s="337"/>
      <c r="C3" s="90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23" t="s">
        <v>94</v>
      </c>
      <c r="J3" s="32" t="s">
        <v>9</v>
      </c>
      <c r="K3" s="89" t="s">
        <v>10</v>
      </c>
      <c r="L3" s="271" t="s">
        <v>93</v>
      </c>
      <c r="M3" s="33" t="s">
        <v>11</v>
      </c>
      <c r="N3" s="341"/>
    </row>
    <row r="4" spans="1:14" x14ac:dyDescent="0.25">
      <c r="A4" s="36">
        <v>1</v>
      </c>
      <c r="B4" s="37" t="s">
        <v>12</v>
      </c>
      <c r="C4" s="204">
        <v>344</v>
      </c>
      <c r="D4" s="169">
        <v>585</v>
      </c>
      <c r="E4" s="207">
        <v>82</v>
      </c>
      <c r="F4" s="227">
        <v>420</v>
      </c>
      <c r="G4" s="207">
        <v>265</v>
      </c>
      <c r="H4" s="169">
        <v>593</v>
      </c>
      <c r="I4" s="207">
        <v>112</v>
      </c>
      <c r="J4" s="227">
        <v>318</v>
      </c>
      <c r="K4" s="207">
        <v>135</v>
      </c>
      <c r="L4" s="227">
        <v>317</v>
      </c>
      <c r="M4" s="204">
        <v>312</v>
      </c>
      <c r="N4" s="169">
        <f t="shared" ref="N4:N21" si="0">SUM(C4:M4)</f>
        <v>3483</v>
      </c>
    </row>
    <row r="5" spans="1:14" x14ac:dyDescent="0.25">
      <c r="A5" s="38">
        <v>2</v>
      </c>
      <c r="B5" s="39" t="s">
        <v>13</v>
      </c>
      <c r="C5" s="60">
        <v>282</v>
      </c>
      <c r="D5" s="72">
        <v>3268</v>
      </c>
      <c r="E5" s="60">
        <v>574</v>
      </c>
      <c r="F5" s="39">
        <v>1141</v>
      </c>
      <c r="G5" s="60">
        <v>65</v>
      </c>
      <c r="H5" s="72">
        <v>3623</v>
      </c>
      <c r="I5" s="60">
        <v>0</v>
      </c>
      <c r="J5" s="39">
        <v>396</v>
      </c>
      <c r="K5" s="60">
        <v>0</v>
      </c>
      <c r="L5" s="72">
        <v>3445</v>
      </c>
      <c r="M5" s="205">
        <v>5553</v>
      </c>
      <c r="N5" s="72">
        <f t="shared" si="0"/>
        <v>18347</v>
      </c>
    </row>
    <row r="6" spans="1:14" x14ac:dyDescent="0.25">
      <c r="A6" s="38">
        <v>3</v>
      </c>
      <c r="B6" s="39" t="s">
        <v>14</v>
      </c>
      <c r="C6" s="205">
        <v>220</v>
      </c>
      <c r="D6" s="72">
        <v>596</v>
      </c>
      <c r="E6" s="60">
        <v>293</v>
      </c>
      <c r="F6" s="72">
        <v>612</v>
      </c>
      <c r="G6" s="60">
        <v>354</v>
      </c>
      <c r="H6" s="39">
        <v>254</v>
      </c>
      <c r="I6" s="60">
        <v>27</v>
      </c>
      <c r="J6" s="39">
        <v>310</v>
      </c>
      <c r="K6" s="60">
        <v>348</v>
      </c>
      <c r="L6" s="39">
        <v>440</v>
      </c>
      <c r="M6" s="205">
        <v>245</v>
      </c>
      <c r="N6" s="72">
        <f t="shared" si="0"/>
        <v>3699</v>
      </c>
    </row>
    <row r="7" spans="1:14" x14ac:dyDescent="0.25">
      <c r="A7" s="38">
        <v>4</v>
      </c>
      <c r="B7" s="39" t="s">
        <v>15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60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0">
        <v>0</v>
      </c>
      <c r="D8" s="39">
        <v>0</v>
      </c>
      <c r="E8" s="60">
        <v>0</v>
      </c>
      <c r="F8" s="39">
        <v>0</v>
      </c>
      <c r="G8" s="60">
        <v>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60">
        <v>0</v>
      </c>
      <c r="N8" s="39">
        <f t="shared" si="0"/>
        <v>0</v>
      </c>
    </row>
    <row r="9" spans="1:14" x14ac:dyDescent="0.25">
      <c r="A9" s="38">
        <v>6</v>
      </c>
      <c r="B9" s="39" t="s">
        <v>17</v>
      </c>
      <c r="C9" s="60">
        <v>0</v>
      </c>
      <c r="D9" s="39">
        <v>1</v>
      </c>
      <c r="E9" s="60">
        <v>0</v>
      </c>
      <c r="F9" s="39">
        <v>0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60">
        <v>0</v>
      </c>
      <c r="N9" s="39">
        <f t="shared" si="0"/>
        <v>1</v>
      </c>
    </row>
    <row r="10" spans="1:14" x14ac:dyDescent="0.25">
      <c r="A10" s="38">
        <v>7</v>
      </c>
      <c r="B10" s="39" t="s">
        <v>18</v>
      </c>
      <c r="C10" s="60">
        <v>2</v>
      </c>
      <c r="D10" s="39">
        <v>1</v>
      </c>
      <c r="E10" s="60">
        <v>0</v>
      </c>
      <c r="F10" s="39">
        <v>1</v>
      </c>
      <c r="G10" s="60">
        <v>0</v>
      </c>
      <c r="H10" s="39">
        <v>2</v>
      </c>
      <c r="I10" s="60">
        <v>0</v>
      </c>
      <c r="J10" s="39">
        <v>4</v>
      </c>
      <c r="K10" s="60">
        <v>0</v>
      </c>
      <c r="L10" s="39">
        <v>1</v>
      </c>
      <c r="M10" s="60">
        <v>0</v>
      </c>
      <c r="N10" s="39">
        <f t="shared" si="0"/>
        <v>11</v>
      </c>
    </row>
    <row r="11" spans="1:14" x14ac:dyDescent="0.25">
      <c r="A11" s="38">
        <v>8</v>
      </c>
      <c r="B11" s="39" t="s">
        <v>19</v>
      </c>
      <c r="C11" s="60">
        <v>42</v>
      </c>
      <c r="D11" s="39">
        <v>22</v>
      </c>
      <c r="E11" s="60">
        <v>9</v>
      </c>
      <c r="F11" s="39">
        <v>54</v>
      </c>
      <c r="G11" s="60">
        <v>12</v>
      </c>
      <c r="H11" s="39">
        <v>159</v>
      </c>
      <c r="I11" s="60">
        <v>2</v>
      </c>
      <c r="J11" s="39">
        <v>10</v>
      </c>
      <c r="K11" s="60">
        <v>28</v>
      </c>
      <c r="L11" s="39">
        <v>15</v>
      </c>
      <c r="M11" s="60">
        <v>23</v>
      </c>
      <c r="N11" s="39">
        <f t="shared" si="0"/>
        <v>376</v>
      </c>
    </row>
    <row r="12" spans="1:14" x14ac:dyDescent="0.25">
      <c r="A12" s="38">
        <v>9</v>
      </c>
      <c r="B12" s="39" t="s">
        <v>20</v>
      </c>
      <c r="C12" s="205">
        <v>489</v>
      </c>
      <c r="D12" s="72">
        <v>449</v>
      </c>
      <c r="E12" s="60">
        <v>742</v>
      </c>
      <c r="F12" s="39">
        <v>525</v>
      </c>
      <c r="G12" s="60">
        <v>211</v>
      </c>
      <c r="H12" s="39">
        <v>243</v>
      </c>
      <c r="I12" s="60">
        <v>2</v>
      </c>
      <c r="J12" s="39">
        <v>97</v>
      </c>
      <c r="K12" s="60">
        <v>75</v>
      </c>
      <c r="L12" s="39">
        <v>259</v>
      </c>
      <c r="M12" s="205">
        <v>90</v>
      </c>
      <c r="N12" s="72">
        <f t="shared" si="0"/>
        <v>3182</v>
      </c>
    </row>
    <row r="13" spans="1:14" x14ac:dyDescent="0.25">
      <c r="A13" s="38">
        <v>10</v>
      </c>
      <c r="B13" s="39" t="s">
        <v>21</v>
      </c>
      <c r="C13" s="205">
        <v>740</v>
      </c>
      <c r="D13" s="72">
        <v>1520</v>
      </c>
      <c r="E13" s="205">
        <v>1106</v>
      </c>
      <c r="F13" s="72">
        <v>1303</v>
      </c>
      <c r="G13" s="205">
        <v>2013</v>
      </c>
      <c r="H13" s="72">
        <v>1145</v>
      </c>
      <c r="I13" s="205">
        <v>901</v>
      </c>
      <c r="J13" s="72">
        <v>2210</v>
      </c>
      <c r="K13" s="205">
        <v>1200</v>
      </c>
      <c r="L13" s="72">
        <v>1393</v>
      </c>
      <c r="M13" s="205">
        <v>1289</v>
      </c>
      <c r="N13" s="72">
        <f t="shared" si="0"/>
        <v>14820</v>
      </c>
    </row>
    <row r="14" spans="1:14" x14ac:dyDescent="0.25">
      <c r="A14" s="38">
        <v>11</v>
      </c>
      <c r="B14" s="39" t="s">
        <v>22</v>
      </c>
      <c r="C14" s="60">
        <v>0</v>
      </c>
      <c r="D14" s="39">
        <v>4</v>
      </c>
      <c r="E14" s="6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60">
        <v>0</v>
      </c>
      <c r="N14" s="39">
        <f t="shared" si="0"/>
        <v>4</v>
      </c>
    </row>
    <row r="15" spans="1:14" x14ac:dyDescent="0.25">
      <c r="A15" s="38">
        <v>12</v>
      </c>
      <c r="B15" s="39" t="s">
        <v>23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1</v>
      </c>
      <c r="L15" s="39">
        <v>0</v>
      </c>
      <c r="M15" s="60">
        <v>0</v>
      </c>
      <c r="N15" s="39">
        <f t="shared" si="0"/>
        <v>1</v>
      </c>
    </row>
    <row r="16" spans="1:14" x14ac:dyDescent="0.25">
      <c r="A16" s="38">
        <v>13</v>
      </c>
      <c r="B16" s="39" t="s">
        <v>24</v>
      </c>
      <c r="C16" s="60">
        <v>17</v>
      </c>
      <c r="D16" s="39">
        <v>3</v>
      </c>
      <c r="E16" s="60">
        <v>9</v>
      </c>
      <c r="F16" s="39">
        <v>31</v>
      </c>
      <c r="G16" s="60">
        <v>14</v>
      </c>
      <c r="H16" s="39">
        <v>18</v>
      </c>
      <c r="I16" s="60">
        <v>0</v>
      </c>
      <c r="J16" s="39">
        <v>8</v>
      </c>
      <c r="K16" s="60">
        <v>28</v>
      </c>
      <c r="L16" s="39">
        <v>3</v>
      </c>
      <c r="M16" s="60">
        <v>10</v>
      </c>
      <c r="N16" s="39">
        <f t="shared" si="0"/>
        <v>141</v>
      </c>
    </row>
    <row r="17" spans="1:14" x14ac:dyDescent="0.25">
      <c r="A17" s="38">
        <v>14</v>
      </c>
      <c r="B17" s="39" t="s">
        <v>25</v>
      </c>
      <c r="C17" s="60">
        <v>0</v>
      </c>
      <c r="D17" s="39">
        <v>0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2</v>
      </c>
      <c r="M17" s="60">
        <v>0</v>
      </c>
      <c r="N17" s="39">
        <f t="shared" si="0"/>
        <v>2</v>
      </c>
    </row>
    <row r="18" spans="1:14" x14ac:dyDescent="0.25">
      <c r="A18" s="38">
        <v>15</v>
      </c>
      <c r="B18" s="39" t="s">
        <v>26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60">
        <v>18</v>
      </c>
      <c r="D19" s="39">
        <v>0</v>
      </c>
      <c r="E19" s="60">
        <v>0</v>
      </c>
      <c r="F19" s="39">
        <v>1</v>
      </c>
      <c r="G19" s="60">
        <v>0</v>
      </c>
      <c r="H19" s="39">
        <v>0</v>
      </c>
      <c r="I19" s="60">
        <v>0</v>
      </c>
      <c r="J19" s="39">
        <v>0</v>
      </c>
      <c r="K19" s="60">
        <v>0</v>
      </c>
      <c r="L19" s="39">
        <v>0</v>
      </c>
      <c r="M19" s="60">
        <v>0</v>
      </c>
      <c r="N19" s="39">
        <f t="shared" si="0"/>
        <v>19</v>
      </c>
    </row>
    <row r="20" spans="1:14" x14ac:dyDescent="0.25">
      <c r="A20" s="38">
        <v>17</v>
      </c>
      <c r="B20" s="39" t="s">
        <v>28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6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06">
        <v>21</v>
      </c>
      <c r="D21" s="42">
        <v>336</v>
      </c>
      <c r="E21" s="206">
        <v>36</v>
      </c>
      <c r="F21" s="42">
        <v>162</v>
      </c>
      <c r="G21" s="206">
        <v>29</v>
      </c>
      <c r="H21" s="42">
        <v>136</v>
      </c>
      <c r="I21" s="206">
        <v>10</v>
      </c>
      <c r="J21" s="42">
        <v>29</v>
      </c>
      <c r="K21" s="206">
        <v>95</v>
      </c>
      <c r="L21" s="170">
        <v>25</v>
      </c>
      <c r="M21" s="206">
        <v>54</v>
      </c>
      <c r="N21" s="170">
        <f t="shared" si="0"/>
        <v>933</v>
      </c>
    </row>
    <row r="22" spans="1:14" ht="15.75" thickBot="1" x14ac:dyDescent="0.3">
      <c r="A22" s="44"/>
      <c r="B22" s="45" t="s">
        <v>3</v>
      </c>
      <c r="C22" s="46">
        <f>SUM(C4:C21)</f>
        <v>2175</v>
      </c>
      <c r="D22" s="61">
        <f>SUM(D4:D21)</f>
        <v>6785</v>
      </c>
      <c r="E22" s="95">
        <f t="shared" ref="E22:N22" si="1">SUM(E4:E21)</f>
        <v>2851</v>
      </c>
      <c r="F22" s="47">
        <f t="shared" si="1"/>
        <v>4250</v>
      </c>
      <c r="G22" s="48">
        <f t="shared" si="1"/>
        <v>2963</v>
      </c>
      <c r="H22" s="47">
        <f t="shared" si="1"/>
        <v>6173</v>
      </c>
      <c r="I22" s="48">
        <f t="shared" si="1"/>
        <v>1054</v>
      </c>
      <c r="J22" s="47">
        <f t="shared" si="1"/>
        <v>3382</v>
      </c>
      <c r="K22" s="48">
        <f t="shared" si="1"/>
        <v>1910</v>
      </c>
      <c r="L22" s="47">
        <f t="shared" si="1"/>
        <v>5900</v>
      </c>
      <c r="M22" s="48">
        <f t="shared" si="1"/>
        <v>7576</v>
      </c>
      <c r="N22" s="47">
        <f t="shared" si="1"/>
        <v>45019</v>
      </c>
    </row>
    <row r="23" spans="1:14" ht="15.75" thickBot="1" x14ac:dyDescent="0.3">
      <c r="A23" s="51"/>
      <c r="B23" s="52"/>
      <c r="C23" s="54"/>
      <c r="D23" s="78"/>
      <c r="E23" s="78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29" t="s">
        <v>31</v>
      </c>
      <c r="B24" s="330"/>
      <c r="C24" s="56">
        <f>C22/N22</f>
        <v>4.8312934538750303E-2</v>
      </c>
      <c r="D24" s="55">
        <f>D22/N22</f>
        <v>0.15071414291743487</v>
      </c>
      <c r="E24" s="56">
        <f>E22/N22</f>
        <v>6.3328816721828565E-2</v>
      </c>
      <c r="F24" s="55">
        <f>F22/N22</f>
        <v>9.4404584730891403E-2</v>
      </c>
      <c r="G24" s="56">
        <f>G22/N22</f>
        <v>6.5816655190030882E-2</v>
      </c>
      <c r="H24" s="55">
        <f>H22/N22</f>
        <v>0.1371198827161865</v>
      </c>
      <c r="I24" s="56">
        <f>I22/N22</f>
        <v>2.3412337013261068E-2</v>
      </c>
      <c r="J24" s="55">
        <f>J22/N22</f>
        <v>7.5123836602323468E-2</v>
      </c>
      <c r="K24" s="56">
        <f>K22/N22</f>
        <v>4.24265310202359E-2</v>
      </c>
      <c r="L24" s="55">
        <f>L22/N22</f>
        <v>0.13105577644994335</v>
      </c>
      <c r="M24" s="57">
        <f>M22/N22</f>
        <v>0.16828450209911372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308" t="s">
        <v>0</v>
      </c>
      <c r="B26" s="314" t="s">
        <v>1</v>
      </c>
      <c r="C26" s="320" t="s">
        <v>90</v>
      </c>
      <c r="D26" s="321"/>
      <c r="E26" s="321"/>
      <c r="F26" s="321"/>
      <c r="G26" s="322"/>
      <c r="H26" s="318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9"/>
      <c r="B27" s="315"/>
      <c r="C27" s="272" t="s">
        <v>11</v>
      </c>
      <c r="D27" s="182" t="s">
        <v>32</v>
      </c>
      <c r="E27" s="272" t="s">
        <v>7</v>
      </c>
      <c r="F27" s="182" t="s">
        <v>9</v>
      </c>
      <c r="G27" s="270" t="s">
        <v>4</v>
      </c>
      <c r="H27" s="319"/>
      <c r="I27" s="1"/>
      <c r="J27" s="109"/>
      <c r="K27" s="298" t="s">
        <v>33</v>
      </c>
      <c r="L27" s="299"/>
      <c r="M27" s="284">
        <f>N22</f>
        <v>45019</v>
      </c>
      <c r="N27" s="285">
        <f>M27/M29</f>
        <v>0.95280323393087685</v>
      </c>
    </row>
    <row r="28" spans="1:14" ht="15.75" thickBot="1" x14ac:dyDescent="0.3">
      <c r="A28" s="26">
        <v>19</v>
      </c>
      <c r="B28" s="108" t="s">
        <v>34</v>
      </c>
      <c r="C28" s="158">
        <v>1205</v>
      </c>
      <c r="D28" s="59">
        <v>456</v>
      </c>
      <c r="E28" s="264">
        <v>303</v>
      </c>
      <c r="F28" s="164">
        <v>154</v>
      </c>
      <c r="G28" s="158">
        <v>112</v>
      </c>
      <c r="H28" s="59">
        <f>SUM(C28:G28)</f>
        <v>2230</v>
      </c>
      <c r="I28" s="1"/>
      <c r="J28" s="109"/>
      <c r="K28" s="298" t="s">
        <v>34</v>
      </c>
      <c r="L28" s="299"/>
      <c r="M28" s="238">
        <f>H28</f>
        <v>2230</v>
      </c>
      <c r="N28" s="286">
        <f>M28/M29</f>
        <v>4.7196766069123153E-2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9"/>
      <c r="K29" s="298" t="s">
        <v>3</v>
      </c>
      <c r="L29" s="299"/>
      <c r="M29" s="239">
        <f>M27+M28</f>
        <v>47249</v>
      </c>
      <c r="N29" s="287">
        <f>M29/M29</f>
        <v>1</v>
      </c>
    </row>
    <row r="30" spans="1:14" ht="15.75" thickBot="1" x14ac:dyDescent="0.3">
      <c r="A30" s="302" t="s">
        <v>35</v>
      </c>
      <c r="B30" s="303"/>
      <c r="C30" s="27">
        <f>C28/H28</f>
        <v>0.54035874439461884</v>
      </c>
      <c r="D30" s="110">
        <f>D28/H28</f>
        <v>0.20448430493273542</v>
      </c>
      <c r="E30" s="27">
        <f>E28/H28</f>
        <v>0.13587443946188341</v>
      </c>
      <c r="F30" s="110">
        <f>F28/H28</f>
        <v>6.9058295964125563E-2</v>
      </c>
      <c r="G30" s="27">
        <f>G28/H28</f>
        <v>5.0224215246636769E-2</v>
      </c>
      <c r="H30" s="110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H31" s="1"/>
    </row>
    <row r="32" spans="1:14" x14ac:dyDescent="0.25">
      <c r="D32" s="261"/>
    </row>
  </sheetData>
  <mergeCells count="14">
    <mergeCell ref="N2:N3"/>
    <mergeCell ref="A30:B30"/>
    <mergeCell ref="K28:L28"/>
    <mergeCell ref="C1:K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72"/>
      <c r="B1" s="172"/>
      <c r="C1" s="344" t="s">
        <v>98</v>
      </c>
      <c r="D1" s="345"/>
      <c r="E1" s="345"/>
      <c r="F1" s="345"/>
      <c r="G1" s="345"/>
      <c r="H1" s="345"/>
      <c r="I1" s="345"/>
      <c r="J1" s="31"/>
      <c r="K1" s="31"/>
      <c r="L1" s="31"/>
      <c r="M1" s="31"/>
      <c r="N1" s="31"/>
    </row>
    <row r="2" spans="1:14" ht="15.75" thickBot="1" x14ac:dyDescent="0.3">
      <c r="A2" s="334" t="s">
        <v>0</v>
      </c>
      <c r="B2" s="336" t="s">
        <v>1</v>
      </c>
      <c r="C2" s="346" t="s">
        <v>2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0" t="s">
        <v>3</v>
      </c>
    </row>
    <row r="3" spans="1:14" ht="15.75" thickBot="1" x14ac:dyDescent="0.3">
      <c r="A3" s="335"/>
      <c r="B3" s="337"/>
      <c r="C3" s="90" t="s">
        <v>69</v>
      </c>
      <c r="D3" s="35" t="s">
        <v>4</v>
      </c>
      <c r="E3" s="62" t="s">
        <v>5</v>
      </c>
      <c r="F3" s="32" t="s">
        <v>6</v>
      </c>
      <c r="G3" s="63" t="s">
        <v>7</v>
      </c>
      <c r="H3" s="32" t="s">
        <v>8</v>
      </c>
      <c r="I3" s="23" t="s">
        <v>94</v>
      </c>
      <c r="J3" s="32" t="s">
        <v>9</v>
      </c>
      <c r="K3" s="87" t="s">
        <v>10</v>
      </c>
      <c r="L3" s="271" t="s">
        <v>93</v>
      </c>
      <c r="M3" s="63" t="s">
        <v>11</v>
      </c>
      <c r="N3" s="341"/>
    </row>
    <row r="4" spans="1:14" x14ac:dyDescent="0.25">
      <c r="A4" s="36">
        <v>1</v>
      </c>
      <c r="B4" s="37" t="s">
        <v>12</v>
      </c>
      <c r="C4" s="200">
        <v>90</v>
      </c>
      <c r="D4" s="202">
        <v>377</v>
      </c>
      <c r="E4" s="203">
        <v>29</v>
      </c>
      <c r="F4" s="202">
        <v>326</v>
      </c>
      <c r="G4" s="200">
        <v>26</v>
      </c>
      <c r="H4" s="202">
        <v>177</v>
      </c>
      <c r="I4" s="200">
        <v>81</v>
      </c>
      <c r="J4" s="37">
        <v>55</v>
      </c>
      <c r="K4" s="200">
        <v>54</v>
      </c>
      <c r="L4" s="202">
        <v>179</v>
      </c>
      <c r="M4" s="200">
        <v>212</v>
      </c>
      <c r="N4" s="169">
        <f t="shared" ref="N4:N20" si="0">SUM(C4:M4)</f>
        <v>1606</v>
      </c>
    </row>
    <row r="5" spans="1:14" x14ac:dyDescent="0.25">
      <c r="A5" s="38">
        <v>2</v>
      </c>
      <c r="B5" s="39" t="s">
        <v>13</v>
      </c>
      <c r="C5" s="64">
        <v>45</v>
      </c>
      <c r="D5" s="71">
        <v>309</v>
      </c>
      <c r="E5" s="64">
        <v>81</v>
      </c>
      <c r="F5" s="71">
        <v>326</v>
      </c>
      <c r="G5" s="64">
        <v>0</v>
      </c>
      <c r="H5" s="71">
        <v>853</v>
      </c>
      <c r="I5" s="64">
        <v>0</v>
      </c>
      <c r="J5" s="39">
        <v>50</v>
      </c>
      <c r="K5" s="64">
        <v>0</v>
      </c>
      <c r="L5" s="67">
        <v>1135</v>
      </c>
      <c r="M5" s="167">
        <v>2475</v>
      </c>
      <c r="N5" s="72">
        <f t="shared" si="0"/>
        <v>5274</v>
      </c>
    </row>
    <row r="6" spans="1:14" x14ac:dyDescent="0.25">
      <c r="A6" s="38">
        <v>3</v>
      </c>
      <c r="B6" s="39" t="s">
        <v>14</v>
      </c>
      <c r="C6" s="64">
        <v>93</v>
      </c>
      <c r="D6" s="71">
        <v>377</v>
      </c>
      <c r="E6" s="167">
        <v>207</v>
      </c>
      <c r="F6" s="71">
        <v>211</v>
      </c>
      <c r="G6" s="64">
        <v>65</v>
      </c>
      <c r="H6" s="71">
        <v>269</v>
      </c>
      <c r="I6" s="64">
        <v>38</v>
      </c>
      <c r="J6" s="39">
        <v>246</v>
      </c>
      <c r="K6" s="64">
        <v>151</v>
      </c>
      <c r="L6" s="71">
        <v>302</v>
      </c>
      <c r="M6" s="64">
        <v>295</v>
      </c>
      <c r="N6" s="72">
        <f>SUM(C6:M6)</f>
        <v>2254</v>
      </c>
    </row>
    <row r="7" spans="1:14" x14ac:dyDescent="0.25">
      <c r="A7" s="38">
        <v>4</v>
      </c>
      <c r="B7" s="39" t="s">
        <v>15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40">
        <v>0</v>
      </c>
      <c r="I7" s="64">
        <v>0</v>
      </c>
      <c r="J7" s="39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4">
        <v>0</v>
      </c>
      <c r="D8" s="71">
        <v>1</v>
      </c>
      <c r="E8" s="64">
        <v>0</v>
      </c>
      <c r="F8" s="71">
        <v>0</v>
      </c>
      <c r="G8" s="64">
        <v>0</v>
      </c>
      <c r="H8" s="40">
        <v>0</v>
      </c>
      <c r="I8" s="64">
        <v>0</v>
      </c>
      <c r="J8" s="39">
        <v>0</v>
      </c>
      <c r="K8" s="64">
        <v>0</v>
      </c>
      <c r="L8" s="71">
        <v>0</v>
      </c>
      <c r="M8" s="64">
        <v>0</v>
      </c>
      <c r="N8" s="39">
        <f t="shared" si="0"/>
        <v>1</v>
      </c>
    </row>
    <row r="9" spans="1:14" x14ac:dyDescent="0.25">
      <c r="A9" s="38">
        <v>6</v>
      </c>
      <c r="B9" s="39" t="s">
        <v>17</v>
      </c>
      <c r="C9" s="64">
        <v>0</v>
      </c>
      <c r="D9" s="71">
        <v>1</v>
      </c>
      <c r="E9" s="64">
        <v>0</v>
      </c>
      <c r="F9" s="71">
        <v>0</v>
      </c>
      <c r="G9" s="64">
        <v>0</v>
      </c>
      <c r="H9" s="71">
        <v>0</v>
      </c>
      <c r="I9" s="64">
        <v>0</v>
      </c>
      <c r="J9" s="39">
        <v>0</v>
      </c>
      <c r="K9" s="64">
        <v>0</v>
      </c>
      <c r="L9" s="71">
        <v>0</v>
      </c>
      <c r="M9" s="64">
        <v>0</v>
      </c>
      <c r="N9" s="39">
        <f t="shared" si="0"/>
        <v>1</v>
      </c>
    </row>
    <row r="10" spans="1:14" x14ac:dyDescent="0.25">
      <c r="A10" s="38">
        <v>7</v>
      </c>
      <c r="B10" s="39" t="s">
        <v>18</v>
      </c>
      <c r="C10" s="64">
        <v>2</v>
      </c>
      <c r="D10" s="71">
        <v>2</v>
      </c>
      <c r="E10" s="167">
        <v>4</v>
      </c>
      <c r="F10" s="71">
        <v>2</v>
      </c>
      <c r="G10" s="64">
        <v>0</v>
      </c>
      <c r="H10" s="71">
        <v>1</v>
      </c>
      <c r="I10" s="64">
        <v>0</v>
      </c>
      <c r="J10" s="39">
        <v>0</v>
      </c>
      <c r="K10" s="64">
        <v>0</v>
      </c>
      <c r="L10" s="71">
        <v>0</v>
      </c>
      <c r="M10" s="64">
        <v>2</v>
      </c>
      <c r="N10" s="39">
        <f t="shared" si="0"/>
        <v>13</v>
      </c>
    </row>
    <row r="11" spans="1:14" x14ac:dyDescent="0.25">
      <c r="A11" s="38">
        <v>8</v>
      </c>
      <c r="B11" s="39" t="s">
        <v>19</v>
      </c>
      <c r="C11" s="64">
        <v>32</v>
      </c>
      <c r="D11" s="71">
        <v>24</v>
      </c>
      <c r="E11" s="167">
        <v>8</v>
      </c>
      <c r="F11" s="71">
        <v>45</v>
      </c>
      <c r="G11" s="64">
        <v>6</v>
      </c>
      <c r="H11" s="71">
        <v>81</v>
      </c>
      <c r="I11" s="64">
        <v>12</v>
      </c>
      <c r="J11" s="39">
        <v>9</v>
      </c>
      <c r="K11" s="64">
        <v>36</v>
      </c>
      <c r="L11" s="67">
        <v>10</v>
      </c>
      <c r="M11" s="64">
        <v>34</v>
      </c>
      <c r="N11" s="39">
        <f t="shared" si="0"/>
        <v>297</v>
      </c>
    </row>
    <row r="12" spans="1:14" x14ac:dyDescent="0.25">
      <c r="A12" s="38">
        <v>9</v>
      </c>
      <c r="B12" s="39" t="s">
        <v>20</v>
      </c>
      <c r="C12" s="64">
        <v>120</v>
      </c>
      <c r="D12" s="67">
        <v>710</v>
      </c>
      <c r="E12" s="64">
        <v>106</v>
      </c>
      <c r="F12" s="71">
        <v>358</v>
      </c>
      <c r="G12" s="64">
        <v>12</v>
      </c>
      <c r="H12" s="71">
        <v>215</v>
      </c>
      <c r="I12" s="64">
        <v>2</v>
      </c>
      <c r="J12" s="39">
        <v>52</v>
      </c>
      <c r="K12" s="64">
        <v>55</v>
      </c>
      <c r="L12" s="67">
        <v>126</v>
      </c>
      <c r="M12" s="64">
        <v>55</v>
      </c>
      <c r="N12" s="72">
        <f t="shared" si="0"/>
        <v>1811</v>
      </c>
    </row>
    <row r="13" spans="1:14" x14ac:dyDescent="0.25">
      <c r="A13" s="38">
        <v>10</v>
      </c>
      <c r="B13" s="39" t="s">
        <v>21</v>
      </c>
      <c r="C13" s="64">
        <v>451</v>
      </c>
      <c r="D13" s="67">
        <v>970</v>
      </c>
      <c r="E13" s="167">
        <v>842</v>
      </c>
      <c r="F13" s="67">
        <v>832</v>
      </c>
      <c r="G13" s="64">
        <v>477</v>
      </c>
      <c r="H13" s="67">
        <v>1290</v>
      </c>
      <c r="I13" s="167">
        <v>1882</v>
      </c>
      <c r="J13" s="72">
        <v>762</v>
      </c>
      <c r="K13" s="167">
        <v>770</v>
      </c>
      <c r="L13" s="67">
        <v>818</v>
      </c>
      <c r="M13" s="64">
        <v>810</v>
      </c>
      <c r="N13" s="72">
        <f t="shared" si="0"/>
        <v>9904</v>
      </c>
    </row>
    <row r="14" spans="1:14" x14ac:dyDescent="0.25">
      <c r="A14" s="38">
        <v>11</v>
      </c>
      <c r="B14" s="39" t="s">
        <v>22</v>
      </c>
      <c r="C14" s="64">
        <v>0</v>
      </c>
      <c r="D14" s="71">
        <v>0</v>
      </c>
      <c r="E14" s="64">
        <v>0</v>
      </c>
      <c r="F14" s="71">
        <v>0</v>
      </c>
      <c r="G14" s="64">
        <v>0</v>
      </c>
      <c r="H14" s="40">
        <v>0</v>
      </c>
      <c r="I14" s="64">
        <v>0</v>
      </c>
      <c r="J14" s="39">
        <v>0</v>
      </c>
      <c r="K14" s="64">
        <v>0</v>
      </c>
      <c r="L14" s="71">
        <v>0</v>
      </c>
      <c r="M14" s="64">
        <v>0</v>
      </c>
      <c r="N14" s="39">
        <f t="shared" si="0"/>
        <v>0</v>
      </c>
    </row>
    <row r="15" spans="1:14" x14ac:dyDescent="0.25">
      <c r="A15" s="38">
        <v>12</v>
      </c>
      <c r="B15" s="39" t="s">
        <v>23</v>
      </c>
      <c r="C15" s="64">
        <v>0</v>
      </c>
      <c r="D15" s="71">
        <v>6</v>
      </c>
      <c r="E15" s="64">
        <v>0</v>
      </c>
      <c r="F15" s="71">
        <v>1</v>
      </c>
      <c r="G15" s="64">
        <v>0</v>
      </c>
      <c r="H15" s="40">
        <v>0</v>
      </c>
      <c r="I15" s="64">
        <v>0</v>
      </c>
      <c r="J15" s="39">
        <v>0</v>
      </c>
      <c r="K15" s="64">
        <v>0</v>
      </c>
      <c r="L15" s="71">
        <v>0</v>
      </c>
      <c r="M15" s="64">
        <v>0</v>
      </c>
      <c r="N15" s="39">
        <f t="shared" si="0"/>
        <v>7</v>
      </c>
    </row>
    <row r="16" spans="1:14" x14ac:dyDescent="0.25">
      <c r="A16" s="38">
        <v>13</v>
      </c>
      <c r="B16" s="39" t="s">
        <v>24</v>
      </c>
      <c r="C16" s="64">
        <v>47</v>
      </c>
      <c r="D16" s="71">
        <v>10</v>
      </c>
      <c r="E16" s="64">
        <v>18</v>
      </c>
      <c r="F16" s="71">
        <v>14</v>
      </c>
      <c r="G16" s="64">
        <v>13</v>
      </c>
      <c r="H16" s="71">
        <v>19</v>
      </c>
      <c r="I16" s="64">
        <v>0</v>
      </c>
      <c r="J16" s="39">
        <v>12</v>
      </c>
      <c r="K16" s="64">
        <v>33</v>
      </c>
      <c r="L16" s="71">
        <v>5</v>
      </c>
      <c r="M16" s="64">
        <v>20</v>
      </c>
      <c r="N16" s="39">
        <f t="shared" si="0"/>
        <v>191</v>
      </c>
    </row>
    <row r="17" spans="1:14" x14ac:dyDescent="0.25">
      <c r="A17" s="38">
        <v>14</v>
      </c>
      <c r="B17" s="39" t="s">
        <v>25</v>
      </c>
      <c r="C17" s="64">
        <v>0</v>
      </c>
      <c r="D17" s="71">
        <v>0</v>
      </c>
      <c r="E17" s="64">
        <v>0</v>
      </c>
      <c r="F17" s="71">
        <v>0</v>
      </c>
      <c r="G17" s="64">
        <v>0</v>
      </c>
      <c r="H17" s="40">
        <v>0</v>
      </c>
      <c r="I17" s="64">
        <v>0</v>
      </c>
      <c r="J17" s="39">
        <v>0</v>
      </c>
      <c r="K17" s="64">
        <v>0</v>
      </c>
      <c r="L17" s="71">
        <v>0</v>
      </c>
      <c r="M17" s="64">
        <v>1</v>
      </c>
      <c r="N17" s="39">
        <f t="shared" si="0"/>
        <v>1</v>
      </c>
    </row>
    <row r="18" spans="1:14" x14ac:dyDescent="0.25">
      <c r="A18" s="38">
        <v>15</v>
      </c>
      <c r="B18" s="39" t="s">
        <v>26</v>
      </c>
      <c r="C18" s="64">
        <v>0</v>
      </c>
      <c r="D18" s="71">
        <v>0</v>
      </c>
      <c r="E18" s="64">
        <v>0</v>
      </c>
      <c r="F18" s="71">
        <v>0</v>
      </c>
      <c r="G18" s="64">
        <v>0</v>
      </c>
      <c r="H18" s="40">
        <v>0</v>
      </c>
      <c r="I18" s="64">
        <v>0</v>
      </c>
      <c r="J18" s="39">
        <v>0</v>
      </c>
      <c r="K18" s="64">
        <v>0</v>
      </c>
      <c r="L18" s="71">
        <v>0</v>
      </c>
      <c r="M18" s="64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64">
        <v>0</v>
      </c>
      <c r="D19" s="71">
        <v>0</v>
      </c>
      <c r="E19" s="64">
        <v>0</v>
      </c>
      <c r="F19" s="71">
        <v>0</v>
      </c>
      <c r="G19" s="64">
        <v>0</v>
      </c>
      <c r="H19" s="40">
        <v>1</v>
      </c>
      <c r="I19" s="64">
        <v>0</v>
      </c>
      <c r="J19" s="39">
        <v>0</v>
      </c>
      <c r="K19" s="64">
        <v>0</v>
      </c>
      <c r="L19" s="71">
        <v>0</v>
      </c>
      <c r="M19" s="64">
        <v>0</v>
      </c>
      <c r="N19" s="39">
        <f t="shared" si="0"/>
        <v>1</v>
      </c>
    </row>
    <row r="20" spans="1:14" x14ac:dyDescent="0.25">
      <c r="A20" s="38">
        <v>17</v>
      </c>
      <c r="B20" s="39" t="s">
        <v>28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40">
        <v>0</v>
      </c>
      <c r="I20" s="64">
        <v>0</v>
      </c>
      <c r="J20" s="39">
        <v>0</v>
      </c>
      <c r="K20" s="64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01">
        <v>7</v>
      </c>
      <c r="D21" s="176">
        <v>255</v>
      </c>
      <c r="E21" s="201">
        <v>47</v>
      </c>
      <c r="F21" s="176">
        <v>204</v>
      </c>
      <c r="G21" s="266">
        <v>4</v>
      </c>
      <c r="H21" s="43">
        <v>148</v>
      </c>
      <c r="I21" s="201">
        <v>11</v>
      </c>
      <c r="J21" s="42">
        <v>17</v>
      </c>
      <c r="K21" s="201">
        <v>45</v>
      </c>
      <c r="L21" s="176">
        <v>16</v>
      </c>
      <c r="M21" s="201">
        <v>61</v>
      </c>
      <c r="N21" s="170">
        <f>SUM(C21:M21)</f>
        <v>815</v>
      </c>
    </row>
    <row r="22" spans="1:14" ht="15.75" thickBot="1" x14ac:dyDescent="0.3">
      <c r="A22" s="44"/>
      <c r="B22" s="45" t="s">
        <v>37</v>
      </c>
      <c r="C22" s="65">
        <f t="shared" ref="C22:M22" si="1">SUM(C4:C21)</f>
        <v>887</v>
      </c>
      <c r="D22" s="50">
        <f t="shared" si="1"/>
        <v>3042</v>
      </c>
      <c r="E22" s="96">
        <f t="shared" si="1"/>
        <v>1342</v>
      </c>
      <c r="F22" s="50">
        <f t="shared" si="1"/>
        <v>2319</v>
      </c>
      <c r="G22" s="66">
        <f t="shared" si="1"/>
        <v>603</v>
      </c>
      <c r="H22" s="50">
        <f t="shared" si="1"/>
        <v>3054</v>
      </c>
      <c r="I22" s="65">
        <f t="shared" si="1"/>
        <v>2026</v>
      </c>
      <c r="J22" s="50">
        <f t="shared" si="1"/>
        <v>1203</v>
      </c>
      <c r="K22" s="96">
        <f>SUM(K4:K21)</f>
        <v>1144</v>
      </c>
      <c r="L22" s="50">
        <f t="shared" si="1"/>
        <v>2591</v>
      </c>
      <c r="M22" s="65">
        <f t="shared" si="1"/>
        <v>3965</v>
      </c>
      <c r="N22" s="47">
        <f>SUM(C22:M22)</f>
        <v>22176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29" t="s">
        <v>31</v>
      </c>
      <c r="B24" s="330"/>
      <c r="C24" s="56">
        <f>C22/N22</f>
        <v>3.9998196248196248E-2</v>
      </c>
      <c r="D24" s="55">
        <f>D22/N22</f>
        <v>0.13717532467532467</v>
      </c>
      <c r="E24" s="56">
        <f>E22/N22</f>
        <v>6.0515873015873016E-2</v>
      </c>
      <c r="F24" s="55">
        <f>F22/N22</f>
        <v>0.10457251082251082</v>
      </c>
      <c r="G24" s="56">
        <f>G22/N22</f>
        <v>2.719155844155844E-2</v>
      </c>
      <c r="H24" s="55">
        <f>H22/N22</f>
        <v>0.13771645021645021</v>
      </c>
      <c r="I24" s="56">
        <f>I22/N22</f>
        <v>9.1360028860028863E-2</v>
      </c>
      <c r="J24" s="55">
        <f>J22/N22</f>
        <v>5.4247835497835496E-2</v>
      </c>
      <c r="K24" s="56">
        <f>K22/N22</f>
        <v>5.1587301587301584E-2</v>
      </c>
      <c r="L24" s="55">
        <f>L22/N22</f>
        <v>0.11683802308802309</v>
      </c>
      <c r="M24" s="56">
        <f>M22/N22</f>
        <v>0.17879689754689754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8" t="s">
        <v>0</v>
      </c>
      <c r="B26" s="314" t="s">
        <v>1</v>
      </c>
      <c r="C26" s="320" t="s">
        <v>90</v>
      </c>
      <c r="D26" s="321"/>
      <c r="E26" s="321"/>
      <c r="F26" s="321"/>
      <c r="G26" s="322"/>
      <c r="H26" s="318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9"/>
      <c r="B27" s="315"/>
      <c r="C27" s="272" t="s">
        <v>11</v>
      </c>
      <c r="D27" s="182" t="s">
        <v>32</v>
      </c>
      <c r="E27" s="272" t="s">
        <v>7</v>
      </c>
      <c r="F27" s="182" t="s">
        <v>9</v>
      </c>
      <c r="G27" s="270" t="s">
        <v>4</v>
      </c>
      <c r="H27" s="319"/>
      <c r="I27" s="1"/>
      <c r="J27" s="109"/>
      <c r="K27" s="327" t="s">
        <v>33</v>
      </c>
      <c r="L27" s="328"/>
      <c r="M27" s="159">
        <f>N22</f>
        <v>22176</v>
      </c>
      <c r="N27" s="160">
        <f>M27/M29</f>
        <v>0.97434094903339197</v>
      </c>
    </row>
    <row r="28" spans="1:14" ht="15.75" thickBot="1" x14ac:dyDescent="0.3">
      <c r="A28" s="26">
        <v>19</v>
      </c>
      <c r="B28" s="183" t="s">
        <v>34</v>
      </c>
      <c r="C28" s="265">
        <f>93+145</f>
        <v>238</v>
      </c>
      <c r="D28" s="59">
        <f>210+54</f>
        <v>264</v>
      </c>
      <c r="E28" s="264">
        <f>25+3</f>
        <v>28</v>
      </c>
      <c r="F28" s="164">
        <f>26+16</f>
        <v>42</v>
      </c>
      <c r="G28" s="158">
        <v>12</v>
      </c>
      <c r="H28" s="59">
        <f>SUM(C28:G28)</f>
        <v>584</v>
      </c>
      <c r="I28" s="1"/>
      <c r="J28" s="109"/>
      <c r="K28" s="323" t="s">
        <v>34</v>
      </c>
      <c r="L28" s="324"/>
      <c r="M28" s="158">
        <f>H28</f>
        <v>584</v>
      </c>
      <c r="N28" s="161">
        <f>M28/M29</f>
        <v>2.5659050966608084E-2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9"/>
      <c r="K29" s="325" t="s">
        <v>3</v>
      </c>
      <c r="L29" s="326"/>
      <c r="M29" s="162">
        <f>M27+M28</f>
        <v>22760</v>
      </c>
      <c r="N29" s="163">
        <f>M29/M29</f>
        <v>1</v>
      </c>
    </row>
    <row r="30" spans="1:14" ht="15.75" thickBot="1" x14ac:dyDescent="0.3">
      <c r="A30" s="302" t="s">
        <v>35</v>
      </c>
      <c r="B30" s="303"/>
      <c r="C30" s="27">
        <f>C28/H28</f>
        <v>0.40753424657534248</v>
      </c>
      <c r="D30" s="110">
        <f>D28/H28</f>
        <v>0.45205479452054792</v>
      </c>
      <c r="E30" s="27">
        <f>E28/H28</f>
        <v>4.7945205479452052E-2</v>
      </c>
      <c r="F30" s="110">
        <f>F28/H28</f>
        <v>7.1917808219178078E-2</v>
      </c>
      <c r="G30" s="27">
        <f>G28/H28</f>
        <v>2.0547945205479451E-2</v>
      </c>
      <c r="H30" s="110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7109375" customWidth="1"/>
    <col min="2" max="2" width="27.85546875" customWidth="1"/>
  </cols>
  <sheetData>
    <row r="1" spans="1:14" ht="27.75" customHeight="1" thickBot="1" x14ac:dyDescent="0.3">
      <c r="A1" s="31"/>
      <c r="B1" s="31"/>
      <c r="C1" s="331" t="s">
        <v>99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237" t="s">
        <v>36</v>
      </c>
    </row>
    <row r="2" spans="1:14" ht="15.75" thickBot="1" x14ac:dyDescent="0.3">
      <c r="A2" s="334" t="s">
        <v>0</v>
      </c>
      <c r="B2" s="336" t="s">
        <v>1</v>
      </c>
      <c r="C2" s="348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0" t="s">
        <v>3</v>
      </c>
    </row>
    <row r="3" spans="1:14" ht="15.75" thickBot="1" x14ac:dyDescent="0.3">
      <c r="A3" s="335"/>
      <c r="B3" s="337"/>
      <c r="C3" s="90" t="s">
        <v>69</v>
      </c>
      <c r="D3" s="35" t="s">
        <v>4</v>
      </c>
      <c r="E3" s="34" t="s">
        <v>5</v>
      </c>
      <c r="F3" s="35" t="s">
        <v>6</v>
      </c>
      <c r="G3" s="34" t="s">
        <v>7</v>
      </c>
      <c r="H3" s="35" t="s">
        <v>8</v>
      </c>
      <c r="I3" s="23" t="s">
        <v>94</v>
      </c>
      <c r="J3" s="35" t="s">
        <v>9</v>
      </c>
      <c r="K3" s="88" t="s">
        <v>38</v>
      </c>
      <c r="L3" s="271" t="s">
        <v>93</v>
      </c>
      <c r="M3" s="62" t="s">
        <v>11</v>
      </c>
      <c r="N3" s="341"/>
    </row>
    <row r="4" spans="1:14" x14ac:dyDescent="0.25">
      <c r="A4" s="36">
        <v>1</v>
      </c>
      <c r="B4" s="37" t="s">
        <v>12</v>
      </c>
      <c r="C4" s="165">
        <v>3030</v>
      </c>
      <c r="D4" s="92">
        <v>24351</v>
      </c>
      <c r="E4" s="165">
        <v>2302</v>
      </c>
      <c r="F4" s="92">
        <v>9606</v>
      </c>
      <c r="G4" s="165">
        <v>2624</v>
      </c>
      <c r="H4" s="92">
        <v>7219</v>
      </c>
      <c r="I4" s="165">
        <v>2356</v>
      </c>
      <c r="J4" s="92">
        <v>5201</v>
      </c>
      <c r="K4" s="165">
        <v>1442</v>
      </c>
      <c r="L4" s="92">
        <v>17915</v>
      </c>
      <c r="M4" s="165">
        <v>4652</v>
      </c>
      <c r="N4" s="169">
        <f t="shared" ref="N4:N21" si="0">SUM(C4:M4)</f>
        <v>80698</v>
      </c>
    </row>
    <row r="5" spans="1:14" x14ac:dyDescent="0.25">
      <c r="A5" s="38">
        <v>2</v>
      </c>
      <c r="B5" s="39" t="s">
        <v>13</v>
      </c>
      <c r="C5" s="85">
        <v>183</v>
      </c>
      <c r="D5" s="67">
        <v>4497</v>
      </c>
      <c r="E5" s="70">
        <v>676</v>
      </c>
      <c r="F5" s="67">
        <v>4818</v>
      </c>
      <c r="G5" s="70">
        <v>0</v>
      </c>
      <c r="H5" s="67">
        <v>8142</v>
      </c>
      <c r="I5" s="70">
        <v>0</v>
      </c>
      <c r="J5" s="71">
        <v>274</v>
      </c>
      <c r="K5" s="70">
        <v>0</v>
      </c>
      <c r="L5" s="67">
        <v>9460</v>
      </c>
      <c r="M5" s="85">
        <v>20554</v>
      </c>
      <c r="N5" s="72">
        <f t="shared" si="0"/>
        <v>48604</v>
      </c>
    </row>
    <row r="6" spans="1:14" x14ac:dyDescent="0.25">
      <c r="A6" s="38">
        <v>3</v>
      </c>
      <c r="B6" s="39" t="s">
        <v>14</v>
      </c>
      <c r="C6" s="85">
        <v>6955</v>
      </c>
      <c r="D6" s="67">
        <v>40141</v>
      </c>
      <c r="E6" s="85">
        <v>12873</v>
      </c>
      <c r="F6" s="67">
        <v>21759</v>
      </c>
      <c r="G6" s="85">
        <v>12539</v>
      </c>
      <c r="H6" s="67">
        <v>18830</v>
      </c>
      <c r="I6" s="85">
        <v>2344</v>
      </c>
      <c r="J6" s="67">
        <v>16656</v>
      </c>
      <c r="K6" s="85">
        <v>13475</v>
      </c>
      <c r="L6" s="67">
        <v>25692</v>
      </c>
      <c r="M6" s="85">
        <v>18845</v>
      </c>
      <c r="N6" s="72">
        <f t="shared" si="0"/>
        <v>190109</v>
      </c>
    </row>
    <row r="7" spans="1:14" x14ac:dyDescent="0.25">
      <c r="A7" s="38">
        <v>4</v>
      </c>
      <c r="B7" s="39" t="s">
        <v>15</v>
      </c>
      <c r="C7" s="70">
        <v>0</v>
      </c>
      <c r="D7" s="71">
        <v>0</v>
      </c>
      <c r="E7" s="70">
        <v>0</v>
      </c>
      <c r="F7" s="71">
        <v>0</v>
      </c>
      <c r="G7" s="70">
        <v>0</v>
      </c>
      <c r="H7" s="71">
        <v>0</v>
      </c>
      <c r="I7" s="70">
        <v>0</v>
      </c>
      <c r="J7" s="71">
        <v>0</v>
      </c>
      <c r="K7" s="70">
        <v>0</v>
      </c>
      <c r="L7" s="71">
        <v>0</v>
      </c>
      <c r="M7" s="70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70">
        <v>0</v>
      </c>
      <c r="D8" s="67">
        <v>492041</v>
      </c>
      <c r="E8" s="70">
        <v>0</v>
      </c>
      <c r="F8" s="71">
        <v>0</v>
      </c>
      <c r="G8" s="85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72">
        <f t="shared" si="0"/>
        <v>492041</v>
      </c>
    </row>
    <row r="9" spans="1:14" x14ac:dyDescent="0.25">
      <c r="A9" s="38">
        <v>6</v>
      </c>
      <c r="B9" s="39" t="s">
        <v>17</v>
      </c>
      <c r="C9" s="70">
        <v>0</v>
      </c>
      <c r="D9" s="67">
        <v>950</v>
      </c>
      <c r="E9" s="70">
        <v>0</v>
      </c>
      <c r="F9" s="71">
        <v>0</v>
      </c>
      <c r="G9" s="70">
        <v>0</v>
      </c>
      <c r="H9" s="67">
        <v>0</v>
      </c>
      <c r="I9" s="70">
        <v>0</v>
      </c>
      <c r="J9" s="71">
        <v>0</v>
      </c>
      <c r="K9" s="70">
        <v>0</v>
      </c>
      <c r="L9" s="71">
        <v>0</v>
      </c>
      <c r="M9" s="70">
        <v>0</v>
      </c>
      <c r="N9" s="72">
        <f t="shared" si="0"/>
        <v>950</v>
      </c>
    </row>
    <row r="10" spans="1:14" x14ac:dyDescent="0.25">
      <c r="A10" s="38">
        <v>7</v>
      </c>
      <c r="B10" s="39" t="s">
        <v>18</v>
      </c>
      <c r="C10" s="85">
        <v>577</v>
      </c>
      <c r="D10" s="67">
        <v>137</v>
      </c>
      <c r="E10" s="70">
        <v>100</v>
      </c>
      <c r="F10" s="71">
        <v>1515</v>
      </c>
      <c r="G10" s="85">
        <v>0</v>
      </c>
      <c r="H10" s="71">
        <v>43</v>
      </c>
      <c r="I10" s="70">
        <v>0</v>
      </c>
      <c r="J10" s="71">
        <v>0</v>
      </c>
      <c r="K10" s="70">
        <v>0</v>
      </c>
      <c r="L10" s="71">
        <v>0</v>
      </c>
      <c r="M10" s="85">
        <v>250</v>
      </c>
      <c r="N10" s="72">
        <f t="shared" si="0"/>
        <v>2622</v>
      </c>
    </row>
    <row r="11" spans="1:14" x14ac:dyDescent="0.25">
      <c r="A11" s="38">
        <v>8</v>
      </c>
      <c r="B11" s="39" t="s">
        <v>19</v>
      </c>
      <c r="C11" s="85">
        <v>73705</v>
      </c>
      <c r="D11" s="67">
        <v>14367</v>
      </c>
      <c r="E11" s="85">
        <v>1000</v>
      </c>
      <c r="F11" s="67">
        <v>9263</v>
      </c>
      <c r="G11" s="85">
        <v>19027</v>
      </c>
      <c r="H11" s="67">
        <v>17813</v>
      </c>
      <c r="I11" s="70">
        <v>675</v>
      </c>
      <c r="J11" s="67">
        <v>1093</v>
      </c>
      <c r="K11" s="85">
        <v>1267</v>
      </c>
      <c r="L11" s="67">
        <v>8970</v>
      </c>
      <c r="M11" s="85">
        <v>207268</v>
      </c>
      <c r="N11" s="72">
        <f t="shared" si="0"/>
        <v>354448</v>
      </c>
    </row>
    <row r="12" spans="1:14" x14ac:dyDescent="0.25">
      <c r="A12" s="38">
        <v>9</v>
      </c>
      <c r="B12" s="39" t="s">
        <v>20</v>
      </c>
      <c r="C12" s="85">
        <v>41492</v>
      </c>
      <c r="D12" s="67">
        <v>46109</v>
      </c>
      <c r="E12" s="85">
        <v>12187</v>
      </c>
      <c r="F12" s="67">
        <v>14912</v>
      </c>
      <c r="G12" s="85">
        <v>10156</v>
      </c>
      <c r="H12" s="67">
        <v>5313</v>
      </c>
      <c r="I12" s="85">
        <v>12</v>
      </c>
      <c r="J12" s="67">
        <v>1616</v>
      </c>
      <c r="K12" s="85">
        <v>2838</v>
      </c>
      <c r="L12" s="67">
        <v>6047</v>
      </c>
      <c r="M12" s="85">
        <v>2146</v>
      </c>
      <c r="N12" s="72">
        <f t="shared" si="0"/>
        <v>142828</v>
      </c>
    </row>
    <row r="13" spans="1:14" x14ac:dyDescent="0.25">
      <c r="A13" s="38">
        <v>10</v>
      </c>
      <c r="B13" s="39" t="s">
        <v>21</v>
      </c>
      <c r="C13" s="85">
        <v>57943</v>
      </c>
      <c r="D13" s="67">
        <v>295875</v>
      </c>
      <c r="E13" s="85">
        <v>118346</v>
      </c>
      <c r="F13" s="67">
        <v>187939</v>
      </c>
      <c r="G13" s="85">
        <v>188799</v>
      </c>
      <c r="H13" s="67">
        <v>219453</v>
      </c>
      <c r="I13" s="85">
        <v>208927</v>
      </c>
      <c r="J13" s="67">
        <v>112210</v>
      </c>
      <c r="K13" s="85">
        <v>199749</v>
      </c>
      <c r="L13" s="67">
        <v>232369</v>
      </c>
      <c r="M13" s="85">
        <v>138008</v>
      </c>
      <c r="N13" s="72">
        <f t="shared" si="0"/>
        <v>1959618</v>
      </c>
    </row>
    <row r="14" spans="1:14" x14ac:dyDescent="0.25">
      <c r="A14" s="38">
        <v>11</v>
      </c>
      <c r="B14" s="39" t="s">
        <v>22</v>
      </c>
      <c r="C14" s="70">
        <v>0</v>
      </c>
      <c r="D14" s="67">
        <v>0</v>
      </c>
      <c r="E14" s="85">
        <v>0</v>
      </c>
      <c r="F14" s="71">
        <v>0</v>
      </c>
      <c r="G14" s="70">
        <v>0</v>
      </c>
      <c r="H14" s="71">
        <v>0</v>
      </c>
      <c r="I14" s="70">
        <v>0</v>
      </c>
      <c r="J14" s="67">
        <v>0</v>
      </c>
      <c r="K14" s="70">
        <v>0</v>
      </c>
      <c r="L14" s="71">
        <v>0</v>
      </c>
      <c r="M14" s="70">
        <v>0</v>
      </c>
      <c r="N14" s="72">
        <f t="shared" si="0"/>
        <v>0</v>
      </c>
    </row>
    <row r="15" spans="1:14" x14ac:dyDescent="0.25">
      <c r="A15" s="38">
        <v>12</v>
      </c>
      <c r="B15" s="39" t="s">
        <v>23</v>
      </c>
      <c r="C15" s="70">
        <v>0</v>
      </c>
      <c r="D15" s="67">
        <v>2241</v>
      </c>
      <c r="E15" s="70">
        <v>0</v>
      </c>
      <c r="F15" s="71">
        <v>400</v>
      </c>
      <c r="G15" s="70">
        <v>0</v>
      </c>
      <c r="H15" s="71">
        <v>0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72">
        <f t="shared" si="0"/>
        <v>2641</v>
      </c>
    </row>
    <row r="16" spans="1:14" x14ac:dyDescent="0.25">
      <c r="A16" s="38">
        <v>13</v>
      </c>
      <c r="B16" s="39" t="s">
        <v>24</v>
      </c>
      <c r="C16" s="85">
        <v>1452</v>
      </c>
      <c r="D16" s="67">
        <v>3952</v>
      </c>
      <c r="E16" s="85">
        <v>516</v>
      </c>
      <c r="F16" s="67">
        <v>4183</v>
      </c>
      <c r="G16" s="85">
        <v>9625</v>
      </c>
      <c r="H16" s="67">
        <v>2765</v>
      </c>
      <c r="I16" s="70">
        <v>0</v>
      </c>
      <c r="J16" s="67">
        <v>4538</v>
      </c>
      <c r="K16" s="85">
        <v>7169</v>
      </c>
      <c r="L16" s="71">
        <v>694</v>
      </c>
      <c r="M16" s="85">
        <v>635</v>
      </c>
      <c r="N16" s="72">
        <f t="shared" si="0"/>
        <v>35529</v>
      </c>
    </row>
    <row r="17" spans="1:14" x14ac:dyDescent="0.25">
      <c r="A17" s="38">
        <v>14</v>
      </c>
      <c r="B17" s="39" t="s">
        <v>25</v>
      </c>
      <c r="C17" s="70">
        <v>0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67">
        <v>0</v>
      </c>
      <c r="M17" s="70">
        <v>20</v>
      </c>
      <c r="N17" s="72">
        <f t="shared" si="0"/>
        <v>20</v>
      </c>
    </row>
    <row r="18" spans="1:14" x14ac:dyDescent="0.25">
      <c r="A18" s="38">
        <v>15</v>
      </c>
      <c r="B18" s="39" t="s">
        <v>26</v>
      </c>
      <c r="C18" s="85">
        <v>0</v>
      </c>
      <c r="D18" s="71">
        <v>0</v>
      </c>
      <c r="E18" s="70">
        <v>0</v>
      </c>
      <c r="F18" s="71">
        <v>0</v>
      </c>
      <c r="G18" s="70">
        <v>0</v>
      </c>
      <c r="H18" s="71">
        <v>0</v>
      </c>
      <c r="I18" s="70">
        <v>0</v>
      </c>
      <c r="J18" s="71">
        <v>0</v>
      </c>
      <c r="K18" s="70">
        <v>0</v>
      </c>
      <c r="L18" s="71">
        <v>0</v>
      </c>
      <c r="M18" s="85">
        <v>0</v>
      </c>
      <c r="N18" s="72">
        <f t="shared" si="0"/>
        <v>0</v>
      </c>
    </row>
    <row r="19" spans="1:14" x14ac:dyDescent="0.25">
      <c r="A19" s="38">
        <v>16</v>
      </c>
      <c r="B19" s="39" t="s">
        <v>27</v>
      </c>
      <c r="C19" s="85"/>
      <c r="D19" s="67">
        <v>0</v>
      </c>
      <c r="E19" s="70">
        <v>0</v>
      </c>
      <c r="F19" s="71">
        <v>0</v>
      </c>
      <c r="G19" s="70">
        <v>0</v>
      </c>
      <c r="H19" s="71">
        <v>100</v>
      </c>
      <c r="I19" s="70">
        <v>0</v>
      </c>
      <c r="J19" s="71">
        <v>0</v>
      </c>
      <c r="K19" s="70">
        <v>0</v>
      </c>
      <c r="L19" s="71">
        <v>0</v>
      </c>
      <c r="M19" s="85">
        <v>0</v>
      </c>
      <c r="N19" s="72">
        <f t="shared" si="0"/>
        <v>100</v>
      </c>
    </row>
    <row r="20" spans="1:14" x14ac:dyDescent="0.25">
      <c r="A20" s="38">
        <v>17</v>
      </c>
      <c r="B20" s="39" t="s">
        <v>28</v>
      </c>
      <c r="C20" s="70">
        <v>0</v>
      </c>
      <c r="D20" s="71">
        <v>0</v>
      </c>
      <c r="E20" s="70">
        <v>0</v>
      </c>
      <c r="F20" s="71">
        <v>0</v>
      </c>
      <c r="G20" s="70">
        <v>0</v>
      </c>
      <c r="H20" s="71">
        <v>0</v>
      </c>
      <c r="I20" s="70">
        <v>0</v>
      </c>
      <c r="J20" s="71">
        <v>0</v>
      </c>
      <c r="K20" s="70">
        <v>0</v>
      </c>
      <c r="L20" s="71">
        <v>0</v>
      </c>
      <c r="M20" s="7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94">
        <v>565</v>
      </c>
      <c r="D21" s="166">
        <v>10825</v>
      </c>
      <c r="E21" s="94">
        <v>1055</v>
      </c>
      <c r="F21" s="166">
        <v>4808</v>
      </c>
      <c r="G21" s="94">
        <v>648</v>
      </c>
      <c r="H21" s="166">
        <v>2573</v>
      </c>
      <c r="I21" s="94">
        <v>944</v>
      </c>
      <c r="J21" s="166">
        <v>572</v>
      </c>
      <c r="K21" s="94">
        <v>1607</v>
      </c>
      <c r="L21" s="166">
        <v>275</v>
      </c>
      <c r="M21" s="94">
        <v>904</v>
      </c>
      <c r="N21" s="170">
        <f t="shared" si="0"/>
        <v>24776</v>
      </c>
    </row>
    <row r="22" spans="1:14" ht="15.75" thickBot="1" x14ac:dyDescent="0.3">
      <c r="A22" s="44"/>
      <c r="B22" s="45" t="s">
        <v>30</v>
      </c>
      <c r="C22" s="49">
        <f t="shared" ref="C22:M22" si="1">SUM(C4:C21)</f>
        <v>185902</v>
      </c>
      <c r="D22" s="50">
        <f>SUM(D4:D21)</f>
        <v>935486</v>
      </c>
      <c r="E22" s="49">
        <f t="shared" si="1"/>
        <v>149055</v>
      </c>
      <c r="F22" s="50">
        <f t="shared" si="1"/>
        <v>259203</v>
      </c>
      <c r="G22" s="100">
        <f t="shared" si="1"/>
        <v>243418</v>
      </c>
      <c r="H22" s="50">
        <f t="shared" si="1"/>
        <v>282251</v>
      </c>
      <c r="I22" s="49">
        <f>SUM(I4:I21)</f>
        <v>215258</v>
      </c>
      <c r="J22" s="50">
        <f t="shared" si="1"/>
        <v>142160</v>
      </c>
      <c r="K22" s="100">
        <f t="shared" si="1"/>
        <v>227547</v>
      </c>
      <c r="L22" s="50">
        <f t="shared" si="1"/>
        <v>301422</v>
      </c>
      <c r="M22" s="65">
        <f t="shared" si="1"/>
        <v>393282</v>
      </c>
      <c r="N22" s="47">
        <f>SUM(N4:N21)</f>
        <v>3334984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71"/>
      <c r="J23" s="1"/>
      <c r="K23" s="1"/>
      <c r="L23" s="1"/>
      <c r="M23" s="1"/>
      <c r="N23" s="1"/>
    </row>
    <row r="24" spans="1:14" ht="15.75" thickBot="1" x14ac:dyDescent="0.3">
      <c r="A24" s="329" t="s">
        <v>31</v>
      </c>
      <c r="B24" s="330"/>
      <c r="C24" s="56">
        <f>C22/N22</f>
        <v>5.5742996068346956E-2</v>
      </c>
      <c r="D24" s="55">
        <f>D22/N22</f>
        <v>0.28050689298659304</v>
      </c>
      <c r="E24" s="56">
        <f>E22/N22</f>
        <v>4.4694367349288631E-2</v>
      </c>
      <c r="F24" s="55">
        <f>F22/N22</f>
        <v>7.7722411861646107E-2</v>
      </c>
      <c r="G24" s="56">
        <f>G22/N22</f>
        <v>7.2989255720567178E-2</v>
      </c>
      <c r="H24" s="55">
        <f>H22/N22</f>
        <v>8.4633389545497067E-2</v>
      </c>
      <c r="I24" s="56">
        <f>I22/N22</f>
        <v>6.4545437099548297E-2</v>
      </c>
      <c r="J24" s="55">
        <f>J22/N22</f>
        <v>4.2626891163495835E-2</v>
      </c>
      <c r="K24" s="56">
        <f>K22/N22</f>
        <v>6.8230312349324612E-2</v>
      </c>
      <c r="L24" s="55">
        <f>L22/N22</f>
        <v>9.0381842911390273E-2</v>
      </c>
      <c r="M24" s="56">
        <f>M22/N22</f>
        <v>0.11792620294430198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8" t="s">
        <v>0</v>
      </c>
      <c r="B26" s="314" t="s">
        <v>1</v>
      </c>
      <c r="C26" s="320" t="s">
        <v>90</v>
      </c>
      <c r="D26" s="321"/>
      <c r="E26" s="321"/>
      <c r="F26" s="321"/>
      <c r="G26" s="322"/>
      <c r="H26" s="318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9"/>
      <c r="B27" s="315"/>
      <c r="C27" s="272" t="s">
        <v>11</v>
      </c>
      <c r="D27" s="182" t="s">
        <v>32</v>
      </c>
      <c r="E27" s="272" t="s">
        <v>7</v>
      </c>
      <c r="F27" s="182" t="s">
        <v>9</v>
      </c>
      <c r="G27" s="270" t="s">
        <v>4</v>
      </c>
      <c r="H27" s="319"/>
      <c r="I27" s="1"/>
      <c r="J27" s="109"/>
      <c r="K27" s="298" t="s">
        <v>33</v>
      </c>
      <c r="L27" s="299"/>
      <c r="M27" s="159">
        <f>N22</f>
        <v>3334984</v>
      </c>
      <c r="N27" s="160">
        <f>M27/M29</f>
        <v>0.97763678112937968</v>
      </c>
    </row>
    <row r="28" spans="1:14" ht="15.75" thickBot="1" x14ac:dyDescent="0.3">
      <c r="A28" s="26">
        <v>19</v>
      </c>
      <c r="B28" s="183" t="s">
        <v>34</v>
      </c>
      <c r="C28" s="158">
        <v>16195</v>
      </c>
      <c r="D28" s="59">
        <v>43049</v>
      </c>
      <c r="E28" s="158">
        <v>8911</v>
      </c>
      <c r="F28" s="59">
        <v>5318</v>
      </c>
      <c r="G28" s="158">
        <v>2814</v>
      </c>
      <c r="H28" s="59">
        <f>SUM(C28:G28)</f>
        <v>76287</v>
      </c>
      <c r="I28" s="1"/>
      <c r="J28" s="109"/>
      <c r="K28" s="298" t="s">
        <v>34</v>
      </c>
      <c r="L28" s="299"/>
      <c r="M28" s="238">
        <f>H28</f>
        <v>76287</v>
      </c>
      <c r="N28" s="161">
        <f>M28/M29</f>
        <v>2.2363218870620365E-2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9"/>
      <c r="K29" s="298" t="s">
        <v>3</v>
      </c>
      <c r="L29" s="299"/>
      <c r="M29" s="239">
        <f>M27+M28</f>
        <v>3411271</v>
      </c>
      <c r="N29" s="163">
        <f>M29/M29</f>
        <v>1</v>
      </c>
    </row>
    <row r="30" spans="1:14" ht="15.75" thickBot="1" x14ac:dyDescent="0.3">
      <c r="A30" s="302" t="s">
        <v>35</v>
      </c>
      <c r="B30" s="303"/>
      <c r="C30" s="27">
        <f>C28/H28</f>
        <v>0.21229042956204858</v>
      </c>
      <c r="D30" s="110">
        <f>D28/H28</f>
        <v>0.56430322335391347</v>
      </c>
      <c r="E30" s="27">
        <f>E28/H28</f>
        <v>0.11680889273401759</v>
      </c>
      <c r="F30" s="110">
        <f>F28/H28</f>
        <v>6.9710435591909495E-2</v>
      </c>
      <c r="G30" s="27">
        <f>G28/H28</f>
        <v>3.6887018758110818E-2</v>
      </c>
      <c r="H30" s="110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31"/>
      <c r="B1" s="31"/>
      <c r="C1" s="331" t="s">
        <v>100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68"/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52" t="s">
        <v>69</v>
      </c>
      <c r="D3" s="354" t="s">
        <v>4</v>
      </c>
      <c r="E3" s="356" t="s">
        <v>5</v>
      </c>
      <c r="F3" s="354" t="s">
        <v>6</v>
      </c>
      <c r="G3" s="356" t="s">
        <v>7</v>
      </c>
      <c r="H3" s="362" t="s">
        <v>8</v>
      </c>
      <c r="I3" s="356" t="s">
        <v>94</v>
      </c>
      <c r="J3" s="336" t="s">
        <v>9</v>
      </c>
      <c r="K3" s="364" t="s">
        <v>38</v>
      </c>
      <c r="L3" s="336" t="s">
        <v>93</v>
      </c>
      <c r="M3" s="358" t="s">
        <v>11</v>
      </c>
      <c r="N3" s="350"/>
    </row>
    <row r="4" spans="1:14" ht="15.75" thickBot="1" x14ac:dyDescent="0.3">
      <c r="A4" s="357"/>
      <c r="B4" s="351"/>
      <c r="C4" s="353"/>
      <c r="D4" s="355"/>
      <c r="E4" s="357"/>
      <c r="F4" s="355"/>
      <c r="G4" s="357"/>
      <c r="H4" s="363"/>
      <c r="I4" s="357"/>
      <c r="J4" s="357"/>
      <c r="K4" s="365"/>
      <c r="L4" s="357"/>
      <c r="M4" s="359"/>
      <c r="N4" s="351"/>
    </row>
    <row r="5" spans="1:14" x14ac:dyDescent="0.25">
      <c r="A5" s="36">
        <v>1</v>
      </c>
      <c r="B5" s="37" t="s">
        <v>39</v>
      </c>
      <c r="C5" s="165">
        <v>15004</v>
      </c>
      <c r="D5" s="92">
        <v>25743</v>
      </c>
      <c r="E5" s="165">
        <v>20127</v>
      </c>
      <c r="F5" s="92">
        <v>20858</v>
      </c>
      <c r="G5" s="165">
        <v>33981</v>
      </c>
      <c r="H5" s="174">
        <v>21598</v>
      </c>
      <c r="I5" s="165">
        <v>14928</v>
      </c>
      <c r="J5" s="92">
        <v>33336</v>
      </c>
      <c r="K5" s="165">
        <v>24277</v>
      </c>
      <c r="L5" s="92">
        <v>16759</v>
      </c>
      <c r="M5" s="165">
        <v>25677</v>
      </c>
      <c r="N5" s="169">
        <f t="shared" ref="N5:N17" si="0">SUM(C5:M5)</f>
        <v>252288</v>
      </c>
    </row>
    <row r="6" spans="1:14" x14ac:dyDescent="0.25">
      <c r="A6" s="38">
        <v>2</v>
      </c>
      <c r="B6" s="39" t="s">
        <v>40</v>
      </c>
      <c r="C6" s="85">
        <v>1644</v>
      </c>
      <c r="D6" s="67">
        <v>3381</v>
      </c>
      <c r="E6" s="85">
        <v>2005</v>
      </c>
      <c r="F6" s="67">
        <v>3166</v>
      </c>
      <c r="G6" s="85">
        <v>3053</v>
      </c>
      <c r="H6" s="67">
        <v>1944</v>
      </c>
      <c r="I6" s="85">
        <v>1500</v>
      </c>
      <c r="J6" s="67">
        <v>3951</v>
      </c>
      <c r="K6" s="85">
        <v>2601</v>
      </c>
      <c r="L6" s="67">
        <v>2507</v>
      </c>
      <c r="M6" s="85">
        <v>2605</v>
      </c>
      <c r="N6" s="72">
        <f t="shared" si="0"/>
        <v>28357</v>
      </c>
    </row>
    <row r="7" spans="1:14" x14ac:dyDescent="0.25">
      <c r="A7" s="38">
        <v>3</v>
      </c>
      <c r="B7" s="39" t="s">
        <v>41</v>
      </c>
      <c r="C7" s="70">
        <v>72</v>
      </c>
      <c r="D7" s="71">
        <v>182</v>
      </c>
      <c r="E7" s="70">
        <v>129</v>
      </c>
      <c r="F7" s="71">
        <v>186</v>
      </c>
      <c r="G7" s="70">
        <v>179</v>
      </c>
      <c r="H7" s="291">
        <v>244</v>
      </c>
      <c r="I7" s="70">
        <v>85</v>
      </c>
      <c r="J7" s="71">
        <v>254</v>
      </c>
      <c r="K7" s="70">
        <v>125</v>
      </c>
      <c r="L7" s="71">
        <v>192</v>
      </c>
      <c r="M7" s="70">
        <v>67</v>
      </c>
      <c r="N7" s="72">
        <f t="shared" si="0"/>
        <v>1715</v>
      </c>
    </row>
    <row r="8" spans="1:14" x14ac:dyDescent="0.25">
      <c r="A8" s="38">
        <v>4</v>
      </c>
      <c r="B8" s="39" t="s">
        <v>42</v>
      </c>
      <c r="C8" s="70">
        <v>240</v>
      </c>
      <c r="D8" s="71">
        <v>264</v>
      </c>
      <c r="E8" s="70">
        <v>131</v>
      </c>
      <c r="F8" s="67">
        <v>217</v>
      </c>
      <c r="G8" s="85">
        <v>393</v>
      </c>
      <c r="H8" s="71">
        <v>126</v>
      </c>
      <c r="I8" s="70">
        <v>104</v>
      </c>
      <c r="J8" s="71">
        <v>215</v>
      </c>
      <c r="K8" s="85">
        <v>370</v>
      </c>
      <c r="L8" s="71">
        <v>147</v>
      </c>
      <c r="M8" s="70">
        <v>235</v>
      </c>
      <c r="N8" s="72">
        <f t="shared" si="0"/>
        <v>2442</v>
      </c>
    </row>
    <row r="9" spans="1:14" x14ac:dyDescent="0.25">
      <c r="A9" s="38">
        <v>5</v>
      </c>
      <c r="B9" s="39" t="s">
        <v>43</v>
      </c>
      <c r="C9" s="70">
        <v>17</v>
      </c>
      <c r="D9" s="71">
        <v>29</v>
      </c>
      <c r="E9" s="70">
        <v>66</v>
      </c>
      <c r="F9" s="71">
        <v>29</v>
      </c>
      <c r="G9" s="70">
        <v>43</v>
      </c>
      <c r="H9" s="71">
        <v>29</v>
      </c>
      <c r="I9" s="70">
        <v>20</v>
      </c>
      <c r="J9" s="71">
        <v>29</v>
      </c>
      <c r="K9" s="86">
        <v>120</v>
      </c>
      <c r="L9" s="71">
        <v>43</v>
      </c>
      <c r="M9" s="70">
        <v>20</v>
      </c>
      <c r="N9" s="39">
        <f t="shared" si="0"/>
        <v>445</v>
      </c>
    </row>
    <row r="10" spans="1:14" x14ac:dyDescent="0.25">
      <c r="A10" s="38">
        <v>6</v>
      </c>
      <c r="B10" s="39" t="s">
        <v>44</v>
      </c>
      <c r="C10" s="85">
        <v>1444</v>
      </c>
      <c r="D10" s="67">
        <v>2057</v>
      </c>
      <c r="E10" s="85">
        <v>878</v>
      </c>
      <c r="F10" s="67">
        <v>2218</v>
      </c>
      <c r="G10" s="85">
        <v>2117</v>
      </c>
      <c r="H10" s="67">
        <v>1670</v>
      </c>
      <c r="I10" s="85">
        <v>1309</v>
      </c>
      <c r="J10" s="67">
        <v>3058</v>
      </c>
      <c r="K10" s="85">
        <v>1944</v>
      </c>
      <c r="L10" s="67">
        <v>1217</v>
      </c>
      <c r="M10" s="85">
        <v>2567</v>
      </c>
      <c r="N10" s="72">
        <f t="shared" si="0"/>
        <v>20479</v>
      </c>
    </row>
    <row r="11" spans="1:14" x14ac:dyDescent="0.25">
      <c r="A11" s="38">
        <v>7</v>
      </c>
      <c r="B11" s="39" t="s">
        <v>45</v>
      </c>
      <c r="C11" s="70">
        <v>382</v>
      </c>
      <c r="D11" s="67">
        <v>1053</v>
      </c>
      <c r="E11" s="70">
        <v>408</v>
      </c>
      <c r="F11" s="71">
        <v>686</v>
      </c>
      <c r="G11" s="70">
        <v>609</v>
      </c>
      <c r="H11" s="71">
        <v>325</v>
      </c>
      <c r="I11" s="85">
        <v>149</v>
      </c>
      <c r="J11" s="67">
        <v>850</v>
      </c>
      <c r="K11" s="84">
        <v>748</v>
      </c>
      <c r="L11" s="71">
        <v>596</v>
      </c>
      <c r="M11" s="70">
        <v>464</v>
      </c>
      <c r="N11" s="72">
        <f t="shared" si="0"/>
        <v>6270</v>
      </c>
    </row>
    <row r="12" spans="1:14" x14ac:dyDescent="0.25">
      <c r="A12" s="38">
        <v>8</v>
      </c>
      <c r="B12" s="39" t="s">
        <v>46</v>
      </c>
      <c r="C12" s="70">
        <v>49</v>
      </c>
      <c r="D12" s="71">
        <v>64</v>
      </c>
      <c r="E12" s="70">
        <v>117</v>
      </c>
      <c r="F12" s="71">
        <v>57</v>
      </c>
      <c r="G12" s="70">
        <v>97</v>
      </c>
      <c r="H12" s="71">
        <v>37</v>
      </c>
      <c r="I12" s="70">
        <v>183</v>
      </c>
      <c r="J12" s="71">
        <v>125</v>
      </c>
      <c r="K12" s="70">
        <v>230</v>
      </c>
      <c r="L12" s="71">
        <v>69</v>
      </c>
      <c r="M12" s="70">
        <v>63</v>
      </c>
      <c r="N12" s="268">
        <f t="shared" si="0"/>
        <v>1091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22.5" x14ac:dyDescent="0.25">
      <c r="A14" s="38">
        <v>10</v>
      </c>
      <c r="B14" s="69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401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401</v>
      </c>
    </row>
    <row r="16" spans="1:14" ht="49.5" customHeight="1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>SUM(C16:M16)</f>
        <v>0</v>
      </c>
    </row>
    <row r="17" spans="1:14" ht="34.5" thickBot="1" x14ac:dyDescent="0.3">
      <c r="A17" s="38">
        <v>13</v>
      </c>
      <c r="B17" s="69" t="s">
        <v>51</v>
      </c>
      <c r="C17" s="70">
        <v>25</v>
      </c>
      <c r="D17" s="71">
        <v>0</v>
      </c>
      <c r="E17" s="70">
        <v>0</v>
      </c>
      <c r="F17" s="71">
        <v>0</v>
      </c>
      <c r="G17" s="70">
        <v>0</v>
      </c>
      <c r="H17" s="71">
        <v>7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32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18877</v>
      </c>
      <c r="D18" s="50">
        <f t="shared" si="1"/>
        <v>32773</v>
      </c>
      <c r="E18" s="49">
        <f t="shared" si="1"/>
        <v>23861</v>
      </c>
      <c r="F18" s="50">
        <f t="shared" si="1"/>
        <v>27417</v>
      </c>
      <c r="G18" s="49">
        <f>SUM(G5:G17)</f>
        <v>40472</v>
      </c>
      <c r="H18" s="50">
        <f t="shared" si="1"/>
        <v>26381</v>
      </c>
      <c r="I18" s="49">
        <f t="shared" si="1"/>
        <v>18278</v>
      </c>
      <c r="J18" s="50">
        <f t="shared" si="1"/>
        <v>41818</v>
      </c>
      <c r="K18" s="49">
        <f t="shared" si="1"/>
        <v>30415</v>
      </c>
      <c r="L18" s="50">
        <f t="shared" si="1"/>
        <v>21530</v>
      </c>
      <c r="M18" s="49">
        <f t="shared" si="1"/>
        <v>31698</v>
      </c>
      <c r="N18" s="47">
        <f>SUM(N5:N17)</f>
        <v>313520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29" t="s">
        <v>53</v>
      </c>
      <c r="B20" s="330"/>
      <c r="C20" s="56">
        <f>C18/N18</f>
        <v>6.0209874968104107E-2</v>
      </c>
      <c r="D20" s="55">
        <f>D18/N18</f>
        <v>0.10453240622607808</v>
      </c>
      <c r="E20" s="56">
        <f>E18/N18</f>
        <v>7.610678744577698E-2</v>
      </c>
      <c r="F20" s="55">
        <f>F18/N18</f>
        <v>8.7448966573105386E-2</v>
      </c>
      <c r="G20" s="56">
        <f>G18/N18</f>
        <v>0.12908905332993109</v>
      </c>
      <c r="H20" s="55">
        <f>H18/N18</f>
        <v>8.4144552181679003E-2</v>
      </c>
      <c r="I20" s="56">
        <f>I18/N18</f>
        <v>5.8299311048736924E-2</v>
      </c>
      <c r="J20" s="55">
        <f>J18/N18</f>
        <v>0.13338224036744067</v>
      </c>
      <c r="K20" s="56">
        <f>K18/N18</f>
        <v>9.7011354937484057E-2</v>
      </c>
      <c r="L20" s="55">
        <f>L18/N18</f>
        <v>6.8671855065067622E-2</v>
      </c>
      <c r="M20" s="56">
        <f>M18/N18</f>
        <v>0.10110359785659608</v>
      </c>
      <c r="N20" s="55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4.42578125" customWidth="1"/>
    <col min="2" max="2" width="28.28515625" customWidth="1"/>
  </cols>
  <sheetData>
    <row r="1" spans="1:14" ht="26.25" customHeight="1" thickBot="1" x14ac:dyDescent="0.3">
      <c r="A1" s="172"/>
      <c r="B1" s="31"/>
      <c r="C1" s="331" t="s">
        <v>101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237" t="s">
        <v>52</v>
      </c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67" t="s">
        <v>69</v>
      </c>
      <c r="D3" s="336" t="s">
        <v>4</v>
      </c>
      <c r="E3" s="356" t="s">
        <v>5</v>
      </c>
      <c r="F3" s="336" t="s">
        <v>6</v>
      </c>
      <c r="G3" s="356" t="s">
        <v>7</v>
      </c>
      <c r="H3" s="373" t="s">
        <v>8</v>
      </c>
      <c r="I3" s="356" t="s">
        <v>94</v>
      </c>
      <c r="J3" s="336" t="s">
        <v>9</v>
      </c>
      <c r="K3" s="376" t="s">
        <v>38</v>
      </c>
      <c r="L3" s="336" t="s">
        <v>93</v>
      </c>
      <c r="M3" s="356" t="s">
        <v>11</v>
      </c>
      <c r="N3" s="350"/>
    </row>
    <row r="4" spans="1:14" ht="12" customHeight="1" x14ac:dyDescent="0.25">
      <c r="A4" s="371"/>
      <c r="B4" s="366"/>
      <c r="C4" s="368"/>
      <c r="D4" s="366"/>
      <c r="E4" s="370"/>
      <c r="F4" s="366"/>
      <c r="G4" s="370"/>
      <c r="H4" s="374"/>
      <c r="I4" s="370"/>
      <c r="J4" s="366"/>
      <c r="K4" s="377"/>
      <c r="L4" s="366"/>
      <c r="M4" s="370"/>
      <c r="N4" s="366"/>
    </row>
    <row r="5" spans="1:14" ht="5.25" customHeight="1" thickBot="1" x14ac:dyDescent="0.3">
      <c r="A5" s="357"/>
      <c r="B5" s="351"/>
      <c r="C5" s="369"/>
      <c r="D5" s="357"/>
      <c r="E5" s="357"/>
      <c r="F5" s="357"/>
      <c r="G5" s="357"/>
      <c r="H5" s="375"/>
      <c r="I5" s="357"/>
      <c r="J5" s="357"/>
      <c r="K5" s="378"/>
      <c r="L5" s="357"/>
      <c r="M5" s="357"/>
      <c r="N5" s="351"/>
    </row>
    <row r="6" spans="1:14" x14ac:dyDescent="0.25">
      <c r="A6" s="36">
        <v>1</v>
      </c>
      <c r="B6" s="37" t="s">
        <v>39</v>
      </c>
      <c r="C6" s="84">
        <v>76739</v>
      </c>
      <c r="D6" s="92">
        <v>141623</v>
      </c>
      <c r="E6" s="165">
        <v>111190</v>
      </c>
      <c r="F6" s="181">
        <v>120468</v>
      </c>
      <c r="G6" s="204">
        <v>192528</v>
      </c>
      <c r="H6" s="181">
        <v>67473</v>
      </c>
      <c r="I6" s="204">
        <v>85990</v>
      </c>
      <c r="J6" s="181">
        <v>186155</v>
      </c>
      <c r="K6" s="204">
        <v>131402</v>
      </c>
      <c r="L6" s="181">
        <v>95254</v>
      </c>
      <c r="M6" s="84">
        <v>142150</v>
      </c>
      <c r="N6" s="269">
        <f t="shared" ref="N6:N16" si="0">SUM(C6:M6)</f>
        <v>1350972</v>
      </c>
    </row>
    <row r="7" spans="1:14" x14ac:dyDescent="0.25">
      <c r="A7" s="38">
        <v>2</v>
      </c>
      <c r="B7" s="39" t="s">
        <v>40</v>
      </c>
      <c r="C7" s="85">
        <v>19454</v>
      </c>
      <c r="D7" s="67">
        <v>41439</v>
      </c>
      <c r="E7" s="85">
        <v>22777</v>
      </c>
      <c r="F7" s="72">
        <v>35828</v>
      </c>
      <c r="G7" s="205">
        <v>34135</v>
      </c>
      <c r="H7" s="72">
        <v>19864</v>
      </c>
      <c r="I7" s="205">
        <v>15538</v>
      </c>
      <c r="J7" s="72">
        <v>44059</v>
      </c>
      <c r="K7" s="205">
        <v>28556</v>
      </c>
      <c r="L7" s="72">
        <v>28889</v>
      </c>
      <c r="M7" s="85">
        <v>27546</v>
      </c>
      <c r="N7" s="268">
        <f t="shared" si="0"/>
        <v>318085</v>
      </c>
    </row>
    <row r="8" spans="1:14" x14ac:dyDescent="0.25">
      <c r="A8" s="38">
        <v>3</v>
      </c>
      <c r="B8" s="39" t="s">
        <v>41</v>
      </c>
      <c r="C8" s="85">
        <v>1379</v>
      </c>
      <c r="D8" s="67">
        <v>3718</v>
      </c>
      <c r="E8" s="85">
        <v>2553</v>
      </c>
      <c r="F8" s="72">
        <v>4165</v>
      </c>
      <c r="G8" s="205">
        <v>3698</v>
      </c>
      <c r="H8" s="72">
        <v>2545</v>
      </c>
      <c r="I8" s="205">
        <v>2093</v>
      </c>
      <c r="J8" s="72">
        <v>5830</v>
      </c>
      <c r="K8" s="205">
        <v>2126</v>
      </c>
      <c r="L8" s="72">
        <v>4167</v>
      </c>
      <c r="M8" s="85">
        <v>1728</v>
      </c>
      <c r="N8" s="268">
        <f t="shared" si="0"/>
        <v>34002</v>
      </c>
    </row>
    <row r="9" spans="1:14" x14ac:dyDescent="0.25">
      <c r="A9" s="38">
        <v>4</v>
      </c>
      <c r="B9" s="39" t="s">
        <v>42</v>
      </c>
      <c r="C9" s="70">
        <v>186</v>
      </c>
      <c r="D9" s="71">
        <v>210</v>
      </c>
      <c r="E9" s="70">
        <v>101</v>
      </c>
      <c r="F9" s="39">
        <v>175</v>
      </c>
      <c r="G9" s="205">
        <v>253</v>
      </c>
      <c r="H9" s="39">
        <v>90</v>
      </c>
      <c r="I9" s="60">
        <v>79</v>
      </c>
      <c r="J9" s="39">
        <v>160</v>
      </c>
      <c r="K9" s="205">
        <v>271</v>
      </c>
      <c r="L9" s="39">
        <v>114</v>
      </c>
      <c r="M9" s="70">
        <v>183</v>
      </c>
      <c r="N9" s="72">
        <f t="shared" si="0"/>
        <v>1822</v>
      </c>
    </row>
    <row r="10" spans="1:14" x14ac:dyDescent="0.25">
      <c r="A10" s="38">
        <v>5</v>
      </c>
      <c r="B10" s="39" t="s">
        <v>43</v>
      </c>
      <c r="C10" s="70">
        <v>48</v>
      </c>
      <c r="D10" s="71">
        <v>82</v>
      </c>
      <c r="E10" s="70">
        <v>155</v>
      </c>
      <c r="F10" s="39">
        <v>84</v>
      </c>
      <c r="G10" s="60">
        <v>129</v>
      </c>
      <c r="H10" s="39">
        <v>99</v>
      </c>
      <c r="I10" s="60">
        <v>57</v>
      </c>
      <c r="J10" s="39">
        <v>77</v>
      </c>
      <c r="K10" s="206">
        <v>311</v>
      </c>
      <c r="L10" s="39">
        <v>127</v>
      </c>
      <c r="M10" s="70">
        <v>76</v>
      </c>
      <c r="N10" s="72">
        <f t="shared" si="0"/>
        <v>1245</v>
      </c>
    </row>
    <row r="11" spans="1:14" x14ac:dyDescent="0.25">
      <c r="A11" s="38">
        <v>6</v>
      </c>
      <c r="B11" s="39" t="s">
        <v>44</v>
      </c>
      <c r="C11" s="85">
        <v>2027</v>
      </c>
      <c r="D11" s="67">
        <v>3602</v>
      </c>
      <c r="E11" s="85">
        <v>1533</v>
      </c>
      <c r="F11" s="72">
        <v>4361</v>
      </c>
      <c r="G11" s="205">
        <v>3113</v>
      </c>
      <c r="H11" s="72">
        <v>2538</v>
      </c>
      <c r="I11" s="205">
        <v>2235</v>
      </c>
      <c r="J11" s="72">
        <v>5002</v>
      </c>
      <c r="K11" s="205">
        <v>2984</v>
      </c>
      <c r="L11" s="72">
        <v>1917</v>
      </c>
      <c r="M11" s="85">
        <v>4594</v>
      </c>
      <c r="N11" s="72">
        <f t="shared" si="0"/>
        <v>33906</v>
      </c>
    </row>
    <row r="12" spans="1:14" x14ac:dyDescent="0.25">
      <c r="A12" s="38">
        <v>7</v>
      </c>
      <c r="B12" s="39" t="s">
        <v>45</v>
      </c>
      <c r="C12" s="70">
        <v>128</v>
      </c>
      <c r="D12" s="71">
        <v>339</v>
      </c>
      <c r="E12" s="70">
        <v>127</v>
      </c>
      <c r="F12" s="39">
        <v>226</v>
      </c>
      <c r="G12" s="60">
        <v>194</v>
      </c>
      <c r="H12" s="39">
        <v>103</v>
      </c>
      <c r="I12" s="60">
        <v>42</v>
      </c>
      <c r="J12" s="39">
        <v>274</v>
      </c>
      <c r="K12" s="207">
        <v>276</v>
      </c>
      <c r="L12" s="39">
        <v>186</v>
      </c>
      <c r="M12" s="70">
        <v>156</v>
      </c>
      <c r="N12" s="72">
        <f t="shared" si="0"/>
        <v>2051</v>
      </c>
    </row>
    <row r="13" spans="1:14" x14ac:dyDescent="0.25">
      <c r="A13" s="38">
        <v>8</v>
      </c>
      <c r="B13" s="39" t="s">
        <v>46</v>
      </c>
      <c r="C13" s="70">
        <v>185</v>
      </c>
      <c r="D13" s="71">
        <v>233</v>
      </c>
      <c r="E13" s="70">
        <v>426</v>
      </c>
      <c r="F13" s="39">
        <v>211</v>
      </c>
      <c r="G13" s="60">
        <v>326</v>
      </c>
      <c r="H13" s="39">
        <v>157</v>
      </c>
      <c r="I13" s="60">
        <v>226</v>
      </c>
      <c r="J13" s="39">
        <v>462</v>
      </c>
      <c r="K13" s="205">
        <v>898</v>
      </c>
      <c r="L13" s="39">
        <v>235</v>
      </c>
      <c r="M13" s="70">
        <v>257</v>
      </c>
      <c r="N13" s="72">
        <f t="shared" si="0"/>
        <v>3616</v>
      </c>
    </row>
    <row r="14" spans="1:14" ht="22.5" x14ac:dyDescent="0.25">
      <c r="A14" s="38">
        <v>9</v>
      </c>
      <c r="B14" s="69" t="s">
        <v>47</v>
      </c>
      <c r="C14" s="70">
        <v>0</v>
      </c>
      <c r="D14" s="71">
        <v>0</v>
      </c>
      <c r="E14" s="7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70">
        <v>0</v>
      </c>
      <c r="N14" s="39">
        <f t="shared" si="0"/>
        <v>0</v>
      </c>
    </row>
    <row r="15" spans="1:14" ht="22.5" x14ac:dyDescent="0.25">
      <c r="A15" s="38">
        <v>10</v>
      </c>
      <c r="B15" s="69" t="s">
        <v>48</v>
      </c>
      <c r="C15" s="70">
        <v>0</v>
      </c>
      <c r="D15" s="71">
        <v>0</v>
      </c>
      <c r="E15" s="7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70">
        <v>0</v>
      </c>
      <c r="N15" s="39">
        <f t="shared" si="0"/>
        <v>0</v>
      </c>
    </row>
    <row r="16" spans="1:14" x14ac:dyDescent="0.25">
      <c r="A16" s="38">
        <v>11</v>
      </c>
      <c r="B16" s="39" t="s">
        <v>49</v>
      </c>
      <c r="C16" s="70">
        <v>0</v>
      </c>
      <c r="D16" s="71">
        <v>0</v>
      </c>
      <c r="E16" s="70">
        <v>0</v>
      </c>
      <c r="F16" s="39">
        <v>0</v>
      </c>
      <c r="G16" s="60">
        <v>0</v>
      </c>
      <c r="H16" s="39">
        <v>115</v>
      </c>
      <c r="I16" s="60">
        <v>0</v>
      </c>
      <c r="J16" s="39">
        <v>0</v>
      </c>
      <c r="K16" s="60">
        <v>0</v>
      </c>
      <c r="L16" s="39">
        <v>0</v>
      </c>
      <c r="M16" s="70">
        <v>0</v>
      </c>
      <c r="N16" s="39">
        <f t="shared" si="0"/>
        <v>115</v>
      </c>
    </row>
    <row r="17" spans="1:14" ht="45" x14ac:dyDescent="0.25">
      <c r="A17" s="38">
        <v>12</v>
      </c>
      <c r="B17" s="69" t="s">
        <v>50</v>
      </c>
      <c r="C17" s="70">
        <v>0</v>
      </c>
      <c r="D17" s="71">
        <v>0</v>
      </c>
      <c r="E17" s="7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70">
        <v>0</v>
      </c>
      <c r="N17" s="39">
        <f>SUM(C17:M17)</f>
        <v>0</v>
      </c>
    </row>
    <row r="18" spans="1:14" ht="34.5" thickBot="1" x14ac:dyDescent="0.3">
      <c r="A18" s="38">
        <v>13</v>
      </c>
      <c r="B18" s="69" t="s">
        <v>51</v>
      </c>
      <c r="C18" s="70">
        <v>116</v>
      </c>
      <c r="D18" s="71">
        <v>0</v>
      </c>
      <c r="E18" s="70">
        <v>0</v>
      </c>
      <c r="F18" s="39">
        <v>0</v>
      </c>
      <c r="G18" s="60">
        <v>0</v>
      </c>
      <c r="H18" s="296">
        <v>49224</v>
      </c>
      <c r="I18" s="60">
        <v>0</v>
      </c>
      <c r="J18" s="39">
        <v>0</v>
      </c>
      <c r="K18" s="60">
        <v>0</v>
      </c>
      <c r="L18" s="39">
        <v>0</v>
      </c>
      <c r="M18" s="70">
        <v>0</v>
      </c>
      <c r="N18" s="72">
        <f>SUM(C18:M18)</f>
        <v>49340</v>
      </c>
    </row>
    <row r="19" spans="1:14" ht="15.75" thickBot="1" x14ac:dyDescent="0.3">
      <c r="A19" s="44"/>
      <c r="B19" s="45" t="s">
        <v>37</v>
      </c>
      <c r="C19" s="49">
        <f t="shared" ref="C19:N19" si="1">SUM(C6:C18)</f>
        <v>100262</v>
      </c>
      <c r="D19" s="50">
        <f>SUM(D6:D18)</f>
        <v>191246</v>
      </c>
      <c r="E19" s="49">
        <f t="shared" si="1"/>
        <v>138862</v>
      </c>
      <c r="F19" s="47">
        <f>SUM(F6:F18)</f>
        <v>165518</v>
      </c>
      <c r="G19" s="49">
        <f t="shared" si="1"/>
        <v>234376</v>
      </c>
      <c r="H19" s="61">
        <f t="shared" si="1"/>
        <v>142208</v>
      </c>
      <c r="I19" s="48">
        <f t="shared" si="1"/>
        <v>106260</v>
      </c>
      <c r="J19" s="47">
        <f t="shared" si="1"/>
        <v>242019</v>
      </c>
      <c r="K19" s="48">
        <f t="shared" si="1"/>
        <v>166824</v>
      </c>
      <c r="L19" s="47">
        <f t="shared" si="1"/>
        <v>130889</v>
      </c>
      <c r="M19" s="48">
        <f t="shared" si="1"/>
        <v>176690</v>
      </c>
      <c r="N19" s="47">
        <f t="shared" si="1"/>
        <v>1795154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29" t="s">
        <v>53</v>
      </c>
      <c r="B21" s="372"/>
      <c r="C21" s="73">
        <f>C19/N19</f>
        <v>5.5851475695121423E-2</v>
      </c>
      <c r="D21" s="74">
        <f>D19/N19</f>
        <v>0.10653459257534451</v>
      </c>
      <c r="E21" s="56">
        <f>E19/N19</f>
        <v>7.7353809199656412E-2</v>
      </c>
      <c r="F21" s="74">
        <f>F19/N19</f>
        <v>9.2202674533772594E-2</v>
      </c>
      <c r="G21" s="56">
        <f>G19/N19</f>
        <v>0.1305603864626656</v>
      </c>
      <c r="H21" s="74">
        <f>H19/N19</f>
        <v>7.9217716140230862E-2</v>
      </c>
      <c r="I21" s="56">
        <f>I19/N19</f>
        <v>5.9192693217406417E-2</v>
      </c>
      <c r="J21" s="74">
        <f>J19/N19</f>
        <v>0.13481795990761794</v>
      </c>
      <c r="K21" s="56">
        <f>K19/N19</f>
        <v>9.2930188719185097E-2</v>
      </c>
      <c r="L21" s="74">
        <f>L19/N19</f>
        <v>7.2912407514898442E-2</v>
      </c>
      <c r="M21" s="75">
        <f>M19/N19</f>
        <v>9.8426096034100699E-2</v>
      </c>
      <c r="N21" s="240">
        <f>N19/N19</f>
        <v>1</v>
      </c>
    </row>
  </sheetData>
  <mergeCells count="17">
    <mergeCell ref="C1:K1"/>
    <mergeCell ref="A2:A5"/>
    <mergeCell ref="B2:B5"/>
    <mergeCell ref="C2:M2"/>
    <mergeCell ref="A21:B21"/>
    <mergeCell ref="H3:H5"/>
    <mergeCell ref="I3:I5"/>
    <mergeCell ref="J3:J5"/>
    <mergeCell ref="K3:K5"/>
    <mergeCell ref="N2:N5"/>
    <mergeCell ref="C3:C5"/>
    <mergeCell ref="D3:D5"/>
    <mergeCell ref="E3:E5"/>
    <mergeCell ref="F3:F5"/>
    <mergeCell ref="G3:G5"/>
    <mergeCell ref="L3:L5"/>
    <mergeCell ref="M3:M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5703125" customWidth="1"/>
    <col min="2" max="2" width="21.7109375" customWidth="1"/>
  </cols>
  <sheetData>
    <row r="1" spans="1:14" ht="24.75" customHeight="1" thickBot="1" x14ac:dyDescent="0.3">
      <c r="A1" s="31"/>
      <c r="B1" s="31"/>
      <c r="C1" s="331" t="s">
        <v>102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68"/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67" t="s">
        <v>69</v>
      </c>
      <c r="D3" s="336" t="s">
        <v>4</v>
      </c>
      <c r="E3" s="356" t="s">
        <v>5</v>
      </c>
      <c r="F3" s="379" t="s">
        <v>6</v>
      </c>
      <c r="G3" s="356" t="s">
        <v>7</v>
      </c>
      <c r="H3" s="362" t="s">
        <v>8</v>
      </c>
      <c r="I3" s="356" t="s">
        <v>94</v>
      </c>
      <c r="J3" s="354" t="s">
        <v>9</v>
      </c>
      <c r="K3" s="367" t="s">
        <v>10</v>
      </c>
      <c r="L3" s="336" t="s">
        <v>93</v>
      </c>
      <c r="M3" s="356" t="s">
        <v>11</v>
      </c>
      <c r="N3" s="350"/>
    </row>
    <row r="4" spans="1:14" ht="15.75" thickBot="1" x14ac:dyDescent="0.3">
      <c r="A4" s="357"/>
      <c r="B4" s="351"/>
      <c r="C4" s="369"/>
      <c r="D4" s="357"/>
      <c r="E4" s="357"/>
      <c r="F4" s="380"/>
      <c r="G4" s="357"/>
      <c r="H4" s="363"/>
      <c r="I4" s="357"/>
      <c r="J4" s="355"/>
      <c r="K4" s="369"/>
      <c r="L4" s="357"/>
      <c r="M4" s="357"/>
      <c r="N4" s="351"/>
    </row>
    <row r="5" spans="1:14" x14ac:dyDescent="0.25">
      <c r="A5" s="36">
        <v>1</v>
      </c>
      <c r="B5" s="37" t="s">
        <v>39</v>
      </c>
      <c r="C5" s="85">
        <v>4161</v>
      </c>
      <c r="D5" s="169">
        <v>9632</v>
      </c>
      <c r="E5" s="84">
        <v>5682</v>
      </c>
      <c r="F5" s="92">
        <v>8565</v>
      </c>
      <c r="G5" s="84">
        <v>11202</v>
      </c>
      <c r="H5" s="92">
        <v>7807</v>
      </c>
      <c r="I5" s="84">
        <v>4801</v>
      </c>
      <c r="J5" s="92">
        <v>12238</v>
      </c>
      <c r="K5" s="85">
        <v>7855</v>
      </c>
      <c r="L5" s="92">
        <v>6720</v>
      </c>
      <c r="M5" s="85">
        <v>8289</v>
      </c>
      <c r="N5" s="169">
        <f t="shared" ref="N5:N12" si="0">SUM(C5:M5)</f>
        <v>86952</v>
      </c>
    </row>
    <row r="6" spans="1:14" x14ac:dyDescent="0.25">
      <c r="A6" s="38">
        <v>2</v>
      </c>
      <c r="B6" s="39" t="s">
        <v>40</v>
      </c>
      <c r="C6" s="85">
        <v>280</v>
      </c>
      <c r="D6" s="72">
        <v>870</v>
      </c>
      <c r="E6" s="85">
        <v>302</v>
      </c>
      <c r="F6" s="67">
        <v>583</v>
      </c>
      <c r="G6" s="85">
        <v>408</v>
      </c>
      <c r="H6" s="67">
        <v>247</v>
      </c>
      <c r="I6" s="85">
        <v>125</v>
      </c>
      <c r="J6" s="67">
        <v>540</v>
      </c>
      <c r="K6" s="70">
        <v>522</v>
      </c>
      <c r="L6" s="67">
        <v>556</v>
      </c>
      <c r="M6" s="85">
        <v>424</v>
      </c>
      <c r="N6" s="72">
        <f t="shared" si="0"/>
        <v>4857</v>
      </c>
    </row>
    <row r="7" spans="1:14" x14ac:dyDescent="0.25">
      <c r="A7" s="38">
        <v>3</v>
      </c>
      <c r="B7" s="39" t="s">
        <v>41</v>
      </c>
      <c r="C7" s="70">
        <v>17</v>
      </c>
      <c r="D7" s="72">
        <v>66</v>
      </c>
      <c r="E7" s="85">
        <v>30</v>
      </c>
      <c r="F7" s="67">
        <v>65</v>
      </c>
      <c r="G7" s="85">
        <v>53</v>
      </c>
      <c r="H7" s="71">
        <v>198</v>
      </c>
      <c r="I7" s="70">
        <v>33</v>
      </c>
      <c r="J7" s="67">
        <v>59</v>
      </c>
      <c r="K7" s="70">
        <v>39</v>
      </c>
      <c r="L7" s="67">
        <v>76</v>
      </c>
      <c r="M7" s="70">
        <v>38</v>
      </c>
      <c r="N7" s="72">
        <f t="shared" si="0"/>
        <v>674</v>
      </c>
    </row>
    <row r="8" spans="1:14" x14ac:dyDescent="0.25">
      <c r="A8" s="38">
        <v>4</v>
      </c>
      <c r="B8" s="39" t="s">
        <v>42</v>
      </c>
      <c r="C8" s="70">
        <v>2</v>
      </c>
      <c r="D8" s="39">
        <v>2</v>
      </c>
      <c r="E8" s="70">
        <v>0</v>
      </c>
      <c r="F8" s="71">
        <v>5</v>
      </c>
      <c r="G8" s="70">
        <v>1</v>
      </c>
      <c r="H8" s="71">
        <v>0</v>
      </c>
      <c r="I8" s="70">
        <v>0</v>
      </c>
      <c r="J8" s="71">
        <v>0</v>
      </c>
      <c r="K8" s="86">
        <v>1</v>
      </c>
      <c r="L8" s="67">
        <v>0</v>
      </c>
      <c r="M8" s="70">
        <v>1</v>
      </c>
      <c r="N8" s="72">
        <f t="shared" si="0"/>
        <v>12</v>
      </c>
    </row>
    <row r="9" spans="1:14" x14ac:dyDescent="0.25">
      <c r="A9" s="38">
        <v>5</v>
      </c>
      <c r="B9" s="39" t="s">
        <v>43</v>
      </c>
      <c r="C9" s="70">
        <v>4</v>
      </c>
      <c r="D9" s="39">
        <v>7</v>
      </c>
      <c r="E9" s="70">
        <v>5</v>
      </c>
      <c r="F9" s="71">
        <v>4</v>
      </c>
      <c r="G9" s="70">
        <v>6</v>
      </c>
      <c r="H9" s="71">
        <v>5</v>
      </c>
      <c r="I9" s="70">
        <v>1</v>
      </c>
      <c r="J9" s="71">
        <v>5</v>
      </c>
      <c r="K9" s="70">
        <v>6</v>
      </c>
      <c r="L9" s="71">
        <v>0</v>
      </c>
      <c r="M9" s="70">
        <v>3</v>
      </c>
      <c r="N9" s="39">
        <f t="shared" si="0"/>
        <v>46</v>
      </c>
    </row>
    <row r="10" spans="1:14" x14ac:dyDescent="0.25">
      <c r="A10" s="38">
        <v>6</v>
      </c>
      <c r="B10" s="39" t="s">
        <v>44</v>
      </c>
      <c r="C10" s="70">
        <v>71</v>
      </c>
      <c r="D10" s="39">
        <v>163</v>
      </c>
      <c r="E10" s="70">
        <v>59</v>
      </c>
      <c r="F10" s="71">
        <v>258</v>
      </c>
      <c r="G10" s="70">
        <v>127</v>
      </c>
      <c r="H10" s="71">
        <v>120</v>
      </c>
      <c r="I10" s="70">
        <v>0</v>
      </c>
      <c r="J10" s="71">
        <v>226</v>
      </c>
      <c r="K10" s="84">
        <v>103</v>
      </c>
      <c r="L10" s="71">
        <v>94</v>
      </c>
      <c r="M10" s="70">
        <v>191</v>
      </c>
      <c r="N10" s="72">
        <f t="shared" si="0"/>
        <v>1412</v>
      </c>
    </row>
    <row r="11" spans="1:14" x14ac:dyDescent="0.25">
      <c r="A11" s="38">
        <v>7</v>
      </c>
      <c r="B11" s="39" t="s">
        <v>45</v>
      </c>
      <c r="C11" s="85">
        <v>230</v>
      </c>
      <c r="D11" s="72">
        <v>813</v>
      </c>
      <c r="E11" s="85">
        <v>245</v>
      </c>
      <c r="F11" s="67">
        <v>531</v>
      </c>
      <c r="G11" s="85">
        <v>346</v>
      </c>
      <c r="H11" s="67">
        <v>208</v>
      </c>
      <c r="I11" s="70">
        <v>142</v>
      </c>
      <c r="J11" s="67">
        <v>522</v>
      </c>
      <c r="K11" s="84">
        <v>515</v>
      </c>
      <c r="L11" s="71">
        <v>480</v>
      </c>
      <c r="M11" s="85">
        <v>338</v>
      </c>
      <c r="N11" s="72">
        <f t="shared" si="0"/>
        <v>4370</v>
      </c>
    </row>
    <row r="12" spans="1:14" ht="15.75" thickBot="1" x14ac:dyDescent="0.3">
      <c r="A12" s="41">
        <v>8</v>
      </c>
      <c r="B12" s="42" t="s">
        <v>46</v>
      </c>
      <c r="C12" s="86">
        <v>1</v>
      </c>
      <c r="D12" s="39">
        <v>2</v>
      </c>
      <c r="E12" s="86">
        <v>2</v>
      </c>
      <c r="F12" s="176">
        <v>1</v>
      </c>
      <c r="G12" s="86">
        <v>2</v>
      </c>
      <c r="H12" s="176">
        <v>0</v>
      </c>
      <c r="I12" s="86">
        <v>0</v>
      </c>
      <c r="J12" s="176">
        <v>0</v>
      </c>
      <c r="K12" s="86">
        <v>1</v>
      </c>
      <c r="L12" s="176">
        <v>1</v>
      </c>
      <c r="M12" s="86">
        <v>1</v>
      </c>
      <c r="N12" s="42">
        <f t="shared" si="0"/>
        <v>11</v>
      </c>
    </row>
    <row r="13" spans="1:14" ht="15.75" thickBot="1" x14ac:dyDescent="0.3">
      <c r="A13" s="76"/>
      <c r="B13" s="45" t="s">
        <v>3</v>
      </c>
      <c r="C13" s="49">
        <f t="shared" ref="C13:N13" si="1">SUM(C5:C12)</f>
        <v>4766</v>
      </c>
      <c r="D13" s="47">
        <f t="shared" si="1"/>
        <v>11555</v>
      </c>
      <c r="E13" s="49">
        <f t="shared" si="1"/>
        <v>6325</v>
      </c>
      <c r="F13" s="50">
        <f t="shared" si="1"/>
        <v>10012</v>
      </c>
      <c r="G13" s="49">
        <f t="shared" si="1"/>
        <v>12145</v>
      </c>
      <c r="H13" s="141">
        <f t="shared" si="1"/>
        <v>8585</v>
      </c>
      <c r="I13" s="49">
        <f t="shared" si="1"/>
        <v>5102</v>
      </c>
      <c r="J13" s="50">
        <f t="shared" si="1"/>
        <v>13590</v>
      </c>
      <c r="K13" s="49">
        <f t="shared" si="1"/>
        <v>9042</v>
      </c>
      <c r="L13" s="50">
        <f t="shared" si="1"/>
        <v>7927</v>
      </c>
      <c r="M13" s="49">
        <f t="shared" si="1"/>
        <v>9285</v>
      </c>
      <c r="N13" s="61">
        <f t="shared" si="1"/>
        <v>98334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29" t="s">
        <v>53</v>
      </c>
      <c r="B15" s="372"/>
      <c r="C15" s="56">
        <f>C13/N13</f>
        <v>4.8467468017165984E-2</v>
      </c>
      <c r="D15" s="74">
        <f>D13/N13</f>
        <v>0.11750767791404804</v>
      </c>
      <c r="E15" s="56">
        <f>E13/N13</f>
        <v>6.4321597819675794E-2</v>
      </c>
      <c r="F15" s="74">
        <f>F13/N13</f>
        <v>0.1018162588728212</v>
      </c>
      <c r="G15" s="56">
        <f>G13/N13</f>
        <v>0.12350763723635771</v>
      </c>
      <c r="H15" s="74">
        <f>H13/N13</f>
        <v>8.7304492850895921E-2</v>
      </c>
      <c r="I15" s="56">
        <f>I13/N13</f>
        <v>5.188439400410845E-2</v>
      </c>
      <c r="J15" s="74">
        <f>J13/N13</f>
        <v>0.13820245286472635</v>
      </c>
      <c r="K15" s="56">
        <f>K13/N13</f>
        <v>9.1951918970040875E-2</v>
      </c>
      <c r="L15" s="74">
        <f>L13/N13</f>
        <v>8.0613012793133612E-2</v>
      </c>
      <c r="M15" s="75">
        <f>M13/N13</f>
        <v>9.4423088657026061E-2</v>
      </c>
      <c r="N15" s="240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31"/>
      <c r="B18" s="31"/>
      <c r="C18" s="331" t="s">
        <v>103</v>
      </c>
      <c r="D18" s="332"/>
      <c r="E18" s="332"/>
      <c r="F18" s="332"/>
      <c r="G18" s="332"/>
      <c r="H18" s="332"/>
      <c r="I18" s="332"/>
      <c r="J18" s="333"/>
      <c r="K18" s="333"/>
      <c r="L18" s="31"/>
      <c r="M18" s="31"/>
      <c r="N18" s="237" t="s">
        <v>36</v>
      </c>
    </row>
    <row r="19" spans="1:14" ht="15.75" thickBot="1" x14ac:dyDescent="0.3">
      <c r="A19" s="334" t="s">
        <v>0</v>
      </c>
      <c r="B19" s="336" t="s">
        <v>1</v>
      </c>
      <c r="C19" s="349" t="s">
        <v>2</v>
      </c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36" t="s">
        <v>3</v>
      </c>
    </row>
    <row r="20" spans="1:14" x14ac:dyDescent="0.25">
      <c r="A20" s="360"/>
      <c r="B20" s="361"/>
      <c r="C20" s="367" t="s">
        <v>69</v>
      </c>
      <c r="D20" s="336" t="s">
        <v>4</v>
      </c>
      <c r="E20" s="356" t="s">
        <v>5</v>
      </c>
      <c r="F20" s="379" t="s">
        <v>6</v>
      </c>
      <c r="G20" s="356" t="s">
        <v>7</v>
      </c>
      <c r="H20" s="362" t="s">
        <v>8</v>
      </c>
      <c r="I20" s="356" t="s">
        <v>94</v>
      </c>
      <c r="J20" s="354" t="s">
        <v>9</v>
      </c>
      <c r="K20" s="367" t="s">
        <v>10</v>
      </c>
      <c r="L20" s="336" t="s">
        <v>93</v>
      </c>
      <c r="M20" s="356" t="s">
        <v>11</v>
      </c>
      <c r="N20" s="350"/>
    </row>
    <row r="21" spans="1:14" ht="15.75" thickBot="1" x14ac:dyDescent="0.3">
      <c r="A21" s="357"/>
      <c r="B21" s="351"/>
      <c r="C21" s="369"/>
      <c r="D21" s="357"/>
      <c r="E21" s="357"/>
      <c r="F21" s="380"/>
      <c r="G21" s="357"/>
      <c r="H21" s="363"/>
      <c r="I21" s="357"/>
      <c r="J21" s="355"/>
      <c r="K21" s="369"/>
      <c r="L21" s="357"/>
      <c r="M21" s="357"/>
      <c r="N21" s="351"/>
    </row>
    <row r="22" spans="1:14" x14ac:dyDescent="0.25">
      <c r="A22" s="36">
        <v>1</v>
      </c>
      <c r="B22" s="37" t="s">
        <v>39</v>
      </c>
      <c r="C22" s="85">
        <v>19616</v>
      </c>
      <c r="D22" s="169">
        <v>43527</v>
      </c>
      <c r="E22" s="84">
        <v>26661</v>
      </c>
      <c r="F22" s="92">
        <v>39408</v>
      </c>
      <c r="G22" s="84">
        <v>49905</v>
      </c>
      <c r="H22" s="92">
        <v>35603</v>
      </c>
      <c r="I22" s="84">
        <v>22774</v>
      </c>
      <c r="J22" s="92">
        <v>53892</v>
      </c>
      <c r="K22" s="85">
        <v>36297</v>
      </c>
      <c r="L22" s="92">
        <v>29191</v>
      </c>
      <c r="M22" s="85">
        <v>37654</v>
      </c>
      <c r="N22" s="169">
        <f t="shared" ref="N22:N29" si="2">SUM(C22:M22)</f>
        <v>394528</v>
      </c>
    </row>
    <row r="23" spans="1:14" x14ac:dyDescent="0.25">
      <c r="A23" s="38">
        <v>2</v>
      </c>
      <c r="B23" s="39" t="s">
        <v>40</v>
      </c>
      <c r="C23" s="85">
        <v>4712</v>
      </c>
      <c r="D23" s="72">
        <v>14019</v>
      </c>
      <c r="E23" s="85">
        <v>5129</v>
      </c>
      <c r="F23" s="67">
        <v>8852</v>
      </c>
      <c r="G23" s="85">
        <v>5929</v>
      </c>
      <c r="H23" s="67">
        <v>4012</v>
      </c>
      <c r="I23" s="85">
        <v>2085</v>
      </c>
      <c r="J23" s="67">
        <v>9055</v>
      </c>
      <c r="K23" s="85">
        <v>8190</v>
      </c>
      <c r="L23" s="67">
        <v>8118</v>
      </c>
      <c r="M23" s="85">
        <v>6570</v>
      </c>
      <c r="N23" s="72">
        <f t="shared" si="2"/>
        <v>76671</v>
      </c>
    </row>
    <row r="24" spans="1:14" x14ac:dyDescent="0.25">
      <c r="A24" s="38">
        <v>3</v>
      </c>
      <c r="B24" s="39" t="s">
        <v>41</v>
      </c>
      <c r="C24" s="70">
        <v>293</v>
      </c>
      <c r="D24" s="72">
        <v>1103</v>
      </c>
      <c r="E24" s="85">
        <v>517</v>
      </c>
      <c r="F24" s="67">
        <v>1103</v>
      </c>
      <c r="G24" s="85">
        <v>913</v>
      </c>
      <c r="H24" s="67">
        <v>2015</v>
      </c>
      <c r="I24" s="85">
        <v>568</v>
      </c>
      <c r="J24" s="67">
        <v>1016</v>
      </c>
      <c r="K24" s="85">
        <v>617</v>
      </c>
      <c r="L24" s="67">
        <v>1190</v>
      </c>
      <c r="M24" s="70">
        <v>638</v>
      </c>
      <c r="N24" s="72">
        <f t="shared" si="2"/>
        <v>9973</v>
      </c>
    </row>
    <row r="25" spans="1:14" x14ac:dyDescent="0.25">
      <c r="A25" s="38">
        <v>4</v>
      </c>
      <c r="B25" s="39" t="s">
        <v>42</v>
      </c>
      <c r="C25" s="70">
        <v>11</v>
      </c>
      <c r="D25" s="39">
        <v>11</v>
      </c>
      <c r="E25" s="70">
        <v>0</v>
      </c>
      <c r="F25" s="71">
        <v>47</v>
      </c>
      <c r="G25" s="70">
        <v>6</v>
      </c>
      <c r="H25" s="71">
        <v>0</v>
      </c>
      <c r="I25" s="70">
        <v>0</v>
      </c>
      <c r="J25" s="71">
        <v>0</v>
      </c>
      <c r="K25" s="86">
        <v>6</v>
      </c>
      <c r="L25" s="67">
        <v>0</v>
      </c>
      <c r="M25" s="70">
        <v>6</v>
      </c>
      <c r="N25" s="268">
        <f t="shared" si="2"/>
        <v>87</v>
      </c>
    </row>
    <row r="26" spans="1:14" x14ac:dyDescent="0.25">
      <c r="A26" s="38">
        <v>5</v>
      </c>
      <c r="B26" s="39" t="s">
        <v>43</v>
      </c>
      <c r="C26" s="70">
        <v>22</v>
      </c>
      <c r="D26" s="39">
        <v>39</v>
      </c>
      <c r="E26" s="70">
        <v>28</v>
      </c>
      <c r="F26" s="71">
        <v>17</v>
      </c>
      <c r="G26" s="70">
        <v>33</v>
      </c>
      <c r="H26" s="71">
        <v>28</v>
      </c>
      <c r="I26" s="70">
        <v>6</v>
      </c>
      <c r="J26" s="71">
        <v>28</v>
      </c>
      <c r="K26" s="70">
        <v>38</v>
      </c>
      <c r="L26" s="71">
        <v>0</v>
      </c>
      <c r="M26" s="70">
        <v>17</v>
      </c>
      <c r="N26" s="39">
        <f t="shared" si="2"/>
        <v>256</v>
      </c>
    </row>
    <row r="27" spans="1:14" x14ac:dyDescent="0.25">
      <c r="A27" s="38">
        <v>6</v>
      </c>
      <c r="B27" s="39" t="s">
        <v>44</v>
      </c>
      <c r="C27" s="70">
        <v>132</v>
      </c>
      <c r="D27" s="39">
        <v>289</v>
      </c>
      <c r="E27" s="70">
        <v>109</v>
      </c>
      <c r="F27" s="71">
        <v>451</v>
      </c>
      <c r="G27" s="70">
        <v>230</v>
      </c>
      <c r="H27" s="71">
        <v>216</v>
      </c>
      <c r="I27" s="70">
        <v>0</v>
      </c>
      <c r="J27" s="71">
        <v>417</v>
      </c>
      <c r="K27" s="84">
        <v>181</v>
      </c>
      <c r="L27" s="71">
        <v>162</v>
      </c>
      <c r="M27" s="70">
        <v>341</v>
      </c>
      <c r="N27" s="268">
        <f t="shared" si="2"/>
        <v>2528</v>
      </c>
    </row>
    <row r="28" spans="1:14" x14ac:dyDescent="0.25">
      <c r="A28" s="38">
        <v>7</v>
      </c>
      <c r="B28" s="39" t="s">
        <v>45</v>
      </c>
      <c r="C28" s="85">
        <v>1264</v>
      </c>
      <c r="D28" s="72">
        <v>4276</v>
      </c>
      <c r="E28" s="85">
        <v>1356</v>
      </c>
      <c r="F28" s="67">
        <v>2693</v>
      </c>
      <c r="G28" s="85">
        <v>1701</v>
      </c>
      <c r="H28" s="279">
        <v>1084</v>
      </c>
      <c r="I28" s="85">
        <v>786</v>
      </c>
      <c r="J28" s="67">
        <v>2752</v>
      </c>
      <c r="K28" s="84">
        <v>2733</v>
      </c>
      <c r="L28" s="67">
        <v>2367</v>
      </c>
      <c r="M28" s="85">
        <v>1714</v>
      </c>
      <c r="N28" s="72">
        <f t="shared" si="2"/>
        <v>22726</v>
      </c>
    </row>
    <row r="29" spans="1:14" ht="15.75" thickBot="1" x14ac:dyDescent="0.3">
      <c r="A29" s="41">
        <v>8</v>
      </c>
      <c r="B29" s="42" t="s">
        <v>46</v>
      </c>
      <c r="C29" s="86">
        <v>6</v>
      </c>
      <c r="D29" s="39">
        <v>11</v>
      </c>
      <c r="E29" s="86">
        <v>11</v>
      </c>
      <c r="F29" s="176">
        <v>6</v>
      </c>
      <c r="G29" s="86">
        <v>6</v>
      </c>
      <c r="H29" s="176">
        <v>0</v>
      </c>
      <c r="I29" s="86">
        <v>0</v>
      </c>
      <c r="J29" s="176">
        <v>0</v>
      </c>
      <c r="K29" s="86">
        <v>6</v>
      </c>
      <c r="L29" s="176">
        <v>6</v>
      </c>
      <c r="M29" s="86">
        <v>6</v>
      </c>
      <c r="N29" s="42">
        <f t="shared" si="2"/>
        <v>58</v>
      </c>
    </row>
    <row r="30" spans="1:14" ht="15.75" thickBot="1" x14ac:dyDescent="0.3">
      <c r="A30" s="76"/>
      <c r="B30" s="45" t="s">
        <v>3</v>
      </c>
      <c r="C30" s="49">
        <f t="shared" ref="C30:N30" si="3">SUM(C22:C29)</f>
        <v>26056</v>
      </c>
      <c r="D30" s="47">
        <f t="shared" si="3"/>
        <v>63275</v>
      </c>
      <c r="E30" s="49">
        <f t="shared" si="3"/>
        <v>33811</v>
      </c>
      <c r="F30" s="50">
        <f>SUM(F22:F29)</f>
        <v>52577</v>
      </c>
      <c r="G30" s="49">
        <f t="shared" si="3"/>
        <v>58723</v>
      </c>
      <c r="H30" s="50">
        <f t="shared" si="3"/>
        <v>42958</v>
      </c>
      <c r="I30" s="49">
        <f t="shared" si="3"/>
        <v>26219</v>
      </c>
      <c r="J30" s="50">
        <f t="shared" si="3"/>
        <v>67160</v>
      </c>
      <c r="K30" s="49">
        <f t="shared" si="3"/>
        <v>48068</v>
      </c>
      <c r="L30" s="50">
        <f t="shared" si="3"/>
        <v>41034</v>
      </c>
      <c r="M30" s="49">
        <f t="shared" si="3"/>
        <v>46946</v>
      </c>
      <c r="N30" s="61">
        <f t="shared" si="3"/>
        <v>506827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29" t="s">
        <v>53</v>
      </c>
      <c r="B32" s="372"/>
      <c r="C32" s="56">
        <f>C30/N30</f>
        <v>5.1410047215321997E-2</v>
      </c>
      <c r="D32" s="74">
        <f>D30/N30</f>
        <v>0.12484536143496697</v>
      </c>
      <c r="E32" s="56">
        <f>E30/N30</f>
        <v>6.6711126281748995E-2</v>
      </c>
      <c r="F32" s="74">
        <f>F30/N30</f>
        <v>0.10373756725667732</v>
      </c>
      <c r="G32" s="56">
        <f>G30/N30</f>
        <v>0.11586399303904488</v>
      </c>
      <c r="H32" s="74">
        <f>H30/N30</f>
        <v>8.4758704646753225E-2</v>
      </c>
      <c r="I32" s="56">
        <f>I30/N30</f>
        <v>5.1731655969393893E-2</v>
      </c>
      <c r="J32" s="74">
        <f>J30/N30</f>
        <v>0.13251069891698744</v>
      </c>
      <c r="K32" s="56">
        <f>K30/N30</f>
        <v>9.4841040433915322E-2</v>
      </c>
      <c r="L32" s="74">
        <f>L30/N30</f>
        <v>8.096253751280022E-2</v>
      </c>
      <c r="M32" s="56">
        <f>M30/N30</f>
        <v>9.2627267292389709E-2</v>
      </c>
      <c r="N32" s="240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Windows User</cp:lastModifiedBy>
  <cp:lastPrinted>2022-08-15T08:58:34Z</cp:lastPrinted>
  <dcterms:created xsi:type="dcterms:W3CDTF">2013-08-27T07:05:34Z</dcterms:created>
  <dcterms:modified xsi:type="dcterms:W3CDTF">2022-08-15T08:58:41Z</dcterms:modified>
</cp:coreProperties>
</file>