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975" windowWidth="20115" windowHeight="1110"/>
  </bookViews>
  <sheets>
    <sheet name="Премија" sheetId="1" r:id="rId1"/>
    <sheet name="Број на склучени договори" sheetId="2" r:id="rId2"/>
    <sheet name="Ликвидирани штети" sheetId="3" r:id="rId3"/>
    <sheet name="Број на ликвидирани штети" sheetId="4" r:id="rId4"/>
    <sheet name="Број на резервирани штети" sheetId="5" r:id="rId5"/>
    <sheet name="Резервации" sheetId="6" r:id="rId6"/>
    <sheet name="ЗАО договори" sheetId="8" r:id="rId7"/>
    <sheet name="ЗАО Премија" sheetId="9" r:id="rId8"/>
    <sheet name="ЗК Број Премија" sheetId="12" r:id="rId9"/>
    <sheet name="ГР Број и Премија " sheetId="53" r:id="rId10"/>
    <sheet name="ЗАО број Лик штети" sheetId="32" r:id="rId11"/>
    <sheet name="ЗАО Ликвидирани штети" sheetId="31" r:id="rId12"/>
    <sheet name="ЗК број и штети" sheetId="30" r:id="rId13"/>
    <sheet name="ГР Број Штети" sheetId="29" r:id="rId14"/>
    <sheet name="Техничка премија" sheetId="10" r:id="rId15"/>
    <sheet name="Рез за настанати при штети" sheetId="17" r:id="rId16"/>
    <sheet name="Продажба по канали" sheetId="34" r:id="rId17"/>
    <sheet name="Бруто тех" sheetId="47" r:id="rId18"/>
    <sheet name="Вкупно" sheetId="57" r:id="rId19"/>
  </sheets>
  <calcPr calcId="145621"/>
</workbook>
</file>

<file path=xl/calcChain.xml><?xml version="1.0" encoding="utf-8"?>
<calcChain xmlns="http://schemas.openxmlformats.org/spreadsheetml/2006/main">
  <c r="J15" i="47" l="1"/>
  <c r="I19" i="47" l="1"/>
  <c r="G13" i="17" l="1"/>
  <c r="M13" i="17" s="1"/>
  <c r="L12" i="17"/>
  <c r="G12" i="17"/>
  <c r="M12" i="17" s="1"/>
  <c r="N12" i="17" l="1"/>
  <c r="G28" i="10" l="1"/>
  <c r="G30" i="10" s="1"/>
  <c r="M27" i="10"/>
  <c r="D30" i="10" l="1"/>
  <c r="F30" i="10"/>
  <c r="M28" i="10"/>
  <c r="C30" i="10"/>
  <c r="E30" i="10"/>
  <c r="G28" i="6"/>
  <c r="G30" i="6" s="1"/>
  <c r="M27" i="6"/>
  <c r="G28" i="5"/>
  <c r="G30" i="5" s="1"/>
  <c r="M27" i="5"/>
  <c r="G28" i="4"/>
  <c r="G30" i="4" s="1"/>
  <c r="M27" i="4"/>
  <c r="G28" i="3"/>
  <c r="G30" i="3" s="1"/>
  <c r="M27" i="3"/>
  <c r="G28" i="2"/>
  <c r="G30" i="2" s="1"/>
  <c r="M27" i="2"/>
  <c r="G28" i="1"/>
  <c r="G30" i="1" s="1"/>
  <c r="M27" i="1"/>
  <c r="M29" i="10" l="1"/>
  <c r="D30" i="6"/>
  <c r="F30" i="6"/>
  <c r="M28" i="6"/>
  <c r="C30" i="6"/>
  <c r="E30" i="6"/>
  <c r="D30" i="5"/>
  <c r="F30" i="5"/>
  <c r="M28" i="5"/>
  <c r="C30" i="5"/>
  <c r="E30" i="5"/>
  <c r="D30" i="4"/>
  <c r="F30" i="4"/>
  <c r="M28" i="4"/>
  <c r="C30" i="4"/>
  <c r="E30" i="4"/>
  <c r="D30" i="3"/>
  <c r="F30" i="3"/>
  <c r="M28" i="3"/>
  <c r="C30" i="3"/>
  <c r="E30" i="3"/>
  <c r="D30" i="2"/>
  <c r="F30" i="2"/>
  <c r="M28" i="2"/>
  <c r="C30" i="2"/>
  <c r="E30" i="2"/>
  <c r="D30" i="1"/>
  <c r="F30" i="1"/>
  <c r="M28" i="1"/>
  <c r="C30" i="1"/>
  <c r="E30" i="1"/>
  <c r="N29" i="10" l="1"/>
  <c r="N27" i="10"/>
  <c r="N28" i="10"/>
  <c r="M29" i="6"/>
  <c r="M29" i="5"/>
  <c r="M29" i="4"/>
  <c r="M29" i="3"/>
  <c r="M29" i="2"/>
  <c r="M29" i="1"/>
  <c r="N29" i="6" l="1"/>
  <c r="N27" i="6"/>
  <c r="N28" i="6"/>
  <c r="N29" i="5"/>
  <c r="N27" i="5"/>
  <c r="N28" i="5"/>
  <c r="N29" i="4"/>
  <c r="N27" i="4"/>
  <c r="N28" i="4"/>
  <c r="N29" i="3"/>
  <c r="N27" i="3"/>
  <c r="N28" i="3"/>
  <c r="N29" i="2"/>
  <c r="N27" i="2"/>
  <c r="N28" i="2"/>
  <c r="N29" i="1"/>
  <c r="N27" i="1"/>
  <c r="N28" i="1"/>
  <c r="C9" i="47" l="1"/>
  <c r="G14" i="47" l="1"/>
  <c r="F9" i="47" l="1"/>
  <c r="E9" i="47"/>
  <c r="M30" i="30" l="1"/>
  <c r="N30" i="30"/>
  <c r="G10" i="47" l="1"/>
  <c r="F30" i="30"/>
  <c r="I22" i="47" l="1"/>
  <c r="I21" i="47"/>
  <c r="K19" i="47" l="1"/>
  <c r="K20" i="47"/>
  <c r="K21" i="47"/>
  <c r="K22" i="47"/>
  <c r="G22" i="47"/>
  <c r="G12" i="47" l="1"/>
  <c r="G21" i="47" l="1"/>
  <c r="G13" i="47" l="1"/>
  <c r="G20" i="47" l="1"/>
  <c r="G16" i="47" l="1"/>
  <c r="G19" i="47" l="1"/>
  <c r="G9" i="47" l="1"/>
  <c r="G11" i="47" l="1"/>
  <c r="G7" i="47" l="1"/>
  <c r="C30" i="30"/>
  <c r="G17" i="47"/>
  <c r="G8" i="47" l="1"/>
  <c r="G15" i="47"/>
  <c r="L22" i="10" l="1"/>
  <c r="M22" i="10" l="1"/>
  <c r="D11" i="57" l="1"/>
  <c r="J18" i="47" l="1"/>
  <c r="I18" i="47"/>
  <c r="H18" i="47"/>
  <c r="F18" i="47"/>
  <c r="E18" i="47"/>
  <c r="D18" i="47"/>
  <c r="C18" i="47"/>
  <c r="K17" i="47"/>
  <c r="K16" i="47"/>
  <c r="K15" i="47"/>
  <c r="K14" i="47"/>
  <c r="K13" i="47"/>
  <c r="K12" i="47"/>
  <c r="K11" i="47"/>
  <c r="K10" i="47"/>
  <c r="K9" i="47"/>
  <c r="K8" i="47"/>
  <c r="K7" i="47"/>
  <c r="J6" i="47"/>
  <c r="J23" i="47" s="1"/>
  <c r="I6" i="47"/>
  <c r="I23" i="47" s="1"/>
  <c r="H6" i="47"/>
  <c r="H23" i="47" s="1"/>
  <c r="F6" i="47"/>
  <c r="F23" i="47" s="1"/>
  <c r="E6" i="47"/>
  <c r="E23" i="47" s="1"/>
  <c r="D6" i="47"/>
  <c r="D23" i="47" s="1"/>
  <c r="C6" i="47"/>
  <c r="C23" i="47" s="1"/>
  <c r="M34" i="34"/>
  <c r="M33" i="34"/>
  <c r="M32" i="34"/>
  <c r="M30" i="34"/>
  <c r="M29" i="34"/>
  <c r="M28" i="34"/>
  <c r="M26" i="34"/>
  <c r="M25" i="34"/>
  <c r="M24" i="34"/>
  <c r="M22" i="34"/>
  <c r="M21" i="34"/>
  <c r="M20" i="34"/>
  <c r="M18" i="34"/>
  <c r="M17" i="34"/>
  <c r="M16" i="34"/>
  <c r="M14" i="34"/>
  <c r="M13" i="34"/>
  <c r="M12" i="34"/>
  <c r="M10" i="34"/>
  <c r="M9" i="34"/>
  <c r="M8" i="34"/>
  <c r="M6" i="34"/>
  <c r="M5" i="34"/>
  <c r="M4" i="34"/>
  <c r="N7" i="17"/>
  <c r="L13" i="17" s="1"/>
  <c r="N13" i="17" s="1"/>
  <c r="N6" i="17"/>
  <c r="K22" i="10"/>
  <c r="J22" i="10"/>
  <c r="I22" i="10"/>
  <c r="H22" i="10"/>
  <c r="G22" i="10"/>
  <c r="F22" i="10"/>
  <c r="E22" i="10"/>
  <c r="D22" i="10"/>
  <c r="C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M29" i="29"/>
  <c r="L29" i="29"/>
  <c r="K29" i="29"/>
  <c r="J29" i="29"/>
  <c r="I29" i="29"/>
  <c r="H29" i="29"/>
  <c r="G29" i="29"/>
  <c r="F29" i="29"/>
  <c r="E29" i="29"/>
  <c r="D29" i="29"/>
  <c r="C29" i="29"/>
  <c r="N28" i="29"/>
  <c r="N27" i="29"/>
  <c r="N26" i="29"/>
  <c r="N25" i="29"/>
  <c r="N24" i="29"/>
  <c r="N23" i="29"/>
  <c r="N22" i="29"/>
  <c r="N21" i="29"/>
  <c r="N29" i="29" s="1"/>
  <c r="N31" i="29" s="1"/>
  <c r="M13" i="29"/>
  <c r="L13" i="29"/>
  <c r="K13" i="29"/>
  <c r="J13" i="29"/>
  <c r="I13" i="29"/>
  <c r="H13" i="29"/>
  <c r="G13" i="29"/>
  <c r="F13" i="29"/>
  <c r="E13" i="29"/>
  <c r="D13" i="29"/>
  <c r="C13" i="29"/>
  <c r="N12" i="29"/>
  <c r="N11" i="29"/>
  <c r="N10" i="29"/>
  <c r="N9" i="29"/>
  <c r="N8" i="29"/>
  <c r="N7" i="29"/>
  <c r="N6" i="29"/>
  <c r="N5" i="29"/>
  <c r="N13" i="29" s="1"/>
  <c r="N15" i="29" s="1"/>
  <c r="L30" i="30"/>
  <c r="K30" i="30"/>
  <c r="J30" i="30"/>
  <c r="I30" i="30"/>
  <c r="H30" i="30"/>
  <c r="G30" i="30"/>
  <c r="E30" i="30"/>
  <c r="D30" i="30"/>
  <c r="N28" i="30"/>
  <c r="N27" i="30"/>
  <c r="N26" i="30"/>
  <c r="N25" i="30"/>
  <c r="N24" i="30"/>
  <c r="N23" i="30"/>
  <c r="N22" i="30"/>
  <c r="M13" i="30"/>
  <c r="L13" i="30"/>
  <c r="K13" i="30"/>
  <c r="J13" i="30"/>
  <c r="I13" i="30"/>
  <c r="H13" i="30"/>
  <c r="G13" i="30"/>
  <c r="F13" i="30"/>
  <c r="E13" i="30"/>
  <c r="D13" i="30"/>
  <c r="C13" i="30"/>
  <c r="N12" i="30"/>
  <c r="N11" i="30"/>
  <c r="N10" i="30"/>
  <c r="N9" i="30"/>
  <c r="N8" i="30"/>
  <c r="N7" i="30"/>
  <c r="N6" i="30"/>
  <c r="N5" i="30"/>
  <c r="M18" i="31"/>
  <c r="L18" i="31"/>
  <c r="K18" i="31"/>
  <c r="J18" i="31"/>
  <c r="I18" i="31"/>
  <c r="H18" i="31"/>
  <c r="G18" i="31"/>
  <c r="F18" i="31"/>
  <c r="E18" i="31"/>
  <c r="D18" i="31"/>
  <c r="C18" i="31"/>
  <c r="N17" i="31"/>
  <c r="N16" i="31"/>
  <c r="N15" i="31"/>
  <c r="N14" i="31"/>
  <c r="N13" i="31"/>
  <c r="N12" i="31"/>
  <c r="N11" i="31"/>
  <c r="N10" i="31"/>
  <c r="N9" i="31"/>
  <c r="N8" i="31"/>
  <c r="N7" i="31"/>
  <c r="N6" i="31"/>
  <c r="N5" i="31"/>
  <c r="M18" i="32"/>
  <c r="L18" i="32"/>
  <c r="K18" i="32"/>
  <c r="J18" i="32"/>
  <c r="I18" i="32"/>
  <c r="H18" i="32"/>
  <c r="G18" i="32"/>
  <c r="F18" i="32"/>
  <c r="E18" i="32"/>
  <c r="D18" i="32"/>
  <c r="C18" i="32"/>
  <c r="N17" i="32"/>
  <c r="N16" i="32"/>
  <c r="N15" i="32"/>
  <c r="N14" i="32"/>
  <c r="N13" i="32"/>
  <c r="N12" i="32"/>
  <c r="N11" i="32"/>
  <c r="N10" i="32"/>
  <c r="N9" i="32"/>
  <c r="N8" i="32"/>
  <c r="N7" i="32"/>
  <c r="N6" i="32"/>
  <c r="N5" i="32"/>
  <c r="M29" i="53"/>
  <c r="L29" i="53"/>
  <c r="K29" i="53"/>
  <c r="J29" i="53"/>
  <c r="I29" i="53"/>
  <c r="H29" i="53"/>
  <c r="G29" i="53"/>
  <c r="F29" i="53"/>
  <c r="E29" i="53"/>
  <c r="D29" i="53"/>
  <c r="C29" i="53"/>
  <c r="N28" i="53"/>
  <c r="N27" i="53"/>
  <c r="N26" i="53"/>
  <c r="N25" i="53"/>
  <c r="N24" i="53"/>
  <c r="N23" i="53"/>
  <c r="N22" i="53"/>
  <c r="N21" i="53"/>
  <c r="M13" i="53"/>
  <c r="L13" i="53"/>
  <c r="K13" i="53"/>
  <c r="J13" i="53"/>
  <c r="I13" i="53"/>
  <c r="H13" i="53"/>
  <c r="G13" i="53"/>
  <c r="F13" i="53"/>
  <c r="E13" i="53"/>
  <c r="D13" i="53"/>
  <c r="C13" i="53"/>
  <c r="N12" i="53"/>
  <c r="N11" i="53"/>
  <c r="N10" i="53"/>
  <c r="N9" i="53"/>
  <c r="N8" i="53"/>
  <c r="N7" i="53"/>
  <c r="N6" i="53"/>
  <c r="N5" i="53"/>
  <c r="M30" i="12"/>
  <c r="L30" i="12"/>
  <c r="K30" i="12"/>
  <c r="J30" i="12"/>
  <c r="I30" i="12"/>
  <c r="H30" i="12"/>
  <c r="G30" i="12"/>
  <c r="F30" i="12"/>
  <c r="E30" i="12"/>
  <c r="D30" i="12"/>
  <c r="C30" i="12"/>
  <c r="N29" i="12"/>
  <c r="N28" i="12"/>
  <c r="N27" i="12"/>
  <c r="N26" i="12"/>
  <c r="N25" i="12"/>
  <c r="N24" i="12"/>
  <c r="N23" i="12"/>
  <c r="N22" i="12"/>
  <c r="M13" i="12"/>
  <c r="L13" i="12"/>
  <c r="K13" i="12"/>
  <c r="J13" i="12"/>
  <c r="I13" i="12"/>
  <c r="H13" i="12"/>
  <c r="G13" i="12"/>
  <c r="F13" i="12"/>
  <c r="E13" i="12"/>
  <c r="D13" i="12"/>
  <c r="C13" i="12"/>
  <c r="N12" i="12"/>
  <c r="N11" i="12"/>
  <c r="N10" i="12"/>
  <c r="N9" i="12"/>
  <c r="N8" i="12"/>
  <c r="N7" i="12"/>
  <c r="N6" i="12"/>
  <c r="N5" i="12"/>
  <c r="M19" i="9"/>
  <c r="L19" i="9"/>
  <c r="K19" i="9"/>
  <c r="J19" i="9"/>
  <c r="I19" i="9"/>
  <c r="H19" i="9"/>
  <c r="G19" i="9"/>
  <c r="F19" i="9"/>
  <c r="E19" i="9"/>
  <c r="D19" i="9"/>
  <c r="C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M18" i="8"/>
  <c r="L18" i="8"/>
  <c r="K18" i="8"/>
  <c r="J18" i="8"/>
  <c r="I18" i="8"/>
  <c r="H18" i="8"/>
  <c r="G18" i="8"/>
  <c r="F18" i="8"/>
  <c r="E18" i="8"/>
  <c r="D18" i="8"/>
  <c r="C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M22" i="6"/>
  <c r="L22" i="6"/>
  <c r="K22" i="6"/>
  <c r="J22" i="6"/>
  <c r="I22" i="6"/>
  <c r="H22" i="6"/>
  <c r="G22" i="6"/>
  <c r="F22" i="6"/>
  <c r="D22" i="6"/>
  <c r="C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M22" i="5"/>
  <c r="L22" i="5"/>
  <c r="K22" i="5"/>
  <c r="J22" i="5"/>
  <c r="I22" i="5"/>
  <c r="H22" i="5"/>
  <c r="G22" i="5"/>
  <c r="F22" i="5"/>
  <c r="E22" i="5"/>
  <c r="D22" i="5"/>
  <c r="C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M22" i="4"/>
  <c r="L22" i="4"/>
  <c r="K22" i="4"/>
  <c r="J22" i="4"/>
  <c r="I22" i="4"/>
  <c r="H22" i="4"/>
  <c r="G22" i="4"/>
  <c r="F22" i="4"/>
  <c r="E22" i="4"/>
  <c r="D22" i="4"/>
  <c r="C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M22" i="3"/>
  <c r="L22" i="3"/>
  <c r="K22" i="3"/>
  <c r="J22" i="3"/>
  <c r="I22" i="3"/>
  <c r="H22" i="3"/>
  <c r="G22" i="3"/>
  <c r="F22" i="3"/>
  <c r="E22" i="3"/>
  <c r="D22" i="3"/>
  <c r="C22" i="3"/>
  <c r="N22" i="3" s="1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22" i="2"/>
  <c r="N24" i="2" s="1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6" i="2"/>
  <c r="N5" i="2"/>
  <c r="N4" i="2"/>
  <c r="M22" i="1"/>
  <c r="L22" i="1"/>
  <c r="K22" i="1"/>
  <c r="J22" i="1"/>
  <c r="I22" i="1"/>
  <c r="H22" i="1"/>
  <c r="G22" i="1"/>
  <c r="F22" i="1"/>
  <c r="E22" i="1"/>
  <c r="D22" i="1"/>
  <c r="C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H32" i="30" l="1"/>
  <c r="N29" i="53"/>
  <c r="N31" i="53" s="1"/>
  <c r="N22" i="6"/>
  <c r="N24" i="6" s="1"/>
  <c r="N22" i="5"/>
  <c r="N18" i="32"/>
  <c r="N20" i="32" s="1"/>
  <c r="G18" i="47"/>
  <c r="K18" i="47"/>
  <c r="G6" i="47"/>
  <c r="K6" i="47"/>
  <c r="N22" i="10"/>
  <c r="D24" i="10" s="1"/>
  <c r="N13" i="30"/>
  <c r="N16" i="30" s="1"/>
  <c r="N18" i="31"/>
  <c r="N20" i="31" s="1"/>
  <c r="N13" i="53"/>
  <c r="N15" i="53" s="1"/>
  <c r="N30" i="12"/>
  <c r="N32" i="12" s="1"/>
  <c r="N13" i="12"/>
  <c r="N15" i="12" s="1"/>
  <c r="N19" i="9"/>
  <c r="N21" i="9" s="1"/>
  <c r="N18" i="8"/>
  <c r="N20" i="8" s="1"/>
  <c r="N22" i="4"/>
  <c r="D24" i="4" s="1"/>
  <c r="D24" i="3"/>
  <c r="C24" i="2"/>
  <c r="G24" i="2"/>
  <c r="K24" i="2"/>
  <c r="E24" i="2"/>
  <c r="I24" i="2"/>
  <c r="M24" i="2"/>
  <c r="N22" i="1"/>
  <c r="D24" i="1" s="1"/>
  <c r="C15" i="29"/>
  <c r="E15" i="29"/>
  <c r="G15" i="29"/>
  <c r="I15" i="29"/>
  <c r="K15" i="29"/>
  <c r="M15" i="29"/>
  <c r="D31" i="29"/>
  <c r="F31" i="29"/>
  <c r="H31" i="29"/>
  <c r="J31" i="29"/>
  <c r="L31" i="29"/>
  <c r="D15" i="29"/>
  <c r="F15" i="29"/>
  <c r="H15" i="29"/>
  <c r="J15" i="29"/>
  <c r="L15" i="29"/>
  <c r="C31" i="29"/>
  <c r="E31" i="29"/>
  <c r="G31" i="29"/>
  <c r="I31" i="29"/>
  <c r="K31" i="29"/>
  <c r="M31" i="29"/>
  <c r="D24" i="2"/>
  <c r="F24" i="2"/>
  <c r="H24" i="2"/>
  <c r="J24" i="2"/>
  <c r="L24" i="2"/>
  <c r="G23" i="47" l="1"/>
  <c r="K23" i="47"/>
  <c r="H24" i="6"/>
  <c r="K24" i="6"/>
  <c r="L24" i="6"/>
  <c r="D24" i="6"/>
  <c r="G24" i="6"/>
  <c r="C15" i="12"/>
  <c r="L24" i="10"/>
  <c r="G24" i="10"/>
  <c r="K24" i="10"/>
  <c r="C24" i="10"/>
  <c r="D20" i="32"/>
  <c r="M20" i="8"/>
  <c r="I20" i="8"/>
  <c r="L20" i="8"/>
  <c r="E20" i="8"/>
  <c r="H20" i="8"/>
  <c r="C24" i="6"/>
  <c r="J24" i="6"/>
  <c r="F24" i="6"/>
  <c r="M24" i="6"/>
  <c r="I24" i="6"/>
  <c r="E24" i="6"/>
  <c r="C16" i="30"/>
  <c r="K20" i="8"/>
  <c r="G20" i="8"/>
  <c r="C20" i="8"/>
  <c r="J20" i="8"/>
  <c r="E24" i="4"/>
  <c r="I24" i="10"/>
  <c r="E24" i="10"/>
  <c r="M24" i="3"/>
  <c r="I24" i="3"/>
  <c r="D31" i="53"/>
  <c r="C15" i="53"/>
  <c r="K24" i="3"/>
  <c r="G24" i="3"/>
  <c r="E24" i="3"/>
  <c r="C24" i="3"/>
  <c r="N24" i="3"/>
  <c r="L24" i="3"/>
  <c r="M24" i="1"/>
  <c r="H16" i="30"/>
  <c r="K31" i="53"/>
  <c r="E31" i="53"/>
  <c r="C31" i="53"/>
  <c r="M31" i="53"/>
  <c r="I31" i="53"/>
  <c r="J31" i="53"/>
  <c r="M32" i="12"/>
  <c r="I32" i="12"/>
  <c r="K32" i="12"/>
  <c r="D32" i="12"/>
  <c r="M21" i="9"/>
  <c r="F20" i="8"/>
  <c r="D20" i="8"/>
  <c r="M24" i="4"/>
  <c r="K24" i="4"/>
  <c r="I24" i="4"/>
  <c r="G24" i="4"/>
  <c r="J24" i="3"/>
  <c r="H24" i="3"/>
  <c r="F24" i="3"/>
  <c r="L24" i="1"/>
  <c r="K32" i="30"/>
  <c r="G32" i="30"/>
  <c r="L16" i="30"/>
  <c r="M16" i="30"/>
  <c r="H20" i="31"/>
  <c r="L20" i="31"/>
  <c r="K20" i="31"/>
  <c r="M20" i="32"/>
  <c r="E20" i="32"/>
  <c r="I20" i="32"/>
  <c r="L20" i="32"/>
  <c r="H20" i="32"/>
  <c r="G15" i="53"/>
  <c r="L15" i="53"/>
  <c r="K15" i="53"/>
  <c r="H15" i="53"/>
  <c r="M15" i="12"/>
  <c r="K15" i="12"/>
  <c r="I15" i="12"/>
  <c r="G15" i="12"/>
  <c r="E15" i="12"/>
  <c r="L15" i="12"/>
  <c r="K21" i="9"/>
  <c r="I21" i="9"/>
  <c r="G21" i="9"/>
  <c r="E21" i="9"/>
  <c r="C21" i="9"/>
  <c r="L21" i="9"/>
  <c r="J21" i="9"/>
  <c r="D21" i="9"/>
  <c r="D24" i="5"/>
  <c r="C24" i="4"/>
  <c r="N24" i="4"/>
  <c r="M24" i="10"/>
  <c r="N24" i="10"/>
  <c r="M32" i="30"/>
  <c r="I32" i="30"/>
  <c r="C32" i="30"/>
  <c r="D32" i="30"/>
  <c r="E32" i="30"/>
  <c r="N32" i="30"/>
  <c r="F32" i="30"/>
  <c r="J32" i="30"/>
  <c r="J16" i="30"/>
  <c r="F16" i="30"/>
  <c r="I16" i="30"/>
  <c r="D16" i="30"/>
  <c r="K16" i="30"/>
  <c r="G16" i="30"/>
  <c r="E16" i="30"/>
  <c r="G31" i="53"/>
  <c r="L31" i="53"/>
  <c r="H31" i="53"/>
  <c r="F31" i="53"/>
  <c r="G32" i="12"/>
  <c r="E32" i="12"/>
  <c r="C32" i="12"/>
  <c r="L32" i="12"/>
  <c r="J32" i="12"/>
  <c r="H32" i="12"/>
  <c r="F32" i="12"/>
  <c r="J15" i="12"/>
  <c r="H21" i="9"/>
  <c r="N24" i="5"/>
  <c r="L24" i="4"/>
  <c r="J24" i="4"/>
  <c r="E24" i="1"/>
  <c r="J24" i="10"/>
  <c r="H24" i="10"/>
  <c r="F24" i="10"/>
  <c r="L32" i="30"/>
  <c r="D20" i="31"/>
  <c r="G20" i="31"/>
  <c r="J20" i="31"/>
  <c r="F20" i="31"/>
  <c r="M20" i="31"/>
  <c r="I20" i="31"/>
  <c r="E20" i="31"/>
  <c r="C20" i="31"/>
  <c r="K20" i="32"/>
  <c r="G20" i="32"/>
  <c r="C20" i="32"/>
  <c r="J20" i="32"/>
  <c r="F20" i="32"/>
  <c r="M15" i="53"/>
  <c r="I15" i="53"/>
  <c r="E15" i="53"/>
  <c r="J15" i="53"/>
  <c r="F15" i="53"/>
  <c r="D15" i="53"/>
  <c r="F15" i="12"/>
  <c r="H15" i="12"/>
  <c r="D15" i="12"/>
  <c r="F21" i="9"/>
  <c r="L24" i="5"/>
  <c r="G24" i="5"/>
  <c r="H24" i="5"/>
  <c r="K24" i="5"/>
  <c r="C24" i="5"/>
  <c r="J24" i="5"/>
  <c r="F24" i="5"/>
  <c r="M24" i="5"/>
  <c r="I24" i="5"/>
  <c r="E24" i="5"/>
  <c r="H24" i="4"/>
  <c r="F24" i="4"/>
  <c r="I24" i="1"/>
  <c r="K24" i="1"/>
  <c r="G24" i="1"/>
  <c r="C24" i="1"/>
  <c r="N24" i="1"/>
  <c r="J24" i="1"/>
  <c r="H24" i="1"/>
  <c r="F24" i="1"/>
  <c r="G11" i="57" l="1"/>
  <c r="F11" i="57"/>
  <c r="E11" i="57"/>
</calcChain>
</file>

<file path=xl/sharedStrings.xml><?xml version="1.0" encoding="utf-8"?>
<sst xmlns="http://schemas.openxmlformats.org/spreadsheetml/2006/main" count="808" uniqueCount="117">
  <si>
    <t>Ред.   бр.</t>
  </si>
  <si>
    <t>Класа на осигурување</t>
  </si>
  <si>
    <t>неживот</t>
  </si>
  <si>
    <t>Вкупно</t>
  </si>
  <si>
    <t>Триглав</t>
  </si>
  <si>
    <t>Евроинс</t>
  </si>
  <si>
    <t>Сава</t>
  </si>
  <si>
    <t>Винер</t>
  </si>
  <si>
    <t>Еуролинк</t>
  </si>
  <si>
    <t>Уника</t>
  </si>
  <si>
    <t>Ос.Полиса</t>
  </si>
  <si>
    <t>Албсиг</t>
  </si>
  <si>
    <t>Кроација</t>
  </si>
  <si>
    <t>Незгода</t>
  </si>
  <si>
    <t>Здравствено осигурување</t>
  </si>
  <si>
    <t>Моторни возила - каско</t>
  </si>
  <si>
    <t>Шински возила - каско</t>
  </si>
  <si>
    <t>Воздухоплови - каско</t>
  </si>
  <si>
    <t>Пловни објекти - каско</t>
  </si>
  <si>
    <t>Стока во превоз - карго</t>
  </si>
  <si>
    <t>Имот од пожари и други непогоди</t>
  </si>
  <si>
    <t xml:space="preserve">Останати осигурувања на имот </t>
  </si>
  <si>
    <t>АО (вкупно )</t>
  </si>
  <si>
    <t>Одговорност воздухоплови</t>
  </si>
  <si>
    <t>Одговорност пловни објекти</t>
  </si>
  <si>
    <t xml:space="preserve">Општо осигурување од одговорност </t>
  </si>
  <si>
    <t>Осигурување на кредити</t>
  </si>
  <si>
    <t>Осигурување на гаранции</t>
  </si>
  <si>
    <t>Осигурување од финансиски загуби</t>
  </si>
  <si>
    <t>Осигурување на правна заштита</t>
  </si>
  <si>
    <t>Осигурување на туристичка помош</t>
  </si>
  <si>
    <t xml:space="preserve">Вкупно  </t>
  </si>
  <si>
    <t xml:space="preserve">% по друштво за неживотно осигурување </t>
  </si>
  <si>
    <t>Граве</t>
  </si>
  <si>
    <t>Неживот</t>
  </si>
  <si>
    <t>Живот</t>
  </si>
  <si>
    <t xml:space="preserve">% по друштво за животно осигурување </t>
  </si>
  <si>
    <t>во 000 мкд</t>
  </si>
  <si>
    <t xml:space="preserve">Вкупно </t>
  </si>
  <si>
    <t>Ос.полиса</t>
  </si>
  <si>
    <t>Патнички автомобили</t>
  </si>
  <si>
    <t>Товарни возила</t>
  </si>
  <si>
    <t>Автобуси</t>
  </si>
  <si>
    <t>Влечни возила</t>
  </si>
  <si>
    <t>Специјални возила</t>
  </si>
  <si>
    <t>Моторцикли и скутери</t>
  </si>
  <si>
    <t>Приклучни возила</t>
  </si>
  <si>
    <t>Работни моторни возила</t>
  </si>
  <si>
    <t>Возила за време на пробни возења и престој во складишта</t>
  </si>
  <si>
    <t>Возила за време на доопремување на сопствени оски (пер акс)</t>
  </si>
  <si>
    <t>Моторни возила со пробни таблици</t>
  </si>
  <si>
    <t>Возила за време на поправка во автомеханичарски и авторемонтни работилници и во работилници за перење и подмачкување</t>
  </si>
  <si>
    <t>Возила со посебни регистарски ознаки кои се во промет на територија на РМ</t>
  </si>
  <si>
    <t>000 мкд</t>
  </si>
  <si>
    <t xml:space="preserve">% </t>
  </si>
  <si>
    <t xml:space="preserve">Вкупно ЗК </t>
  </si>
  <si>
    <t>Вкупно (неживот)</t>
  </si>
  <si>
    <t>Вкупно (живот)</t>
  </si>
  <si>
    <t>Друштво за осигурување</t>
  </si>
  <si>
    <t>Трошоци за провизија</t>
  </si>
  <si>
    <t>Резерви за настанати и пријавени штети</t>
  </si>
  <si>
    <t>Резерви за настанати но непријавени штети</t>
  </si>
  <si>
    <t>Број на штети</t>
  </si>
  <si>
    <t>Исплатени износи</t>
  </si>
  <si>
    <t>Број на резервирани штети</t>
  </si>
  <si>
    <t>Неосигурени возила</t>
  </si>
  <si>
    <t>Непознати возила</t>
  </si>
  <si>
    <t>Останати услужни штети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</si>
  <si>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</si>
  <si>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Општа одговорност </t>
  </si>
  <si>
    <t>Македонија</t>
  </si>
  <si>
    <t xml:space="preserve">Директна продажба </t>
  </si>
  <si>
    <t>Осиг. брокерски друштва</t>
  </si>
  <si>
    <t>Друштва за застапување</t>
  </si>
  <si>
    <t>Туристички агенции</t>
  </si>
  <si>
    <t xml:space="preserve">Авто салони </t>
  </si>
  <si>
    <t>Банки</t>
  </si>
  <si>
    <t>Број на склучени договори</t>
  </si>
  <si>
    <t xml:space="preserve">Бруто полисирана премија </t>
  </si>
  <si>
    <t>Застапници во осигурување</t>
  </si>
  <si>
    <t>Останати дистрибутивни канали</t>
  </si>
  <si>
    <t>Математичка резерва</t>
  </si>
  <si>
    <t>Резерви на штети</t>
  </si>
  <si>
    <t>Ред.           бр.</t>
  </si>
  <si>
    <t>Резерви за преносна премија</t>
  </si>
  <si>
    <t>Резерви за бонуси и попусти</t>
  </si>
  <si>
    <t>Резерви за штети</t>
  </si>
  <si>
    <t>Еквилизациона резерва</t>
  </si>
  <si>
    <t>Други технички резерви</t>
  </si>
  <si>
    <t>Вкупно резерви за штети</t>
  </si>
  <si>
    <t>Друштво</t>
  </si>
  <si>
    <t>живот</t>
  </si>
  <si>
    <t xml:space="preserve"> Во 000 мкд</t>
  </si>
  <si>
    <t>Во 000 мкд</t>
  </si>
  <si>
    <t>Еуросиг</t>
  </si>
  <si>
    <t>Бруто полисирана премија за период од 01.01.2017 до 31.12.2017</t>
  </si>
  <si>
    <t>Број на договори за период од 01.01.2017 до 31.12.2017</t>
  </si>
  <si>
    <t>Бруто исплатени (ликвидирани) штети за период од 01.01.2017 до 31.12.2017</t>
  </si>
  <si>
    <t>Број исплатени (ликвидирани) штети за период од 01.01.2017 до 31.12.2017</t>
  </si>
  <si>
    <t>Број на резервирани штети за период од 01.01.2017 до 31.12.2017</t>
  </si>
  <si>
    <t>Бруто резерви за настанати и пријавени штети за период од 01.01.2017 до 31.12.2017</t>
  </si>
  <si>
    <t>Договори за ЗАО за период од 01.01.2017 до 31.12.2017</t>
  </si>
  <si>
    <t>Премија за ЗАО за период од 01.01.2017 до 31.12.2017</t>
  </si>
  <si>
    <t>Број на Зелена карта за период од 01.01.2017 до 31.12.2017</t>
  </si>
  <si>
    <t>Премија за Зелена карта за период од 01.01.2017 до 31.12.2017</t>
  </si>
  <si>
    <t>Број на Гранично осигурување за период од 01.01.2017 до 31.12.2017</t>
  </si>
  <si>
    <t>Премија за Гранично осигурување за период од 01.01.2017 до 31.12.2017</t>
  </si>
  <si>
    <t>Број на штети од ЗАО за период од 01.01.2017 до 31.12.2017</t>
  </si>
  <si>
    <t>Ликвидирани штети на ЗАО за период од 01.01.2017  до 31.12.2017</t>
  </si>
  <si>
    <t>Број на штети на Зелена карта за период од 01.01.2017 до 31.12.2017</t>
  </si>
  <si>
    <t>Ликвидирани штети за ЗК за период од 01.01.2017 до 31.12.2017</t>
  </si>
  <si>
    <t>Штети на Гранично осигурување за период од 01.01.2017 до 31.12.2017</t>
  </si>
  <si>
    <t>Техничка премија за период од 01.01.2017  до 31.12.2017</t>
  </si>
  <si>
    <t xml:space="preserve">          Резерви за настанати и пријавени, непријавени штети за период од 01.01.2017 до 31.12.2017</t>
  </si>
  <si>
    <t>Продажба по канали за период од 01.01.2017 до 31.12.2017 година</t>
  </si>
  <si>
    <t>Бруто технички резерви за периодот од  01.01.2017  до 31.12.2017</t>
  </si>
  <si>
    <t>Неосигурени возила, непознати возила и услужни штети за период од 01.01 до 31.12.2017 година ( Вкупно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</si>
</sst>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charset val="204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b/>
      <i/>
      <sz val="8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1"/>
      <name val="Calibri"/>
      <family val="2"/>
      <charset val="204"/>
      <scheme val="minor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b/>
      <sz val="9"/>
      <name val="Arial"/>
      <family val="2"/>
    </font>
    <font>
      <i/>
      <sz val="8"/>
      <color theme="1"/>
      <name val="Calibri"/>
      <family val="2"/>
      <charset val="204"/>
      <scheme val="minor"/>
    </font>
    <font>
      <b/>
      <sz val="10"/>
      <name val="Arial"/>
      <family val="2"/>
    </font>
    <font>
      <b/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3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11">
    <xf numFmtId="0" fontId="0" fillId="0" borderId="0" xfId="0"/>
    <xf numFmtId="0" fontId="0" fillId="0" borderId="0" xfId="0"/>
    <xf numFmtId="0" fontId="5" fillId="0" borderId="0" xfId="1" applyFont="1"/>
    <xf numFmtId="0" fontId="6" fillId="0" borderId="0" xfId="1" applyFont="1"/>
    <xf numFmtId="0" fontId="5" fillId="0" borderId="7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3" fillId="0" borderId="0" xfId="1" applyFont="1"/>
    <xf numFmtId="0" fontId="5" fillId="2" borderId="6" xfId="1" applyFont="1" applyFill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3" fontId="11" fillId="3" borderId="0" xfId="1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vertical="center"/>
    </xf>
    <xf numFmtId="3" fontId="8" fillId="3" borderId="0" xfId="1" applyNumberFormat="1" applyFont="1" applyFill="1" applyBorder="1" applyAlignment="1">
      <alignment vertical="center"/>
    </xf>
    <xf numFmtId="3" fontId="8" fillId="4" borderId="0" xfId="1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horizontal="right" vertical="center"/>
    </xf>
    <xf numFmtId="0" fontId="7" fillId="2" borderId="1" xfId="1" applyFont="1" applyFill="1" applyBorder="1" applyAlignment="1">
      <alignment horizontal="right" vertical="center"/>
    </xf>
    <xf numFmtId="0" fontId="6" fillId="3" borderId="0" xfId="1" applyFont="1" applyFill="1" applyBorder="1" applyAlignment="1">
      <alignment vertical="center"/>
    </xf>
    <xf numFmtId="0" fontId="5" fillId="3" borderId="7" xfId="1" applyFont="1" applyFill="1" applyBorder="1"/>
    <xf numFmtId="0" fontId="5" fillId="2" borderId="17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10" fontId="12" fillId="3" borderId="1" xfId="2" applyNumberFormat="1" applyFont="1" applyFill="1" applyBorder="1" applyAlignment="1">
      <alignment vertical="center"/>
    </xf>
    <xf numFmtId="10" fontId="5" fillId="2" borderId="13" xfId="2" applyNumberFormat="1" applyFont="1" applyFill="1" applyBorder="1" applyAlignment="1">
      <alignment vertical="center"/>
    </xf>
    <xf numFmtId="10" fontId="5" fillId="3" borderId="1" xfId="2" applyNumberFormat="1" applyFont="1" applyFill="1" applyBorder="1" applyAlignment="1">
      <alignment vertical="center"/>
    </xf>
    <xf numFmtId="10" fontId="5" fillId="4" borderId="1" xfId="2" applyNumberFormat="1" applyFont="1" applyFill="1" applyBorder="1" applyAlignment="1">
      <alignment vertical="center"/>
    </xf>
    <xf numFmtId="0" fontId="5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17" xfId="0" applyFont="1" applyFill="1" applyBorder="1"/>
    <xf numFmtId="0" fontId="5" fillId="0" borderId="9" xfId="0" applyFont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5" fillId="2" borderId="18" xfId="0" applyFont="1" applyFill="1" applyBorder="1"/>
    <xf numFmtId="0" fontId="6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right" vertical="center"/>
    </xf>
    <xf numFmtId="3" fontId="8" fillId="3" borderId="12" xfId="0" applyNumberFormat="1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8" fillId="2" borderId="13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3" borderId="0" xfId="0" applyFont="1" applyFill="1" applyBorder="1" applyAlignment="1">
      <alignment horizontal="right" vertical="center"/>
    </xf>
    <xf numFmtId="3" fontId="8" fillId="3" borderId="0" xfId="0" applyNumberFormat="1" applyFont="1" applyFill="1" applyBorder="1"/>
    <xf numFmtId="3" fontId="8" fillId="3" borderId="0" xfId="0" applyNumberFormat="1" applyFont="1" applyFill="1" applyBorder="1" applyAlignment="1">
      <alignment vertical="center"/>
    </xf>
    <xf numFmtId="10" fontId="5" fillId="2" borderId="1" xfId="6" applyNumberFormat="1" applyFont="1" applyFill="1" applyBorder="1" applyAlignment="1">
      <alignment vertical="center"/>
    </xf>
    <xf numFmtId="10" fontId="5" fillId="3" borderId="1" xfId="6" applyNumberFormat="1" applyFont="1" applyFill="1" applyBorder="1" applyAlignment="1">
      <alignment vertical="center"/>
    </xf>
    <xf numFmtId="0" fontId="6" fillId="0" borderId="0" xfId="0" applyFont="1"/>
    <xf numFmtId="3" fontId="5" fillId="2" borderId="1" xfId="0" applyNumberFormat="1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3" fontId="5" fillId="2" borderId="17" xfId="0" applyNumberFormat="1" applyFont="1" applyFill="1" applyBorder="1" applyAlignment="1">
      <alignment vertical="center"/>
    </xf>
    <xf numFmtId="0" fontId="14" fillId="0" borderId="0" xfId="0" applyFont="1"/>
    <xf numFmtId="0" fontId="5" fillId="2" borderId="7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3" fontId="5" fillId="2" borderId="7" xfId="0" applyNumberFormat="1" applyFont="1" applyFill="1" applyBorder="1" applyAlignment="1">
      <alignment vertical="center"/>
    </xf>
    <xf numFmtId="10" fontId="12" fillId="3" borderId="1" xfId="6" applyNumberFormat="1" applyFont="1" applyFill="1" applyBorder="1" applyAlignment="1">
      <alignment vertical="center"/>
    </xf>
    <xf numFmtId="10" fontId="5" fillId="2" borderId="13" xfId="6" applyNumberFormat="1" applyFont="1" applyFill="1" applyBorder="1" applyAlignment="1">
      <alignment vertical="center"/>
    </xf>
    <xf numFmtId="10" fontId="5" fillId="4" borderId="1" xfId="6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7" fillId="3" borderId="1" xfId="0" applyNumberFormat="1" applyFont="1" applyFill="1" applyBorder="1" applyAlignment="1">
      <alignment vertical="center"/>
    </xf>
    <xf numFmtId="3" fontId="11" fillId="3" borderId="0" xfId="0" applyNumberFormat="1" applyFont="1" applyFill="1" applyBorder="1" applyAlignment="1">
      <alignment vertical="center"/>
    </xf>
    <xf numFmtId="3" fontId="8" fillId="4" borderId="0" xfId="0" applyNumberFormat="1" applyFont="1" applyFill="1" applyBorder="1" applyAlignment="1">
      <alignment vertical="center"/>
    </xf>
    <xf numFmtId="164" fontId="5" fillId="2" borderId="13" xfId="6" applyNumberFormat="1" applyFont="1" applyFill="1" applyBorder="1" applyAlignment="1">
      <alignment vertical="center"/>
    </xf>
    <xf numFmtId="164" fontId="5" fillId="3" borderId="1" xfId="6" applyNumberFormat="1" applyFont="1" applyFill="1" applyBorder="1" applyAlignment="1">
      <alignment vertical="center"/>
    </xf>
    <xf numFmtId="164" fontId="5" fillId="4" borderId="1" xfId="6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vertical="center"/>
    </xf>
    <xf numFmtId="3" fontId="5" fillId="3" borderId="7" xfId="0" applyNumberFormat="1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4" borderId="1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3" fontId="5" fillId="3" borderId="26" xfId="0" applyNumberFormat="1" applyFont="1" applyFill="1" applyBorder="1" applyAlignment="1">
      <alignment vertical="center"/>
    </xf>
    <xf numFmtId="3" fontId="5" fillId="2" borderId="16" xfId="0" applyNumberFormat="1" applyFont="1" applyFill="1" applyBorder="1" applyAlignment="1">
      <alignment vertical="center"/>
    </xf>
    <xf numFmtId="3" fontId="5" fillId="4" borderId="3" xfId="0" applyNumberFormat="1" applyFont="1" applyFill="1" applyBorder="1" applyAlignment="1">
      <alignment vertical="center"/>
    </xf>
    <xf numFmtId="3" fontId="5" fillId="3" borderId="9" xfId="0" applyNumberFormat="1" applyFont="1" applyFill="1" applyBorder="1" applyAlignment="1">
      <alignment vertical="center"/>
    </xf>
    <xf numFmtId="3" fontId="11" fillId="3" borderId="13" xfId="0" applyNumberFormat="1" applyFont="1" applyFill="1" applyBorder="1" applyAlignment="1">
      <alignment vertical="center"/>
    </xf>
    <xf numFmtId="3" fontId="11" fillId="4" borderId="1" xfId="0" applyNumberFormat="1" applyFont="1" applyFill="1" applyBorder="1" applyAlignment="1">
      <alignment vertical="center"/>
    </xf>
    <xf numFmtId="10" fontId="5" fillId="3" borderId="13" xfId="6" applyNumberFormat="1" applyFont="1" applyFill="1" applyBorder="1" applyAlignment="1">
      <alignment vertical="center"/>
    </xf>
    <xf numFmtId="10" fontId="12" fillId="2" borderId="1" xfId="6" applyNumberFormat="1" applyFont="1" applyFill="1" applyBorder="1" applyAlignment="1">
      <alignment vertical="center"/>
    </xf>
    <xf numFmtId="10" fontId="5" fillId="3" borderId="1" xfId="0" applyNumberFormat="1" applyFont="1" applyFill="1" applyBorder="1" applyAlignment="1">
      <alignment vertical="center" wrapText="1"/>
    </xf>
    <xf numFmtId="3" fontId="11" fillId="3" borderId="1" xfId="0" applyNumberFormat="1" applyFont="1" applyFill="1" applyBorder="1" applyAlignment="1">
      <alignment vertical="center"/>
    </xf>
    <xf numFmtId="3" fontId="12" fillId="3" borderId="3" xfId="0" applyNumberFormat="1" applyFont="1" applyFill="1" applyBorder="1" applyAlignment="1">
      <alignment vertical="center"/>
    </xf>
    <xf numFmtId="0" fontId="5" fillId="6" borderId="19" xfId="0" applyFont="1" applyFill="1" applyBorder="1"/>
    <xf numFmtId="0" fontId="5" fillId="6" borderId="0" xfId="0" applyFont="1" applyFill="1" applyBorder="1"/>
    <xf numFmtId="0" fontId="5" fillId="0" borderId="19" xfId="0" applyFont="1" applyBorder="1"/>
    <xf numFmtId="0" fontId="5" fillId="0" borderId="1" xfId="0" applyFont="1" applyBorder="1"/>
    <xf numFmtId="0" fontId="12" fillId="3" borderId="1" xfId="1" applyFont="1" applyFill="1" applyBorder="1" applyAlignment="1">
      <alignment horizontal="center" vertical="center"/>
    </xf>
    <xf numFmtId="10" fontId="5" fillId="2" borderId="14" xfId="2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Border="1"/>
    <xf numFmtId="10" fontId="12" fillId="2" borderId="1" xfId="2" applyNumberFormat="1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3" fontId="5" fillId="3" borderId="31" xfId="0" applyNumberFormat="1" applyFont="1" applyFill="1" applyBorder="1" applyAlignment="1">
      <alignment vertical="center"/>
    </xf>
    <xf numFmtId="3" fontId="5" fillId="2" borderId="29" xfId="0" applyNumberFormat="1" applyFont="1" applyFill="1" applyBorder="1" applyAlignment="1">
      <alignment vertical="center"/>
    </xf>
    <xf numFmtId="3" fontId="5" fillId="3" borderId="4" xfId="0" applyNumberFormat="1" applyFont="1" applyFill="1" applyBorder="1" applyAlignment="1">
      <alignment vertical="center"/>
    </xf>
    <xf numFmtId="3" fontId="5" fillId="4" borderId="4" xfId="0" applyNumberFormat="1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3" fontId="7" fillId="3" borderId="1" xfId="0" applyNumberFormat="1" applyFont="1" applyFill="1" applyBorder="1"/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vertical="center"/>
    </xf>
    <xf numFmtId="0" fontId="4" fillId="0" borderId="0" xfId="0" applyFont="1"/>
    <xf numFmtId="0" fontId="24" fillId="3" borderId="1" xfId="0" applyFont="1" applyFill="1" applyBorder="1" applyAlignment="1">
      <alignment horizontal="center" vertical="center"/>
    </xf>
    <xf numFmtId="3" fontId="24" fillId="2" borderId="3" xfId="0" applyNumberFormat="1" applyFont="1" applyFill="1" applyBorder="1" applyAlignment="1">
      <alignment vertical="center"/>
    </xf>
    <xf numFmtId="3" fontId="24" fillId="2" borderId="4" xfId="0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3" fontId="14" fillId="2" borderId="6" xfId="0" applyNumberFormat="1" applyFont="1" applyFill="1" applyBorder="1" applyAlignment="1">
      <alignment vertical="center"/>
    </xf>
    <xf numFmtId="3" fontId="24" fillId="3" borderId="6" xfId="0" applyNumberFormat="1" applyFont="1" applyFill="1" applyBorder="1" applyAlignment="1">
      <alignment vertical="center"/>
    </xf>
    <xf numFmtId="3" fontId="14" fillId="2" borderId="4" xfId="0" applyNumberFormat="1" applyFont="1" applyFill="1" applyBorder="1" applyAlignment="1">
      <alignment vertical="center"/>
    </xf>
    <xf numFmtId="3" fontId="24" fillId="3" borderId="4" xfId="0" applyNumberFormat="1" applyFont="1" applyFill="1" applyBorder="1" applyAlignment="1">
      <alignment vertical="center"/>
    </xf>
    <xf numFmtId="3" fontId="14" fillId="0" borderId="1" xfId="0" applyNumberFormat="1" applyFont="1" applyBorder="1" applyAlignment="1">
      <alignment vertical="center"/>
    </xf>
    <xf numFmtId="3" fontId="14" fillId="0" borderId="15" xfId="0" applyNumberFormat="1" applyFont="1" applyBorder="1" applyAlignment="1">
      <alignment vertical="center"/>
    </xf>
    <xf numFmtId="0" fontId="14" fillId="3" borderId="9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8" fillId="3" borderId="13" xfId="0" applyFont="1" applyFill="1" applyBorder="1" applyAlignment="1">
      <alignment horizontal="right" vertical="center"/>
    </xf>
    <xf numFmtId="3" fontId="11" fillId="2" borderId="13" xfId="0" applyNumberFormat="1" applyFont="1" applyFill="1" applyBorder="1" applyAlignment="1">
      <alignment vertical="center"/>
    </xf>
    <xf numFmtId="3" fontId="11" fillId="3" borderId="12" xfId="0" applyNumberFormat="1" applyFont="1" applyFill="1" applyBorder="1" applyAlignment="1">
      <alignment vertical="center"/>
    </xf>
    <xf numFmtId="3" fontId="11" fillId="3" borderId="1" xfId="1" applyNumberFormat="1" applyFont="1" applyFill="1" applyBorder="1" applyAlignment="1">
      <alignment vertical="center"/>
    </xf>
    <xf numFmtId="3" fontId="8" fillId="2" borderId="13" xfId="1" applyNumberFormat="1" applyFont="1" applyFill="1" applyBorder="1" applyAlignment="1">
      <alignment vertical="center"/>
    </xf>
    <xf numFmtId="3" fontId="8" fillId="3" borderId="1" xfId="1" applyNumberFormat="1" applyFont="1" applyFill="1" applyBorder="1" applyAlignment="1">
      <alignment vertical="center"/>
    </xf>
    <xf numFmtId="3" fontId="8" fillId="4" borderId="1" xfId="1" applyNumberFormat="1" applyFont="1" applyFill="1" applyBorder="1" applyAlignment="1">
      <alignment vertical="center"/>
    </xf>
    <xf numFmtId="3" fontId="8" fillId="2" borderId="1" xfId="1" applyNumberFormat="1" applyFont="1" applyFill="1" applyBorder="1" applyAlignment="1">
      <alignment vertical="center"/>
    </xf>
    <xf numFmtId="0" fontId="24" fillId="3" borderId="1" xfId="0" applyFont="1" applyFill="1" applyBorder="1" applyAlignment="1">
      <alignment vertical="center"/>
    </xf>
    <xf numFmtId="3" fontId="24" fillId="3" borderId="1" xfId="0" applyNumberFormat="1" applyFont="1" applyFill="1" applyBorder="1"/>
    <xf numFmtId="3" fontId="14" fillId="2" borderId="1" xfId="0" applyNumberFormat="1" applyFont="1" applyFill="1" applyBorder="1" applyAlignment="1">
      <alignment horizontal="right" vertical="center"/>
    </xf>
    <xf numFmtId="3" fontId="24" fillId="0" borderId="32" xfId="0" applyNumberFormat="1" applyFont="1" applyBorder="1" applyAlignment="1">
      <alignment horizontal="right" vertical="center"/>
    </xf>
    <xf numFmtId="3" fontId="24" fillId="0" borderId="1" xfId="0" applyNumberFormat="1" applyFont="1" applyBorder="1" applyAlignment="1">
      <alignment horizontal="right" vertical="center"/>
    </xf>
    <xf numFmtId="0" fontId="29" fillId="4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center" vertical="center"/>
    </xf>
    <xf numFmtId="0" fontId="28" fillId="3" borderId="14" xfId="1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10" fontId="5" fillId="2" borderId="21" xfId="0" applyNumberFormat="1" applyFont="1" applyFill="1" applyBorder="1" applyAlignment="1">
      <alignment vertical="center"/>
    </xf>
    <xf numFmtId="10" fontId="5" fillId="2" borderId="1" xfId="0" applyNumberFormat="1" applyFont="1" applyFill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10" fontId="5" fillId="2" borderId="22" xfId="0" applyNumberFormat="1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3" fontId="5" fillId="2" borderId="18" xfId="0" applyNumberFormat="1" applyFont="1" applyFill="1" applyBorder="1" applyAlignment="1">
      <alignment vertical="center"/>
    </xf>
    <xf numFmtId="3" fontId="5" fillId="4" borderId="7" xfId="0" applyNumberFormat="1" applyFont="1" applyFill="1" applyBorder="1" applyAlignment="1">
      <alignment vertical="center"/>
    </xf>
    <xf numFmtId="3" fontId="5" fillId="4" borderId="9" xfId="0" applyNumberFormat="1" applyFont="1" applyFill="1" applyBorder="1" applyAlignment="1">
      <alignment vertical="center"/>
    </xf>
    <xf numFmtId="3" fontId="5" fillId="2" borderId="3" xfId="0" applyNumberFormat="1" applyFont="1" applyFill="1" applyBorder="1" applyAlignment="1">
      <alignment vertical="center"/>
    </xf>
    <xf numFmtId="3" fontId="5" fillId="2" borderId="9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3" fontId="5" fillId="2" borderId="16" xfId="0" applyNumberFormat="1" applyFont="1" applyFill="1" applyBorder="1" applyAlignment="1">
      <alignment vertical="center" wrapText="1"/>
    </xf>
    <xf numFmtId="3" fontId="12" fillId="3" borderId="1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0" fontId="14" fillId="3" borderId="9" xfId="0" applyFont="1" applyFill="1" applyBorder="1" applyAlignment="1">
      <alignment vertical="center"/>
    </xf>
    <xf numFmtId="3" fontId="14" fillId="2" borderId="7" xfId="0" applyNumberFormat="1" applyFont="1" applyFill="1" applyBorder="1" applyAlignment="1">
      <alignment vertical="center"/>
    </xf>
    <xf numFmtId="3" fontId="14" fillId="3" borderId="7" xfId="0" applyNumberFormat="1" applyFont="1" applyFill="1" applyBorder="1" applyAlignment="1">
      <alignment vertical="center"/>
    </xf>
    <xf numFmtId="3" fontId="14" fillId="3" borderId="9" xfId="0" applyNumberFormat="1" applyFont="1" applyFill="1" applyBorder="1" applyAlignment="1">
      <alignment vertical="center"/>
    </xf>
    <xf numFmtId="3" fontId="25" fillId="2" borderId="1" xfId="0" applyNumberFormat="1" applyFont="1" applyFill="1" applyBorder="1" applyAlignment="1">
      <alignment vertical="center"/>
    </xf>
    <xf numFmtId="3" fontId="24" fillId="3" borderId="1" xfId="0" applyNumberFormat="1" applyFont="1" applyFill="1" applyBorder="1" applyAlignment="1">
      <alignment vertical="center"/>
    </xf>
    <xf numFmtId="3" fontId="14" fillId="2" borderId="3" xfId="0" applyNumberFormat="1" applyFont="1" applyFill="1" applyBorder="1" applyAlignment="1">
      <alignment vertical="center"/>
    </xf>
    <xf numFmtId="3" fontId="14" fillId="3" borderId="3" xfId="0" applyNumberFormat="1" applyFont="1" applyFill="1" applyBorder="1" applyAlignment="1">
      <alignment vertical="center"/>
    </xf>
    <xf numFmtId="3" fontId="7" fillId="3" borderId="11" xfId="0" applyNumberFormat="1" applyFont="1" applyFill="1" applyBorder="1" applyAlignment="1">
      <alignment vertical="center"/>
    </xf>
    <xf numFmtId="3" fontId="23" fillId="2" borderId="3" xfId="0" applyNumberFormat="1" applyFont="1" applyFill="1" applyBorder="1" applyAlignment="1">
      <alignment vertical="center"/>
    </xf>
    <xf numFmtId="3" fontId="23" fillId="3" borderId="7" xfId="0" applyNumberFormat="1" applyFont="1" applyFill="1" applyBorder="1" applyAlignment="1">
      <alignment vertical="center"/>
    </xf>
    <xf numFmtId="3" fontId="23" fillId="2" borderId="9" xfId="0" applyNumberFormat="1" applyFont="1" applyFill="1" applyBorder="1" applyAlignment="1">
      <alignment vertical="center"/>
    </xf>
    <xf numFmtId="3" fontId="14" fillId="2" borderId="9" xfId="0" applyNumberFormat="1" applyFont="1" applyFill="1" applyBorder="1" applyAlignment="1">
      <alignment vertical="center"/>
    </xf>
    <xf numFmtId="3" fontId="5" fillId="3" borderId="6" xfId="1" applyNumberFormat="1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3" fontId="5" fillId="4" borderId="6" xfId="0" applyNumberFormat="1" applyFont="1" applyFill="1" applyBorder="1" applyAlignment="1">
      <alignment vertical="center"/>
    </xf>
    <xf numFmtId="3" fontId="5" fillId="3" borderId="16" xfId="0" applyNumberFormat="1" applyFont="1" applyFill="1" applyBorder="1" applyAlignment="1">
      <alignment vertical="center"/>
    </xf>
    <xf numFmtId="3" fontId="5" fillId="3" borderId="17" xfId="0" applyNumberFormat="1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3" fontId="5" fillId="2" borderId="3" xfId="1" applyNumberFormat="1" applyFont="1" applyFill="1" applyBorder="1" applyAlignment="1">
      <alignment vertical="center"/>
    </xf>
    <xf numFmtId="3" fontId="5" fillId="2" borderId="7" xfId="1" applyNumberFormat="1" applyFont="1" applyFill="1" applyBorder="1" applyAlignment="1">
      <alignment vertical="center"/>
    </xf>
    <xf numFmtId="3" fontId="5" fillId="2" borderId="9" xfId="1" applyNumberFormat="1" applyFont="1" applyFill="1" applyBorder="1" applyAlignment="1">
      <alignment vertical="center"/>
    </xf>
    <xf numFmtId="3" fontId="5" fillId="4" borderId="3" xfId="1" applyNumberFormat="1" applyFont="1" applyFill="1" applyBorder="1" applyAlignment="1">
      <alignment vertical="center"/>
    </xf>
    <xf numFmtId="0" fontId="5" fillId="4" borderId="7" xfId="1" applyFont="1" applyFill="1" applyBorder="1" applyAlignment="1">
      <alignment vertical="center"/>
    </xf>
    <xf numFmtId="3" fontId="5" fillId="4" borderId="7" xfId="1" applyNumberFormat="1" applyFont="1" applyFill="1" applyBorder="1" applyAlignment="1">
      <alignment vertical="center"/>
    </xf>
    <xf numFmtId="3" fontId="5" fillId="4" borderId="9" xfId="1" applyNumberFormat="1" applyFont="1" applyFill="1" applyBorder="1" applyAlignment="1">
      <alignment vertical="center"/>
    </xf>
    <xf numFmtId="3" fontId="5" fillId="2" borderId="16" xfId="1" applyNumberFormat="1" applyFont="1" applyFill="1" applyBorder="1" applyAlignment="1">
      <alignment vertical="center"/>
    </xf>
    <xf numFmtId="3" fontId="5" fillId="2" borderId="17" xfId="1" applyNumberFormat="1" applyFont="1" applyFill="1" applyBorder="1" applyAlignment="1">
      <alignment vertical="center"/>
    </xf>
    <xf numFmtId="3" fontId="5" fillId="2" borderId="18" xfId="1" applyNumberFormat="1" applyFont="1" applyFill="1" applyBorder="1" applyAlignment="1">
      <alignment vertical="center"/>
    </xf>
    <xf numFmtId="0" fontId="5" fillId="3" borderId="7" xfId="1" applyFont="1" applyFill="1" applyBorder="1" applyAlignment="1">
      <alignment vertical="center"/>
    </xf>
    <xf numFmtId="3" fontId="5" fillId="3" borderId="7" xfId="1" applyNumberFormat="1" applyFont="1" applyFill="1" applyBorder="1" applyAlignment="1">
      <alignment vertical="center"/>
    </xf>
    <xf numFmtId="3" fontId="5" fillId="3" borderId="9" xfId="1" applyNumberFormat="1" applyFont="1" applyFill="1" applyBorder="1" applyAlignment="1">
      <alignment vertical="center"/>
    </xf>
    <xf numFmtId="3" fontId="5" fillId="3" borderId="3" xfId="1" applyNumberFormat="1" applyFont="1" applyFill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3" fontId="5" fillId="3" borderId="18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3" fontId="32" fillId="3" borderId="1" xfId="1" applyNumberFormat="1" applyFont="1" applyFill="1" applyBorder="1" applyAlignment="1">
      <alignment vertical="center"/>
    </xf>
    <xf numFmtId="3" fontId="32" fillId="2" borderId="13" xfId="1" applyNumberFormat="1" applyFont="1" applyFill="1" applyBorder="1" applyAlignment="1">
      <alignment vertical="center"/>
    </xf>
    <xf numFmtId="3" fontId="24" fillId="2" borderId="13" xfId="1" applyNumberFormat="1" applyFont="1" applyFill="1" applyBorder="1" applyAlignment="1">
      <alignment vertical="center"/>
    </xf>
    <xf numFmtId="3" fontId="24" fillId="3" borderId="1" xfId="1" applyNumberFormat="1" applyFont="1" applyFill="1" applyBorder="1" applyAlignment="1">
      <alignment vertical="center"/>
    </xf>
    <xf numFmtId="3" fontId="24" fillId="4" borderId="1" xfId="1" applyNumberFormat="1" applyFont="1" applyFill="1" applyBorder="1" applyAlignment="1">
      <alignment vertical="center"/>
    </xf>
    <xf numFmtId="3" fontId="24" fillId="2" borderId="1" xfId="1" applyNumberFormat="1" applyFont="1" applyFill="1" applyBorder="1" applyAlignment="1">
      <alignment vertical="center"/>
    </xf>
    <xf numFmtId="3" fontId="12" fillId="2" borderId="7" xfId="1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10" fontId="5" fillId="2" borderId="14" xfId="6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 wrapText="1"/>
    </xf>
    <xf numFmtId="1" fontId="5" fillId="0" borderId="0" xfId="0" applyNumberFormat="1" applyFont="1" applyAlignment="1">
      <alignment horizontal="right" vertical="center"/>
    </xf>
    <xf numFmtId="3" fontId="5" fillId="2" borderId="17" xfId="0" applyNumberFormat="1" applyFont="1" applyFill="1" applyBorder="1" applyAlignment="1">
      <alignment vertical="center" wrapText="1"/>
    </xf>
    <xf numFmtId="3" fontId="12" fillId="4" borderId="7" xfId="0" applyNumberFormat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2" fontId="7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wrapText="1"/>
    </xf>
    <xf numFmtId="3" fontId="19" fillId="3" borderId="41" xfId="0" applyNumberFormat="1" applyFont="1" applyFill="1" applyBorder="1" applyAlignment="1">
      <alignment vertical="center"/>
    </xf>
    <xf numFmtId="3" fontId="19" fillId="3" borderId="42" xfId="0" applyNumberFormat="1" applyFont="1" applyFill="1" applyBorder="1" applyAlignment="1">
      <alignment vertical="center"/>
    </xf>
    <xf numFmtId="3" fontId="19" fillId="3" borderId="44" xfId="0" applyNumberFormat="1" applyFont="1" applyFill="1" applyBorder="1" applyAlignment="1">
      <alignment vertical="center"/>
    </xf>
    <xf numFmtId="3" fontId="19" fillId="3" borderId="45" xfId="0" applyNumberFormat="1" applyFont="1" applyFill="1" applyBorder="1" applyAlignment="1">
      <alignment vertical="center"/>
    </xf>
    <xf numFmtId="3" fontId="8" fillId="0" borderId="19" xfId="0" applyNumberFormat="1" applyFont="1" applyBorder="1" applyAlignment="1">
      <alignment vertical="center"/>
    </xf>
    <xf numFmtId="0" fontId="19" fillId="4" borderId="13" xfId="0" applyFont="1" applyFill="1" applyBorder="1" applyAlignment="1">
      <alignment horizontal="center" vertical="center"/>
    </xf>
    <xf numFmtId="3" fontId="5" fillId="0" borderId="19" xfId="0" applyNumberFormat="1" applyFont="1" applyBorder="1"/>
    <xf numFmtId="3" fontId="12" fillId="0" borderId="11" xfId="0" applyNumberFormat="1" applyFont="1" applyBorder="1" applyAlignment="1">
      <alignment vertical="center"/>
    </xf>
    <xf numFmtId="3" fontId="34" fillId="3" borderId="11" xfId="0" applyNumberFormat="1" applyFont="1" applyFill="1" applyBorder="1" applyAlignment="1">
      <alignment vertical="center"/>
    </xf>
    <xf numFmtId="3" fontId="32" fillId="3" borderId="1" xfId="0" applyNumberFormat="1" applyFont="1" applyFill="1" applyBorder="1" applyAlignment="1">
      <alignment vertical="center"/>
    </xf>
    <xf numFmtId="3" fontId="19" fillId="0" borderId="42" xfId="0" applyNumberFormat="1" applyFont="1" applyBorder="1" applyAlignment="1">
      <alignment vertical="center"/>
    </xf>
    <xf numFmtId="1" fontId="4" fillId="0" borderId="41" xfId="0" applyNumberFormat="1" applyFont="1" applyBorder="1" applyAlignment="1">
      <alignment vertical="center"/>
    </xf>
    <xf numFmtId="3" fontId="19" fillId="0" borderId="4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12" fillId="4" borderId="7" xfId="1" applyNumberFormat="1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3" fontId="12" fillId="2" borderId="7" xfId="0" applyNumberFormat="1" applyFont="1" applyFill="1" applyBorder="1" applyAlignment="1">
      <alignment vertical="center"/>
    </xf>
    <xf numFmtId="3" fontId="12" fillId="2" borderId="3" xfId="0" applyNumberFormat="1" applyFont="1" applyFill="1" applyBorder="1" applyAlignment="1">
      <alignment vertical="center"/>
    </xf>
    <xf numFmtId="3" fontId="23" fillId="2" borderId="7" xfId="0" applyNumberFormat="1" applyFont="1" applyFill="1" applyBorder="1" applyAlignment="1">
      <alignment vertical="center"/>
    </xf>
    <xf numFmtId="3" fontId="23" fillId="3" borderId="9" xfId="0" applyNumberFormat="1" applyFont="1" applyFill="1" applyBorder="1" applyAlignment="1">
      <alignment vertical="center"/>
    </xf>
    <xf numFmtId="3" fontId="35" fillId="2" borderId="1" xfId="0" applyNumberFormat="1" applyFont="1" applyFill="1" applyBorder="1" applyAlignment="1">
      <alignment vertical="center"/>
    </xf>
    <xf numFmtId="0" fontId="29" fillId="2" borderId="1" xfId="0" applyFont="1" applyFill="1" applyBorder="1" applyAlignment="1">
      <alignment horizontal="center" vertical="center"/>
    </xf>
    <xf numFmtId="3" fontId="5" fillId="0" borderId="27" xfId="0" applyNumberFormat="1" applyFont="1" applyBorder="1" applyAlignment="1">
      <alignment vertical="center"/>
    </xf>
    <xf numFmtId="3" fontId="5" fillId="0" borderId="28" xfId="0" applyNumberFormat="1" applyFont="1" applyBorder="1" applyAlignment="1">
      <alignment vertical="center"/>
    </xf>
    <xf numFmtId="3" fontId="5" fillId="0" borderId="30" xfId="0" applyNumberFormat="1" applyFont="1" applyBorder="1" applyAlignment="1">
      <alignment vertical="center"/>
    </xf>
    <xf numFmtId="3" fontId="5" fillId="2" borderId="4" xfId="0" applyNumberFormat="1" applyFont="1" applyFill="1" applyBorder="1" applyAlignment="1">
      <alignment vertical="center"/>
    </xf>
    <xf numFmtId="3" fontId="5" fillId="0" borderId="29" xfId="0" applyNumberFormat="1" applyFont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2" fillId="2" borderId="8" xfId="1" applyFill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2" fontId="5" fillId="0" borderId="12" xfId="0" applyNumberFormat="1" applyFont="1" applyBorder="1" applyAlignment="1">
      <alignment horizontal="center" wrapText="1"/>
    </xf>
    <xf numFmtId="2" fontId="5" fillId="0" borderId="13" xfId="0" applyNumberFormat="1" applyFont="1" applyBorder="1" applyAlignment="1">
      <alignment horizontal="center" wrapText="1"/>
    </xf>
    <xf numFmtId="2" fontId="5" fillId="0" borderId="14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5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5" fillId="2" borderId="8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vertical="center" wrapText="1"/>
    </xf>
    <xf numFmtId="0" fontId="21" fillId="0" borderId="15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1" fillId="0" borderId="15" xfId="0" applyFont="1" applyBorder="1" applyAlignment="1">
      <alignment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wrapText="1"/>
    </xf>
    <xf numFmtId="0" fontId="19" fillId="5" borderId="12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9" fillId="2" borderId="2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16" fillId="0" borderId="22" xfId="0" applyFont="1" applyBorder="1" applyAlignment="1">
      <alignment wrapText="1"/>
    </xf>
    <xf numFmtId="0" fontId="26" fillId="0" borderId="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wrapText="1"/>
    </xf>
    <xf numFmtId="0" fontId="24" fillId="2" borderId="12" xfId="0" applyFont="1" applyFill="1" applyBorder="1" applyAlignment="1">
      <alignment horizontal="right" vertical="center" wrapText="1"/>
    </xf>
    <xf numFmtId="0" fontId="16" fillId="0" borderId="14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vertical="center" wrapText="1"/>
    </xf>
    <xf numFmtId="0" fontId="22" fillId="3" borderId="40" xfId="0" applyFont="1" applyFill="1" applyBorder="1" applyAlignment="1">
      <alignment vertical="center" wrapText="1"/>
    </xf>
    <xf numFmtId="0" fontId="25" fillId="3" borderId="25" xfId="0" applyFont="1" applyFill="1" applyBorder="1" applyAlignment="1">
      <alignment horizontal="center" vertical="center" wrapText="1"/>
    </xf>
    <xf numFmtId="0" fontId="25" fillId="3" borderId="40" xfId="0" applyFont="1" applyFill="1" applyBorder="1" applyAlignment="1">
      <alignment horizontal="center" vertical="center" wrapText="1"/>
    </xf>
    <xf numFmtId="0" fontId="22" fillId="3" borderId="30" xfId="0" applyFont="1" applyFill="1" applyBorder="1" applyAlignment="1">
      <alignment vertical="center" wrapText="1"/>
    </xf>
    <xf numFmtId="0" fontId="22" fillId="3" borderId="43" xfId="0" applyFont="1" applyFill="1" applyBorder="1" applyAlignment="1">
      <alignment vertical="center" wrapText="1"/>
    </xf>
    <xf numFmtId="2" fontId="17" fillId="0" borderId="0" xfId="0" applyNumberFormat="1" applyFont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</cellXfs>
  <cellStyles count="10">
    <cellStyle name="Comma 2" xfId="8"/>
    <cellStyle name="Currency 2" xfId="9"/>
    <cellStyle name="Normal" xfId="0" builtinId="0"/>
    <cellStyle name="Normal 2" xfId="3"/>
    <cellStyle name="Normal 3" xfId="7"/>
    <cellStyle name="Normal 4" xfId="5"/>
    <cellStyle name="Normal 5" xfId="4"/>
    <cellStyle name="Normal 6" xfId="1"/>
    <cellStyle name="Percent 2" xfId="6"/>
    <cellStyle name="Percent 3" xfId="2"/>
  </cellStyles>
  <dxfs count="0"/>
  <tableStyles count="0" defaultTableStyle="TableStyleMedium2" defaultPivotStyle="PivotStyleLight16"/>
  <colors>
    <mruColors>
      <color rgb="FFFFFFCC"/>
      <color rgb="FFF8F8F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/>
  </sheetViews>
  <sheetFormatPr defaultRowHeight="15" x14ac:dyDescent="0.25"/>
  <cols>
    <col min="1" max="1" width="4.85546875" customWidth="1"/>
    <col min="2" max="2" width="28" customWidth="1"/>
  </cols>
  <sheetData>
    <row r="1" spans="1:14" ht="24.75" customHeight="1" thickBot="1" x14ac:dyDescent="0.3">
      <c r="A1" s="226"/>
      <c r="B1" s="227"/>
      <c r="C1" s="279" t="s">
        <v>95</v>
      </c>
      <c r="D1" s="280"/>
      <c r="E1" s="280"/>
      <c r="F1" s="280"/>
      <c r="G1" s="280"/>
      <c r="H1" s="280"/>
      <c r="I1" s="280"/>
      <c r="J1" s="2"/>
      <c r="K1" s="2"/>
      <c r="L1" s="2"/>
      <c r="M1" s="2"/>
      <c r="N1" s="226" t="s">
        <v>37</v>
      </c>
    </row>
    <row r="2" spans="1:14" ht="15.75" thickBot="1" x14ac:dyDescent="0.3">
      <c r="A2" s="283" t="s">
        <v>0</v>
      </c>
      <c r="B2" s="285" t="s">
        <v>1</v>
      </c>
      <c r="C2" s="287" t="s">
        <v>2</v>
      </c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1" t="s">
        <v>3</v>
      </c>
    </row>
    <row r="3" spans="1:14" ht="15.75" thickBot="1" x14ac:dyDescent="0.3">
      <c r="A3" s="284"/>
      <c r="B3" s="286"/>
      <c r="C3" s="90" t="s">
        <v>70</v>
      </c>
      <c r="D3" s="24" t="s">
        <v>4</v>
      </c>
      <c r="E3" s="23" t="s">
        <v>5</v>
      </c>
      <c r="F3" s="24" t="s">
        <v>6</v>
      </c>
      <c r="G3" s="23" t="s">
        <v>7</v>
      </c>
      <c r="H3" s="24" t="s">
        <v>8</v>
      </c>
      <c r="I3" s="23" t="s">
        <v>94</v>
      </c>
      <c r="J3" s="24" t="s">
        <v>9</v>
      </c>
      <c r="K3" s="90" t="s">
        <v>10</v>
      </c>
      <c r="L3" s="24" t="s">
        <v>11</v>
      </c>
      <c r="M3" s="25" t="s">
        <v>12</v>
      </c>
      <c r="N3" s="282"/>
    </row>
    <row r="4" spans="1:14" x14ac:dyDescent="0.25">
      <c r="A4" s="5">
        <v>1</v>
      </c>
      <c r="B4" s="9" t="s">
        <v>13</v>
      </c>
      <c r="C4" s="197">
        <v>82950</v>
      </c>
      <c r="D4" s="166">
        <v>120210</v>
      </c>
      <c r="E4" s="219">
        <v>40201</v>
      </c>
      <c r="F4" s="213">
        <v>74563</v>
      </c>
      <c r="G4" s="219">
        <v>67276</v>
      </c>
      <c r="H4" s="213">
        <v>123295</v>
      </c>
      <c r="I4" s="219">
        <v>12848</v>
      </c>
      <c r="J4" s="213">
        <v>36735</v>
      </c>
      <c r="K4" s="197">
        <v>46506</v>
      </c>
      <c r="L4" s="213">
        <v>10499</v>
      </c>
      <c r="M4" s="209">
        <v>53964</v>
      </c>
      <c r="N4" s="206">
        <f t="shared" ref="N4:N21" si="0">SUM(C4:M4)</f>
        <v>669047</v>
      </c>
    </row>
    <row r="5" spans="1:14" x14ac:dyDescent="0.25">
      <c r="A5" s="4">
        <v>2</v>
      </c>
      <c r="B5" s="10" t="s">
        <v>14</v>
      </c>
      <c r="C5" s="216">
        <v>83</v>
      </c>
      <c r="D5" s="72">
        <v>28522</v>
      </c>
      <c r="E5" s="21">
        <v>0</v>
      </c>
      <c r="F5" s="214">
        <v>1363</v>
      </c>
      <c r="G5" s="217">
        <v>590</v>
      </c>
      <c r="H5" s="214">
        <v>24358</v>
      </c>
      <c r="I5" s="216">
        <v>0</v>
      </c>
      <c r="J5" s="214">
        <v>3010</v>
      </c>
      <c r="K5" s="216">
        <v>173</v>
      </c>
      <c r="L5" s="22">
        <v>0</v>
      </c>
      <c r="M5" s="210">
        <v>0</v>
      </c>
      <c r="N5" s="207">
        <f t="shared" si="0"/>
        <v>58099</v>
      </c>
    </row>
    <row r="6" spans="1:14" x14ac:dyDescent="0.25">
      <c r="A6" s="4">
        <v>3</v>
      </c>
      <c r="B6" s="10" t="s">
        <v>15</v>
      </c>
      <c r="C6" s="217">
        <v>71892</v>
      </c>
      <c r="D6" s="72">
        <v>169109</v>
      </c>
      <c r="E6" s="217">
        <v>55682</v>
      </c>
      <c r="F6" s="214">
        <v>120786</v>
      </c>
      <c r="G6" s="217">
        <v>43188</v>
      </c>
      <c r="H6" s="214">
        <v>90576</v>
      </c>
      <c r="I6" s="217">
        <v>9338</v>
      </c>
      <c r="J6" s="214">
        <v>46762</v>
      </c>
      <c r="K6" s="217">
        <v>81965</v>
      </c>
      <c r="L6" s="214">
        <v>20431</v>
      </c>
      <c r="M6" s="211">
        <v>46612</v>
      </c>
      <c r="N6" s="207">
        <f t="shared" si="0"/>
        <v>756341</v>
      </c>
    </row>
    <row r="7" spans="1:14" x14ac:dyDescent="0.25">
      <c r="A7" s="4">
        <v>4</v>
      </c>
      <c r="B7" s="10" t="s">
        <v>16</v>
      </c>
      <c r="C7" s="216">
        <v>0</v>
      </c>
      <c r="D7" s="39">
        <v>0</v>
      </c>
      <c r="E7" s="216">
        <v>0</v>
      </c>
      <c r="F7" s="22">
        <v>0</v>
      </c>
      <c r="G7" s="216">
        <v>0</v>
      </c>
      <c r="H7" s="22">
        <v>0</v>
      </c>
      <c r="I7" s="216">
        <v>0</v>
      </c>
      <c r="J7" s="22">
        <v>0</v>
      </c>
      <c r="K7" s="216">
        <v>0</v>
      </c>
      <c r="L7" s="22">
        <v>0</v>
      </c>
      <c r="M7" s="210">
        <v>0</v>
      </c>
      <c r="N7" s="10">
        <f t="shared" si="0"/>
        <v>0</v>
      </c>
    </row>
    <row r="8" spans="1:14" x14ac:dyDescent="0.25">
      <c r="A8" s="4">
        <v>5</v>
      </c>
      <c r="B8" s="10" t="s">
        <v>17</v>
      </c>
      <c r="C8" s="216">
        <v>0</v>
      </c>
      <c r="D8" s="72">
        <v>18235</v>
      </c>
      <c r="E8" s="21">
        <v>0</v>
      </c>
      <c r="F8" s="22">
        <v>0</v>
      </c>
      <c r="G8" s="217">
        <v>6600</v>
      </c>
      <c r="H8" s="214">
        <v>5307</v>
      </c>
      <c r="I8" s="216">
        <v>0</v>
      </c>
      <c r="J8" s="22">
        <v>0</v>
      </c>
      <c r="K8" s="216">
        <v>0</v>
      </c>
      <c r="L8" s="22">
        <v>0</v>
      </c>
      <c r="M8" s="210">
        <v>0</v>
      </c>
      <c r="N8" s="207">
        <f t="shared" si="0"/>
        <v>30142</v>
      </c>
    </row>
    <row r="9" spans="1:14" x14ac:dyDescent="0.25">
      <c r="A9" s="4">
        <v>6</v>
      </c>
      <c r="B9" s="10" t="s">
        <v>18</v>
      </c>
      <c r="C9" s="216">
        <v>35</v>
      </c>
      <c r="D9" s="39">
        <v>364</v>
      </c>
      <c r="E9" s="216">
        <v>29</v>
      </c>
      <c r="F9" s="22">
        <v>186</v>
      </c>
      <c r="G9" s="216">
        <v>138</v>
      </c>
      <c r="H9" s="22">
        <v>225</v>
      </c>
      <c r="I9" s="216">
        <v>0</v>
      </c>
      <c r="J9" s="22">
        <v>64</v>
      </c>
      <c r="K9" s="216">
        <v>49</v>
      </c>
      <c r="L9" s="22">
        <v>0</v>
      </c>
      <c r="M9" s="210">
        <v>0</v>
      </c>
      <c r="N9" s="207">
        <f t="shared" si="0"/>
        <v>1090</v>
      </c>
    </row>
    <row r="10" spans="1:14" x14ac:dyDescent="0.25">
      <c r="A10" s="4">
        <v>7</v>
      </c>
      <c r="B10" s="10" t="s">
        <v>19</v>
      </c>
      <c r="C10" s="217">
        <v>22065</v>
      </c>
      <c r="D10" s="72">
        <v>18236</v>
      </c>
      <c r="E10" s="217">
        <v>10913</v>
      </c>
      <c r="F10" s="214">
        <v>2790</v>
      </c>
      <c r="G10" s="217">
        <v>4778</v>
      </c>
      <c r="H10" s="214">
        <v>3263</v>
      </c>
      <c r="I10" s="216">
        <v>25</v>
      </c>
      <c r="J10" s="214">
        <v>4680</v>
      </c>
      <c r="K10" s="217">
        <v>278</v>
      </c>
      <c r="L10" s="22">
        <v>9</v>
      </c>
      <c r="M10" s="211">
        <v>1245</v>
      </c>
      <c r="N10" s="207">
        <f t="shared" si="0"/>
        <v>68282</v>
      </c>
    </row>
    <row r="11" spans="1:14" x14ac:dyDescent="0.25">
      <c r="A11" s="4">
        <v>8</v>
      </c>
      <c r="B11" s="10" t="s">
        <v>20</v>
      </c>
      <c r="C11" s="217">
        <v>121100</v>
      </c>
      <c r="D11" s="72">
        <v>76454</v>
      </c>
      <c r="E11" s="217">
        <v>27464</v>
      </c>
      <c r="F11" s="214">
        <v>52964</v>
      </c>
      <c r="G11" s="217">
        <v>8941</v>
      </c>
      <c r="H11" s="214">
        <v>95480</v>
      </c>
      <c r="I11" s="217">
        <v>5422</v>
      </c>
      <c r="J11" s="214">
        <v>25822</v>
      </c>
      <c r="K11" s="217">
        <v>40708</v>
      </c>
      <c r="L11" s="214">
        <v>5677</v>
      </c>
      <c r="M11" s="211">
        <v>19513</v>
      </c>
      <c r="N11" s="207">
        <f t="shared" si="0"/>
        <v>479545</v>
      </c>
    </row>
    <row r="12" spans="1:14" x14ac:dyDescent="0.25">
      <c r="A12" s="4">
        <v>9</v>
      </c>
      <c r="B12" s="10" t="s">
        <v>21</v>
      </c>
      <c r="C12" s="217">
        <v>234665</v>
      </c>
      <c r="D12" s="72">
        <v>196187</v>
      </c>
      <c r="E12" s="217">
        <v>45643</v>
      </c>
      <c r="F12" s="214">
        <v>87129</v>
      </c>
      <c r="G12" s="217">
        <v>131428</v>
      </c>
      <c r="H12" s="214">
        <v>69956</v>
      </c>
      <c r="I12" s="217">
        <v>1531</v>
      </c>
      <c r="J12" s="214">
        <v>115478</v>
      </c>
      <c r="K12" s="217">
        <v>51393</v>
      </c>
      <c r="L12" s="214">
        <v>7198</v>
      </c>
      <c r="M12" s="211">
        <v>16019</v>
      </c>
      <c r="N12" s="207">
        <f t="shared" si="0"/>
        <v>956627</v>
      </c>
    </row>
    <row r="13" spans="1:14" x14ac:dyDescent="0.25">
      <c r="A13" s="4">
        <v>10</v>
      </c>
      <c r="B13" s="10" t="s">
        <v>22</v>
      </c>
      <c r="C13" s="217">
        <v>259560</v>
      </c>
      <c r="D13" s="72">
        <v>578441</v>
      </c>
      <c r="E13" s="217">
        <v>367296</v>
      </c>
      <c r="F13" s="214">
        <v>390948</v>
      </c>
      <c r="G13" s="217">
        <v>440763</v>
      </c>
      <c r="H13" s="214">
        <v>410335</v>
      </c>
      <c r="I13" s="217">
        <v>237725</v>
      </c>
      <c r="J13" s="214">
        <v>423747</v>
      </c>
      <c r="K13" s="217">
        <v>444771</v>
      </c>
      <c r="L13" s="214">
        <v>261966</v>
      </c>
      <c r="M13" s="211">
        <v>252503</v>
      </c>
      <c r="N13" s="207">
        <f t="shared" si="0"/>
        <v>4068055</v>
      </c>
    </row>
    <row r="14" spans="1:14" x14ac:dyDescent="0.25">
      <c r="A14" s="4">
        <v>11</v>
      </c>
      <c r="B14" s="10" t="s">
        <v>23</v>
      </c>
      <c r="C14" s="216">
        <v>0</v>
      </c>
      <c r="D14" s="72">
        <v>2581</v>
      </c>
      <c r="E14" s="216">
        <v>0</v>
      </c>
      <c r="F14" s="214">
        <v>0</v>
      </c>
      <c r="G14" s="217">
        <v>1991</v>
      </c>
      <c r="H14" s="214">
        <v>2197</v>
      </c>
      <c r="I14" s="216">
        <v>0</v>
      </c>
      <c r="J14" s="22">
        <v>0</v>
      </c>
      <c r="K14" s="216">
        <v>249</v>
      </c>
      <c r="L14" s="22">
        <v>0</v>
      </c>
      <c r="M14" s="210">
        <v>0</v>
      </c>
      <c r="N14" s="207">
        <f t="shared" si="0"/>
        <v>7018</v>
      </c>
    </row>
    <row r="15" spans="1:14" x14ac:dyDescent="0.25">
      <c r="A15" s="4">
        <v>12</v>
      </c>
      <c r="B15" s="10" t="s">
        <v>24</v>
      </c>
      <c r="C15" s="216">
        <v>170</v>
      </c>
      <c r="D15" s="39">
        <v>465</v>
      </c>
      <c r="E15" s="216">
        <v>67</v>
      </c>
      <c r="F15" s="22">
        <v>832</v>
      </c>
      <c r="G15" s="216">
        <v>189</v>
      </c>
      <c r="H15" s="22">
        <v>237</v>
      </c>
      <c r="I15" s="216">
        <v>0</v>
      </c>
      <c r="J15" s="22">
        <v>74</v>
      </c>
      <c r="K15" s="216">
        <v>441</v>
      </c>
      <c r="L15" s="22">
        <v>0</v>
      </c>
      <c r="M15" s="210">
        <v>6</v>
      </c>
      <c r="N15" s="207">
        <f t="shared" si="0"/>
        <v>2481</v>
      </c>
    </row>
    <row r="16" spans="1:14" x14ac:dyDescent="0.25">
      <c r="A16" s="4">
        <v>13</v>
      </c>
      <c r="B16" s="10" t="s">
        <v>25</v>
      </c>
      <c r="C16" s="217">
        <v>38133</v>
      </c>
      <c r="D16" s="72">
        <v>38863</v>
      </c>
      <c r="E16" s="217">
        <v>11084</v>
      </c>
      <c r="F16" s="214">
        <v>14927</v>
      </c>
      <c r="G16" s="217">
        <v>13202</v>
      </c>
      <c r="H16" s="214">
        <v>46802</v>
      </c>
      <c r="I16" s="217">
        <v>1293</v>
      </c>
      <c r="J16" s="214">
        <v>22394</v>
      </c>
      <c r="K16" s="217">
        <v>12505</v>
      </c>
      <c r="L16" s="214">
        <v>1864</v>
      </c>
      <c r="M16" s="211">
        <v>2307</v>
      </c>
      <c r="N16" s="207">
        <f t="shared" si="0"/>
        <v>203374</v>
      </c>
    </row>
    <row r="17" spans="1:14" x14ac:dyDescent="0.25">
      <c r="A17" s="4">
        <v>14</v>
      </c>
      <c r="B17" s="10" t="s">
        <v>26</v>
      </c>
      <c r="C17" s="216">
        <v>0</v>
      </c>
      <c r="D17" s="39">
        <v>338</v>
      </c>
      <c r="E17" s="216">
        <v>0</v>
      </c>
      <c r="F17" s="22">
        <v>0</v>
      </c>
      <c r="G17" s="216">
        <v>0</v>
      </c>
      <c r="H17" s="22">
        <v>0</v>
      </c>
      <c r="I17" s="216">
        <v>0</v>
      </c>
      <c r="J17" s="22">
        <v>0</v>
      </c>
      <c r="K17" s="216">
        <v>0</v>
      </c>
      <c r="L17" s="22">
        <v>0</v>
      </c>
      <c r="M17" s="210">
        <v>0</v>
      </c>
      <c r="N17" s="10">
        <f t="shared" si="0"/>
        <v>338</v>
      </c>
    </row>
    <row r="18" spans="1:14" x14ac:dyDescent="0.25">
      <c r="A18" s="4">
        <v>15</v>
      </c>
      <c r="B18" s="10" t="s">
        <v>27</v>
      </c>
      <c r="C18" s="216">
        <v>25</v>
      </c>
      <c r="D18" s="39">
        <v>114</v>
      </c>
      <c r="E18" s="216">
        <v>87</v>
      </c>
      <c r="F18" s="214">
        <v>3514</v>
      </c>
      <c r="G18" s="216">
        <v>4</v>
      </c>
      <c r="H18" s="22">
        <v>0</v>
      </c>
      <c r="I18" s="216">
        <v>0</v>
      </c>
      <c r="J18" s="22">
        <v>0</v>
      </c>
      <c r="K18" s="216">
        <v>345</v>
      </c>
      <c r="L18" s="22">
        <v>0</v>
      </c>
      <c r="M18" s="210">
        <v>0</v>
      </c>
      <c r="N18" s="207">
        <f>SUM(C18:M18)</f>
        <v>4089</v>
      </c>
    </row>
    <row r="19" spans="1:14" x14ac:dyDescent="0.25">
      <c r="A19" s="4">
        <v>16</v>
      </c>
      <c r="B19" s="10" t="s">
        <v>28</v>
      </c>
      <c r="C19" s="217">
        <v>8064</v>
      </c>
      <c r="D19" s="72">
        <v>27314</v>
      </c>
      <c r="E19" s="217">
        <v>913</v>
      </c>
      <c r="F19" s="214">
        <v>3314</v>
      </c>
      <c r="G19" s="216">
        <v>0</v>
      </c>
      <c r="H19" s="22">
        <v>393</v>
      </c>
      <c r="I19" s="216">
        <v>0</v>
      </c>
      <c r="J19" s="214">
        <v>2772</v>
      </c>
      <c r="K19" s="217">
        <v>0</v>
      </c>
      <c r="L19" s="22">
        <v>0</v>
      </c>
      <c r="M19" s="211">
        <v>0</v>
      </c>
      <c r="N19" s="207">
        <f>SUM(C19:M19)</f>
        <v>42770</v>
      </c>
    </row>
    <row r="20" spans="1:14" x14ac:dyDescent="0.25">
      <c r="A20" s="4">
        <v>17</v>
      </c>
      <c r="B20" s="10" t="s">
        <v>29</v>
      </c>
      <c r="C20" s="216">
        <v>0</v>
      </c>
      <c r="D20" s="39">
        <v>0</v>
      </c>
      <c r="E20" s="216">
        <v>0</v>
      </c>
      <c r="F20" s="22">
        <v>0</v>
      </c>
      <c r="G20" s="216">
        <v>0</v>
      </c>
      <c r="H20" s="22">
        <v>0</v>
      </c>
      <c r="I20" s="216">
        <v>0</v>
      </c>
      <c r="J20" s="22">
        <v>0</v>
      </c>
      <c r="K20" s="216">
        <v>0</v>
      </c>
      <c r="L20" s="22">
        <v>0</v>
      </c>
      <c r="M20" s="210">
        <v>13</v>
      </c>
      <c r="N20" s="10">
        <f>SUM(C20:M20)</f>
        <v>13</v>
      </c>
    </row>
    <row r="21" spans="1:14" ht="15.75" thickBot="1" x14ac:dyDescent="0.3">
      <c r="A21" s="6">
        <v>18</v>
      </c>
      <c r="B21" s="11" t="s">
        <v>30</v>
      </c>
      <c r="C21" s="218">
        <v>15076</v>
      </c>
      <c r="D21" s="167">
        <v>37214</v>
      </c>
      <c r="E21" s="218">
        <v>13768</v>
      </c>
      <c r="F21" s="215">
        <v>29997</v>
      </c>
      <c r="G21" s="218">
        <v>14257</v>
      </c>
      <c r="H21" s="215">
        <v>32054</v>
      </c>
      <c r="I21" s="218">
        <v>5991</v>
      </c>
      <c r="J21" s="215">
        <v>16180</v>
      </c>
      <c r="K21" s="218">
        <v>17681</v>
      </c>
      <c r="L21" s="215">
        <v>5543</v>
      </c>
      <c r="M21" s="212">
        <v>11162</v>
      </c>
      <c r="N21" s="208">
        <f t="shared" si="0"/>
        <v>198923</v>
      </c>
    </row>
    <row r="22" spans="1:14" ht="15.75" thickBot="1" x14ac:dyDescent="0.3">
      <c r="A22" s="7"/>
      <c r="B22" s="19" t="s">
        <v>31</v>
      </c>
      <c r="C22" s="228">
        <f t="shared" ref="C22:N22" si="1">SUM(C4:C21)</f>
        <v>853818</v>
      </c>
      <c r="D22" s="229">
        <f>SUM(D4:D21)</f>
        <v>1312647</v>
      </c>
      <c r="E22" s="228">
        <f>SUM(E4:E21)</f>
        <v>573147</v>
      </c>
      <c r="F22" s="230">
        <f>SUM(F4:F21)</f>
        <v>783313</v>
      </c>
      <c r="G22" s="231">
        <f t="shared" si="1"/>
        <v>733345</v>
      </c>
      <c r="H22" s="230">
        <f t="shared" si="1"/>
        <v>904478</v>
      </c>
      <c r="I22" s="231">
        <f t="shared" si="1"/>
        <v>274173</v>
      </c>
      <c r="J22" s="230">
        <f t="shared" si="1"/>
        <v>697718</v>
      </c>
      <c r="K22" s="231">
        <f t="shared" si="1"/>
        <v>697064</v>
      </c>
      <c r="L22" s="230">
        <f t="shared" si="1"/>
        <v>313187</v>
      </c>
      <c r="M22" s="232">
        <f t="shared" si="1"/>
        <v>403344</v>
      </c>
      <c r="N22" s="233">
        <f t="shared" si="1"/>
        <v>7546234</v>
      </c>
    </row>
    <row r="23" spans="1:14" ht="15.75" thickBot="1" x14ac:dyDescent="0.3">
      <c r="A23" s="13"/>
      <c r="B23" s="18"/>
      <c r="C23" s="14"/>
      <c r="D23" s="16"/>
      <c r="E23" s="15"/>
      <c r="F23" s="16"/>
      <c r="G23" s="16"/>
      <c r="H23" s="16"/>
      <c r="I23" s="16"/>
      <c r="J23" s="16"/>
      <c r="K23" s="16"/>
      <c r="L23" s="16"/>
      <c r="M23" s="17"/>
      <c r="N23" s="16"/>
    </row>
    <row r="24" spans="1:14" ht="15.75" thickBot="1" x14ac:dyDescent="0.3">
      <c r="A24" s="277" t="s">
        <v>32</v>
      </c>
      <c r="B24" s="278"/>
      <c r="C24" s="27">
        <f>C22/N22</f>
        <v>0.11314491440366148</v>
      </c>
      <c r="D24" s="28">
        <f>D22/N22</f>
        <v>0.1739472960949793</v>
      </c>
      <c r="E24" s="29">
        <f>E22/N22</f>
        <v>7.5951395093234592E-2</v>
      </c>
      <c r="F24" s="28">
        <f>F22/N22</f>
        <v>0.10380184340957357</v>
      </c>
      <c r="G24" s="29">
        <f>G22/N22</f>
        <v>9.7180262366632145E-2</v>
      </c>
      <c r="H24" s="28">
        <f>H22/N22</f>
        <v>0.11985819681711433</v>
      </c>
      <c r="I24" s="29">
        <f>I22/N22</f>
        <v>3.6332427539352743E-2</v>
      </c>
      <c r="J24" s="28">
        <f>J22/N22</f>
        <v>9.2459099466038294E-2</v>
      </c>
      <c r="K24" s="29">
        <f>K22/N22</f>
        <v>9.23724337199191E-2</v>
      </c>
      <c r="L24" s="28">
        <f>L22/N22</f>
        <v>4.1502423593013413E-2</v>
      </c>
      <c r="M24" s="30">
        <f>M22/N22</f>
        <v>5.3449707496481029E-2</v>
      </c>
      <c r="N24" s="107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283" t="s">
        <v>0</v>
      </c>
      <c r="B26" s="289" t="s">
        <v>1</v>
      </c>
      <c r="C26" s="293" t="s">
        <v>91</v>
      </c>
      <c r="D26" s="294"/>
      <c r="E26" s="294"/>
      <c r="F26" s="295"/>
      <c r="G26" s="296" t="s">
        <v>3</v>
      </c>
      <c r="H26" s="1"/>
      <c r="I26" s="1"/>
      <c r="J26" s="1"/>
      <c r="K26" s="1"/>
      <c r="L26" s="1"/>
      <c r="M26" s="1"/>
      <c r="N26" s="1"/>
    </row>
    <row r="27" spans="1:14" ht="15.75" thickBot="1" x14ac:dyDescent="0.3">
      <c r="A27" s="284"/>
      <c r="B27" s="290"/>
      <c r="C27" s="76" t="s">
        <v>12</v>
      </c>
      <c r="D27" s="179" t="s">
        <v>33</v>
      </c>
      <c r="E27" s="76" t="s">
        <v>7</v>
      </c>
      <c r="F27" s="179" t="s">
        <v>9</v>
      </c>
      <c r="G27" s="297"/>
      <c r="H27" s="1"/>
      <c r="I27" s="1"/>
      <c r="J27" s="109"/>
      <c r="K27" s="291" t="s">
        <v>34</v>
      </c>
      <c r="L27" s="292"/>
      <c r="M27" s="157">
        <f>N22</f>
        <v>7546234</v>
      </c>
      <c r="N27" s="158">
        <f>M27/M29</f>
        <v>0.83919569601373278</v>
      </c>
    </row>
    <row r="28" spans="1:14" ht="15.75" thickBot="1" x14ac:dyDescent="0.3">
      <c r="A28" s="26">
        <v>19</v>
      </c>
      <c r="B28" s="180" t="s">
        <v>35</v>
      </c>
      <c r="C28" s="156">
        <v>622254</v>
      </c>
      <c r="D28" s="58">
        <v>507197</v>
      </c>
      <c r="E28" s="156">
        <v>230091</v>
      </c>
      <c r="F28" s="58">
        <v>86446</v>
      </c>
      <c r="G28" s="156">
        <f>SUM(C28:F28)</f>
        <v>1445988</v>
      </c>
      <c r="H28" s="1"/>
      <c r="I28" s="1"/>
      <c r="J28" s="109"/>
      <c r="K28" s="273" t="s">
        <v>35</v>
      </c>
      <c r="L28" s="274"/>
      <c r="M28" s="156">
        <f>G28</f>
        <v>1445988</v>
      </c>
      <c r="N28" s="159">
        <f>M28/M29</f>
        <v>0.16080430398626724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9"/>
      <c r="K29" s="275" t="s">
        <v>3</v>
      </c>
      <c r="L29" s="276"/>
      <c r="M29" s="160">
        <f>M27+M28</f>
        <v>8992222</v>
      </c>
      <c r="N29" s="161">
        <f>M29/M29</f>
        <v>1</v>
      </c>
    </row>
    <row r="30" spans="1:14" ht="15.75" thickBot="1" x14ac:dyDescent="0.3">
      <c r="A30" s="277" t="s">
        <v>36</v>
      </c>
      <c r="B30" s="278"/>
      <c r="C30" s="27">
        <f>C28/G28</f>
        <v>0.43033137204458127</v>
      </c>
      <c r="D30" s="110">
        <f>D28/G28</f>
        <v>0.35076155542093018</v>
      </c>
      <c r="E30" s="27">
        <f>E28/G28</f>
        <v>0.1591237271678603</v>
      </c>
      <c r="F30" s="110">
        <f>F28/G28</f>
        <v>5.9783345366628216E-2</v>
      </c>
      <c r="G30" s="27">
        <f>G28/G28</f>
        <v>1</v>
      </c>
      <c r="H30" s="1"/>
      <c r="I30" s="1"/>
      <c r="J30" s="1"/>
      <c r="K30" s="1"/>
      <c r="L30" s="1"/>
      <c r="M30" s="1"/>
      <c r="N30" s="1"/>
    </row>
  </sheetData>
  <mergeCells count="14">
    <mergeCell ref="K28:L28"/>
    <mergeCell ref="K29:L29"/>
    <mergeCell ref="A30:B30"/>
    <mergeCell ref="C1:I1"/>
    <mergeCell ref="N2:N3"/>
    <mergeCell ref="A2:A3"/>
    <mergeCell ref="B2:B3"/>
    <mergeCell ref="C2:M2"/>
    <mergeCell ref="A26:A27"/>
    <mergeCell ref="B26:B27"/>
    <mergeCell ref="A24:B24"/>
    <mergeCell ref="K27:L27"/>
    <mergeCell ref="C26:F26"/>
    <mergeCell ref="G26:G27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3.85546875" customWidth="1"/>
    <col min="2" max="2" width="20" customWidth="1"/>
  </cols>
  <sheetData>
    <row r="1" spans="1:14" ht="28.5" customHeight="1" thickBot="1" x14ac:dyDescent="0.3">
      <c r="A1" s="31"/>
      <c r="B1" s="31"/>
      <c r="C1" s="300" t="s">
        <v>105</v>
      </c>
      <c r="D1" s="301"/>
      <c r="E1" s="301"/>
      <c r="F1" s="301"/>
      <c r="G1" s="301"/>
      <c r="H1" s="301"/>
      <c r="I1" s="301"/>
      <c r="J1" s="302"/>
      <c r="K1" s="302"/>
      <c r="L1" s="31"/>
      <c r="M1" s="31"/>
      <c r="N1" s="67"/>
    </row>
    <row r="2" spans="1:14" ht="15.75" thickBot="1" x14ac:dyDescent="0.3">
      <c r="A2" s="296" t="s">
        <v>0</v>
      </c>
      <c r="B2" s="304" t="s">
        <v>1</v>
      </c>
      <c r="C2" s="317" t="s">
        <v>2</v>
      </c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04" t="s">
        <v>3</v>
      </c>
    </row>
    <row r="3" spans="1:14" x14ac:dyDescent="0.25">
      <c r="A3" s="328"/>
      <c r="B3" s="329"/>
      <c r="C3" s="333" t="s">
        <v>70</v>
      </c>
      <c r="D3" s="304" t="s">
        <v>4</v>
      </c>
      <c r="E3" s="324" t="s">
        <v>5</v>
      </c>
      <c r="F3" s="342" t="s">
        <v>6</v>
      </c>
      <c r="G3" s="324" t="s">
        <v>7</v>
      </c>
      <c r="H3" s="322" t="s">
        <v>8</v>
      </c>
      <c r="I3" s="324" t="s">
        <v>94</v>
      </c>
      <c r="J3" s="322" t="s">
        <v>9</v>
      </c>
      <c r="K3" s="333" t="s">
        <v>10</v>
      </c>
      <c r="L3" s="304" t="s">
        <v>11</v>
      </c>
      <c r="M3" s="324" t="s">
        <v>12</v>
      </c>
      <c r="N3" s="318"/>
    </row>
    <row r="4" spans="1:14" ht="15.75" thickBot="1" x14ac:dyDescent="0.3">
      <c r="A4" s="325"/>
      <c r="B4" s="319"/>
      <c r="C4" s="335"/>
      <c r="D4" s="325"/>
      <c r="E4" s="325"/>
      <c r="F4" s="343"/>
      <c r="G4" s="325"/>
      <c r="H4" s="323"/>
      <c r="I4" s="325"/>
      <c r="J4" s="323"/>
      <c r="K4" s="335"/>
      <c r="L4" s="325"/>
      <c r="M4" s="325"/>
      <c r="N4" s="319"/>
    </row>
    <row r="5" spans="1:14" x14ac:dyDescent="0.25">
      <c r="A5" s="36">
        <v>1</v>
      </c>
      <c r="B5" s="37" t="s">
        <v>40</v>
      </c>
      <c r="C5" s="85">
        <v>1414</v>
      </c>
      <c r="D5" s="166">
        <v>226</v>
      </c>
      <c r="E5" s="85">
        <v>11416</v>
      </c>
      <c r="F5" s="166">
        <v>913</v>
      </c>
      <c r="G5" s="85">
        <v>307</v>
      </c>
      <c r="H5" s="166">
        <v>1710</v>
      </c>
      <c r="I5" s="85">
        <v>481</v>
      </c>
      <c r="J5" s="166">
        <v>479</v>
      </c>
      <c r="K5" s="85">
        <v>95</v>
      </c>
      <c r="L5" s="166">
        <v>355</v>
      </c>
      <c r="M5" s="85">
        <v>159</v>
      </c>
      <c r="N5" s="166">
        <f t="shared" ref="N5:N13" si="0">SUM(C5:M5)</f>
        <v>17555</v>
      </c>
    </row>
    <row r="6" spans="1:14" x14ac:dyDescent="0.25">
      <c r="A6" s="38">
        <v>2</v>
      </c>
      <c r="B6" s="39" t="s">
        <v>41</v>
      </c>
      <c r="C6" s="85">
        <v>26</v>
      </c>
      <c r="D6" s="72">
        <v>0</v>
      </c>
      <c r="E6" s="85">
        <v>50</v>
      </c>
      <c r="F6" s="72">
        <v>2</v>
      </c>
      <c r="G6" s="85">
        <v>1</v>
      </c>
      <c r="H6" s="72">
        <v>82</v>
      </c>
      <c r="I6" s="85">
        <v>4</v>
      </c>
      <c r="J6" s="72">
        <v>0</v>
      </c>
      <c r="K6" s="85">
        <v>1</v>
      </c>
      <c r="L6" s="72">
        <v>4</v>
      </c>
      <c r="M6" s="85">
        <v>0</v>
      </c>
      <c r="N6" s="72">
        <f t="shared" si="0"/>
        <v>170</v>
      </c>
    </row>
    <row r="7" spans="1:14" x14ac:dyDescent="0.25">
      <c r="A7" s="38">
        <v>3</v>
      </c>
      <c r="B7" s="39" t="s">
        <v>42</v>
      </c>
      <c r="C7" s="69">
        <v>0</v>
      </c>
      <c r="D7" s="39">
        <v>0</v>
      </c>
      <c r="E7" s="69">
        <v>8</v>
      </c>
      <c r="F7" s="39">
        <v>3</v>
      </c>
      <c r="G7" s="69">
        <v>0</v>
      </c>
      <c r="H7" s="39">
        <v>32</v>
      </c>
      <c r="I7" s="69">
        <v>1</v>
      </c>
      <c r="J7" s="39">
        <v>0</v>
      </c>
      <c r="K7" s="69">
        <v>1</v>
      </c>
      <c r="L7" s="39">
        <v>2</v>
      </c>
      <c r="M7" s="69">
        <v>0</v>
      </c>
      <c r="N7" s="39">
        <f t="shared" si="0"/>
        <v>47</v>
      </c>
    </row>
    <row r="8" spans="1:14" x14ac:dyDescent="0.25">
      <c r="A8" s="38">
        <v>4</v>
      </c>
      <c r="B8" s="39" t="s">
        <v>43</v>
      </c>
      <c r="C8" s="69">
        <v>13</v>
      </c>
      <c r="D8" s="39">
        <v>0</v>
      </c>
      <c r="E8" s="69">
        <v>36</v>
      </c>
      <c r="F8" s="39">
        <v>0</v>
      </c>
      <c r="G8" s="69">
        <v>0</v>
      </c>
      <c r="H8" s="39">
        <v>12</v>
      </c>
      <c r="I8" s="69">
        <v>0</v>
      </c>
      <c r="J8" s="39">
        <v>0</v>
      </c>
      <c r="K8" s="69">
        <v>1</v>
      </c>
      <c r="L8" s="39">
        <v>9</v>
      </c>
      <c r="M8" s="69">
        <v>0</v>
      </c>
      <c r="N8" s="39">
        <f t="shared" si="0"/>
        <v>71</v>
      </c>
    </row>
    <row r="9" spans="1:14" x14ac:dyDescent="0.25">
      <c r="A9" s="38">
        <v>5</v>
      </c>
      <c r="B9" s="39" t="s">
        <v>44</v>
      </c>
      <c r="C9" s="69">
        <v>1</v>
      </c>
      <c r="D9" s="39">
        <v>0</v>
      </c>
      <c r="E9" s="69">
        <v>3</v>
      </c>
      <c r="F9" s="39">
        <v>0</v>
      </c>
      <c r="G9" s="69">
        <v>0</v>
      </c>
      <c r="H9" s="39">
        <v>36</v>
      </c>
      <c r="I9" s="69">
        <v>5</v>
      </c>
      <c r="J9" s="39">
        <v>0</v>
      </c>
      <c r="K9" s="69">
        <v>0</v>
      </c>
      <c r="L9" s="39">
        <v>2</v>
      </c>
      <c r="M9" s="69">
        <v>0</v>
      </c>
      <c r="N9" s="39">
        <f t="shared" si="0"/>
        <v>47</v>
      </c>
    </row>
    <row r="10" spans="1:14" x14ac:dyDescent="0.25">
      <c r="A10" s="38">
        <v>6</v>
      </c>
      <c r="B10" s="39" t="s">
        <v>45</v>
      </c>
      <c r="C10" s="69">
        <v>26</v>
      </c>
      <c r="D10" s="39">
        <v>1</v>
      </c>
      <c r="E10" s="69">
        <v>5</v>
      </c>
      <c r="F10" s="39">
        <v>96</v>
      </c>
      <c r="G10" s="69">
        <v>3</v>
      </c>
      <c r="H10" s="39">
        <v>3</v>
      </c>
      <c r="I10" s="69">
        <v>4</v>
      </c>
      <c r="J10" s="39">
        <v>0</v>
      </c>
      <c r="K10" s="69">
        <v>4</v>
      </c>
      <c r="L10" s="39">
        <v>27</v>
      </c>
      <c r="M10" s="69">
        <v>0</v>
      </c>
      <c r="N10" s="39">
        <f t="shared" si="0"/>
        <v>169</v>
      </c>
    </row>
    <row r="11" spans="1:14" x14ac:dyDescent="0.25">
      <c r="A11" s="38">
        <v>7</v>
      </c>
      <c r="B11" s="39" t="s">
        <v>46</v>
      </c>
      <c r="C11" s="69">
        <v>45</v>
      </c>
      <c r="D11" s="72">
        <v>3</v>
      </c>
      <c r="E11" s="69">
        <v>360</v>
      </c>
      <c r="F11" s="72">
        <v>127</v>
      </c>
      <c r="G11" s="69">
        <v>1</v>
      </c>
      <c r="H11" s="72">
        <v>153</v>
      </c>
      <c r="I11" s="69">
        <v>4</v>
      </c>
      <c r="J11" s="72">
        <v>0</v>
      </c>
      <c r="K11" s="69">
        <v>19</v>
      </c>
      <c r="L11" s="72">
        <v>5</v>
      </c>
      <c r="M11" s="69">
        <v>0</v>
      </c>
      <c r="N11" s="72">
        <f t="shared" si="0"/>
        <v>717</v>
      </c>
    </row>
    <row r="12" spans="1:14" ht="15.75" thickBot="1" x14ac:dyDescent="0.3">
      <c r="A12" s="41">
        <v>8</v>
      </c>
      <c r="B12" s="42" t="s">
        <v>47</v>
      </c>
      <c r="C12" s="86">
        <v>0</v>
      </c>
      <c r="D12" s="39">
        <v>0</v>
      </c>
      <c r="E12" s="86">
        <v>0</v>
      </c>
      <c r="F12" s="39">
        <v>0</v>
      </c>
      <c r="G12" s="86">
        <v>0</v>
      </c>
      <c r="H12" s="39">
        <v>0</v>
      </c>
      <c r="I12" s="86">
        <v>4</v>
      </c>
      <c r="J12" s="39">
        <v>0</v>
      </c>
      <c r="K12" s="86">
        <v>0</v>
      </c>
      <c r="L12" s="39">
        <v>0</v>
      </c>
      <c r="M12" s="86">
        <v>0</v>
      </c>
      <c r="N12" s="39">
        <f t="shared" si="0"/>
        <v>4</v>
      </c>
    </row>
    <row r="13" spans="1:14" ht="15.75" thickBot="1" x14ac:dyDescent="0.3">
      <c r="A13" s="44"/>
      <c r="B13" s="45" t="s">
        <v>38</v>
      </c>
      <c r="C13" s="49">
        <f t="shared" ref="C13:M13" si="1">SUM(C5:C12)</f>
        <v>1525</v>
      </c>
      <c r="D13" s="47">
        <f t="shared" si="1"/>
        <v>230</v>
      </c>
      <c r="E13" s="49">
        <f t="shared" si="1"/>
        <v>11878</v>
      </c>
      <c r="F13" s="47">
        <f t="shared" si="1"/>
        <v>1141</v>
      </c>
      <c r="G13" s="49">
        <f t="shared" si="1"/>
        <v>312</v>
      </c>
      <c r="H13" s="47">
        <f t="shared" si="1"/>
        <v>2028</v>
      </c>
      <c r="I13" s="49">
        <f t="shared" si="1"/>
        <v>503</v>
      </c>
      <c r="J13" s="47">
        <f t="shared" si="1"/>
        <v>479</v>
      </c>
      <c r="K13" s="49">
        <f t="shared" si="1"/>
        <v>121</v>
      </c>
      <c r="L13" s="47">
        <f t="shared" si="1"/>
        <v>404</v>
      </c>
      <c r="M13" s="49">
        <f t="shared" si="1"/>
        <v>159</v>
      </c>
      <c r="N13" s="47">
        <f t="shared" si="0"/>
        <v>18780</v>
      </c>
    </row>
    <row r="14" spans="1:14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298" t="s">
        <v>54</v>
      </c>
      <c r="B15" s="338"/>
      <c r="C15" s="73">
        <f>C13/N13</f>
        <v>8.1203407880724179E-2</v>
      </c>
      <c r="D15" s="74">
        <f>D13/N13</f>
        <v>1.2247071352502662E-2</v>
      </c>
      <c r="E15" s="56">
        <f>E13/N13</f>
        <v>0.63248136315228964</v>
      </c>
      <c r="F15" s="74">
        <f>F13/N13</f>
        <v>6.0756123535676249E-2</v>
      </c>
      <c r="G15" s="56">
        <f>G13/N13</f>
        <v>1.6613418530351438E-2</v>
      </c>
      <c r="H15" s="74">
        <f>H13/N13</f>
        <v>0.10798722044728434</v>
      </c>
      <c r="I15" s="56">
        <f>I13/N13</f>
        <v>2.6783812566560171E-2</v>
      </c>
      <c r="J15" s="74">
        <f>J13/N13</f>
        <v>2.5505857294994674E-2</v>
      </c>
      <c r="K15" s="56">
        <f>K13/N13</f>
        <v>6.4430244941427054E-3</v>
      </c>
      <c r="L15" s="74">
        <f>L13/N13</f>
        <v>2.1512247071352502E-2</v>
      </c>
      <c r="M15" s="75">
        <f>M13/N13</f>
        <v>8.4664536741214051E-3</v>
      </c>
      <c r="N15" s="236">
        <f>N13/N13</f>
        <v>1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thickBot="1" x14ac:dyDescent="0.3">
      <c r="A17" s="31"/>
      <c r="B17" s="31"/>
      <c r="C17" s="300" t="s">
        <v>106</v>
      </c>
      <c r="D17" s="301"/>
      <c r="E17" s="301"/>
      <c r="F17" s="301"/>
      <c r="G17" s="301"/>
      <c r="H17" s="301"/>
      <c r="I17" s="301"/>
      <c r="J17" s="302"/>
      <c r="K17" s="302"/>
      <c r="L17" s="31"/>
      <c r="M17" s="31"/>
      <c r="N17" s="235" t="s">
        <v>37</v>
      </c>
    </row>
    <row r="18" spans="1:14" ht="15.75" thickBot="1" x14ac:dyDescent="0.3">
      <c r="A18" s="296" t="s">
        <v>0</v>
      </c>
      <c r="B18" s="304" t="s">
        <v>1</v>
      </c>
      <c r="C18" s="317" t="s">
        <v>2</v>
      </c>
      <c r="D18" s="317"/>
      <c r="E18" s="317"/>
      <c r="F18" s="317"/>
      <c r="G18" s="317"/>
      <c r="H18" s="317"/>
      <c r="I18" s="317"/>
      <c r="J18" s="317"/>
      <c r="K18" s="317"/>
      <c r="L18" s="317"/>
      <c r="M18" s="317"/>
      <c r="N18" s="304" t="s">
        <v>3</v>
      </c>
    </row>
    <row r="19" spans="1:14" x14ac:dyDescent="0.25">
      <c r="A19" s="328"/>
      <c r="B19" s="329"/>
      <c r="C19" s="333" t="s">
        <v>70</v>
      </c>
      <c r="D19" s="304" t="s">
        <v>4</v>
      </c>
      <c r="E19" s="324" t="s">
        <v>5</v>
      </c>
      <c r="F19" s="342" t="s">
        <v>6</v>
      </c>
      <c r="G19" s="324" t="s">
        <v>7</v>
      </c>
      <c r="H19" s="322" t="s">
        <v>8</v>
      </c>
      <c r="I19" s="324" t="s">
        <v>94</v>
      </c>
      <c r="J19" s="322" t="s">
        <v>9</v>
      </c>
      <c r="K19" s="333" t="s">
        <v>10</v>
      </c>
      <c r="L19" s="304" t="s">
        <v>11</v>
      </c>
      <c r="M19" s="324" t="s">
        <v>12</v>
      </c>
      <c r="N19" s="318"/>
    </row>
    <row r="20" spans="1:14" ht="15.75" thickBot="1" x14ac:dyDescent="0.3">
      <c r="A20" s="325"/>
      <c r="B20" s="319"/>
      <c r="C20" s="335"/>
      <c r="D20" s="325"/>
      <c r="E20" s="325"/>
      <c r="F20" s="343"/>
      <c r="G20" s="325"/>
      <c r="H20" s="323"/>
      <c r="I20" s="325"/>
      <c r="J20" s="323"/>
      <c r="K20" s="335"/>
      <c r="L20" s="325"/>
      <c r="M20" s="325"/>
      <c r="N20" s="319"/>
    </row>
    <row r="21" spans="1:14" x14ac:dyDescent="0.25">
      <c r="A21" s="36">
        <v>1</v>
      </c>
      <c r="B21" s="37" t="s">
        <v>40</v>
      </c>
      <c r="C21" s="85">
        <v>4544</v>
      </c>
      <c r="D21" s="166">
        <v>1490</v>
      </c>
      <c r="E21" s="85">
        <v>37615</v>
      </c>
      <c r="F21" s="166">
        <v>3429</v>
      </c>
      <c r="G21" s="85">
        <v>1852</v>
      </c>
      <c r="H21" s="166">
        <v>5833</v>
      </c>
      <c r="I21" s="85">
        <v>2015</v>
      </c>
      <c r="J21" s="166">
        <v>2550</v>
      </c>
      <c r="K21" s="85">
        <v>552</v>
      </c>
      <c r="L21" s="166">
        <v>1505</v>
      </c>
      <c r="M21" s="85">
        <v>684</v>
      </c>
      <c r="N21" s="166">
        <f t="shared" ref="N21:N28" si="2">SUM(C21:M21)</f>
        <v>62069</v>
      </c>
    </row>
    <row r="22" spans="1:14" x14ac:dyDescent="0.25">
      <c r="A22" s="38">
        <v>2</v>
      </c>
      <c r="B22" s="39" t="s">
        <v>41</v>
      </c>
      <c r="C22" s="85">
        <v>273</v>
      </c>
      <c r="D22" s="72">
        <v>0</v>
      </c>
      <c r="E22" s="85">
        <v>612</v>
      </c>
      <c r="F22" s="72">
        <v>28</v>
      </c>
      <c r="G22" s="85">
        <v>14</v>
      </c>
      <c r="H22" s="72">
        <v>1142</v>
      </c>
      <c r="I22" s="85">
        <v>262</v>
      </c>
      <c r="J22" s="72">
        <v>0</v>
      </c>
      <c r="K22" s="85">
        <v>14</v>
      </c>
      <c r="L22" s="72">
        <v>43</v>
      </c>
      <c r="M22" s="85">
        <v>0</v>
      </c>
      <c r="N22" s="72">
        <f t="shared" si="2"/>
        <v>2388</v>
      </c>
    </row>
    <row r="23" spans="1:14" x14ac:dyDescent="0.25">
      <c r="A23" s="38">
        <v>3</v>
      </c>
      <c r="B23" s="39" t="s">
        <v>42</v>
      </c>
      <c r="C23" s="69">
        <v>0</v>
      </c>
      <c r="D23" s="39">
        <v>0</v>
      </c>
      <c r="E23" s="69">
        <v>116</v>
      </c>
      <c r="F23" s="39">
        <v>49</v>
      </c>
      <c r="G23" s="69">
        <v>0</v>
      </c>
      <c r="H23" s="39">
        <v>560</v>
      </c>
      <c r="I23" s="69">
        <v>17</v>
      </c>
      <c r="J23" s="39">
        <v>0</v>
      </c>
      <c r="K23" s="69">
        <v>18</v>
      </c>
      <c r="L23" s="39">
        <v>26</v>
      </c>
      <c r="M23" s="69">
        <v>0</v>
      </c>
      <c r="N23" s="72">
        <f t="shared" si="2"/>
        <v>786</v>
      </c>
    </row>
    <row r="24" spans="1:14" x14ac:dyDescent="0.25">
      <c r="A24" s="38">
        <v>4</v>
      </c>
      <c r="B24" s="39" t="s">
        <v>43</v>
      </c>
      <c r="C24" s="69">
        <v>9</v>
      </c>
      <c r="D24" s="39">
        <v>0</v>
      </c>
      <c r="E24" s="69">
        <v>36</v>
      </c>
      <c r="F24" s="39">
        <v>0</v>
      </c>
      <c r="G24" s="69">
        <v>0</v>
      </c>
      <c r="H24" s="39">
        <v>129</v>
      </c>
      <c r="I24" s="69">
        <v>0</v>
      </c>
      <c r="J24" s="39">
        <v>0</v>
      </c>
      <c r="K24" s="69">
        <v>14</v>
      </c>
      <c r="L24" s="39">
        <v>6</v>
      </c>
      <c r="M24" s="69">
        <v>0</v>
      </c>
      <c r="N24" s="39">
        <f t="shared" si="2"/>
        <v>194</v>
      </c>
    </row>
    <row r="25" spans="1:14" x14ac:dyDescent="0.25">
      <c r="A25" s="38">
        <v>5</v>
      </c>
      <c r="B25" s="39" t="s">
        <v>44</v>
      </c>
      <c r="C25" s="69">
        <v>2</v>
      </c>
      <c r="D25" s="39">
        <v>0</v>
      </c>
      <c r="E25" s="69">
        <v>9</v>
      </c>
      <c r="F25" s="39">
        <v>0</v>
      </c>
      <c r="G25" s="69">
        <v>0</v>
      </c>
      <c r="H25" s="39">
        <v>267</v>
      </c>
      <c r="I25" s="69">
        <v>74</v>
      </c>
      <c r="J25" s="39">
        <v>0</v>
      </c>
      <c r="K25" s="69">
        <v>0</v>
      </c>
      <c r="L25" s="39">
        <v>5</v>
      </c>
      <c r="M25" s="69">
        <v>0</v>
      </c>
      <c r="N25" s="39">
        <f t="shared" si="2"/>
        <v>357</v>
      </c>
    </row>
    <row r="26" spans="1:14" x14ac:dyDescent="0.25">
      <c r="A26" s="38">
        <v>6</v>
      </c>
      <c r="B26" s="39" t="s">
        <v>45</v>
      </c>
      <c r="C26" s="69">
        <v>80</v>
      </c>
      <c r="D26" s="39">
        <v>4</v>
      </c>
      <c r="E26" s="69">
        <v>15</v>
      </c>
      <c r="F26" s="39">
        <v>297</v>
      </c>
      <c r="G26" s="69">
        <v>13</v>
      </c>
      <c r="H26" s="39">
        <v>5</v>
      </c>
      <c r="I26" s="69">
        <v>15</v>
      </c>
      <c r="J26" s="39">
        <v>0</v>
      </c>
      <c r="K26" s="69">
        <v>16</v>
      </c>
      <c r="L26" s="39">
        <v>84</v>
      </c>
      <c r="M26" s="69">
        <v>0</v>
      </c>
      <c r="N26" s="39">
        <f t="shared" si="2"/>
        <v>529</v>
      </c>
    </row>
    <row r="27" spans="1:14" x14ac:dyDescent="0.25">
      <c r="A27" s="38">
        <v>7</v>
      </c>
      <c r="B27" s="39" t="s">
        <v>46</v>
      </c>
      <c r="C27" s="69">
        <v>28</v>
      </c>
      <c r="D27" s="72">
        <v>2</v>
      </c>
      <c r="E27" s="69">
        <v>229</v>
      </c>
      <c r="F27" s="72">
        <v>205</v>
      </c>
      <c r="G27" s="69">
        <v>1</v>
      </c>
      <c r="H27" s="72">
        <v>250</v>
      </c>
      <c r="I27" s="69">
        <v>7</v>
      </c>
      <c r="J27" s="72">
        <v>0</v>
      </c>
      <c r="K27" s="69">
        <v>41</v>
      </c>
      <c r="L27" s="72">
        <v>3</v>
      </c>
      <c r="M27" s="69">
        <v>0</v>
      </c>
      <c r="N27" s="72">
        <f t="shared" si="2"/>
        <v>766</v>
      </c>
    </row>
    <row r="28" spans="1:14" ht="15.75" thickBot="1" x14ac:dyDescent="0.3">
      <c r="A28" s="41">
        <v>8</v>
      </c>
      <c r="B28" s="42" t="s">
        <v>47</v>
      </c>
      <c r="C28" s="86">
        <v>0</v>
      </c>
      <c r="D28" s="39">
        <v>0</v>
      </c>
      <c r="E28" s="86">
        <v>0</v>
      </c>
      <c r="F28" s="39">
        <v>0</v>
      </c>
      <c r="G28" s="86">
        <v>0</v>
      </c>
      <c r="H28" s="39">
        <v>0</v>
      </c>
      <c r="I28" s="86">
        <v>78</v>
      </c>
      <c r="J28" s="39">
        <v>0</v>
      </c>
      <c r="K28" s="86">
        <v>0</v>
      </c>
      <c r="L28" s="39">
        <v>0</v>
      </c>
      <c r="M28" s="86">
        <v>0</v>
      </c>
      <c r="N28" s="39">
        <f t="shared" si="2"/>
        <v>78</v>
      </c>
    </row>
    <row r="29" spans="1:14" ht="15.75" thickBot="1" x14ac:dyDescent="0.3">
      <c r="A29" s="44"/>
      <c r="B29" s="45" t="s">
        <v>38</v>
      </c>
      <c r="C29" s="49">
        <f t="shared" ref="C29:M29" si="3">SUM(C21:C28)</f>
        <v>4936</v>
      </c>
      <c r="D29" s="47">
        <f>SUM(D21:D28)</f>
        <v>1496</v>
      </c>
      <c r="E29" s="49">
        <f t="shared" si="3"/>
        <v>38632</v>
      </c>
      <c r="F29" s="47">
        <f t="shared" si="3"/>
        <v>4008</v>
      </c>
      <c r="G29" s="49">
        <f t="shared" si="3"/>
        <v>1880</v>
      </c>
      <c r="H29" s="47">
        <f t="shared" si="3"/>
        <v>8186</v>
      </c>
      <c r="I29" s="49">
        <f>SUM(I21:I28)</f>
        <v>2468</v>
      </c>
      <c r="J29" s="47">
        <f t="shared" si="3"/>
        <v>2550</v>
      </c>
      <c r="K29" s="49">
        <f t="shared" si="3"/>
        <v>655</v>
      </c>
      <c r="L29" s="47">
        <f t="shared" si="3"/>
        <v>1672</v>
      </c>
      <c r="M29" s="49">
        <f t="shared" si="3"/>
        <v>684</v>
      </c>
      <c r="N29" s="47">
        <f>SUM(C29:M29)</f>
        <v>67167</v>
      </c>
    </row>
    <row r="30" spans="1:14" ht="15.75" thickBo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thickBot="1" x14ac:dyDescent="0.3">
      <c r="A31" s="298" t="s">
        <v>54</v>
      </c>
      <c r="B31" s="338"/>
      <c r="C31" s="73">
        <f>C29/N29</f>
        <v>7.3488469039855883E-2</v>
      </c>
      <c r="D31" s="74">
        <f>D29/N29</f>
        <v>2.2272842318400404E-2</v>
      </c>
      <c r="E31" s="56">
        <f>E29/N29</f>
        <v>0.57516339869281041</v>
      </c>
      <c r="F31" s="74">
        <f>F29/N29</f>
        <v>5.9672160435928358E-2</v>
      </c>
      <c r="G31" s="56">
        <f>G29/N29</f>
        <v>2.7989935533818691E-2</v>
      </c>
      <c r="H31" s="74">
        <f>H29/N29</f>
        <v>0.12187532568076585</v>
      </c>
      <c r="I31" s="56">
        <f>I29/N29</f>
        <v>3.6744234519927942E-2</v>
      </c>
      <c r="J31" s="74">
        <f>J29/N29</f>
        <v>3.7965072133637055E-2</v>
      </c>
      <c r="K31" s="56">
        <f>K29/N29</f>
        <v>9.7518126460910872E-3</v>
      </c>
      <c r="L31" s="74">
        <f>L29/N29</f>
        <v>2.4893176708800452E-2</v>
      </c>
      <c r="M31" s="75">
        <f>M29/N29</f>
        <v>1.0183572289963822E-2</v>
      </c>
      <c r="N31" s="236">
        <f>N29/N29</f>
        <v>1</v>
      </c>
    </row>
  </sheetData>
  <mergeCells count="34">
    <mergeCell ref="A31:B31"/>
    <mergeCell ref="G19:G20"/>
    <mergeCell ref="H19:H20"/>
    <mergeCell ref="I19:I20"/>
    <mergeCell ref="J19:J20"/>
    <mergeCell ref="A15:B15"/>
    <mergeCell ref="C17:K17"/>
    <mergeCell ref="A18:A20"/>
    <mergeCell ref="B18:B20"/>
    <mergeCell ref="C18:M18"/>
    <mergeCell ref="M19:M20"/>
    <mergeCell ref="K19:K20"/>
    <mergeCell ref="L19:L20"/>
    <mergeCell ref="N18:N20"/>
    <mergeCell ref="C19:C20"/>
    <mergeCell ref="D19:D20"/>
    <mergeCell ref="E19:E20"/>
    <mergeCell ref="F19:F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/>
  </sheetViews>
  <sheetFormatPr defaultRowHeight="15" x14ac:dyDescent="0.25"/>
  <cols>
    <col min="1" max="1" width="4.5703125" customWidth="1"/>
    <col min="2" max="2" width="26.7109375" customWidth="1"/>
  </cols>
  <sheetData>
    <row r="1" spans="1:14" ht="24.75" customHeight="1" thickBot="1" x14ac:dyDescent="0.3">
      <c r="A1" s="169"/>
      <c r="B1" s="169"/>
      <c r="C1" s="346" t="s">
        <v>107</v>
      </c>
      <c r="D1" s="347"/>
      <c r="E1" s="347"/>
      <c r="F1" s="347"/>
      <c r="G1" s="347"/>
      <c r="H1" s="347"/>
      <c r="I1" s="347"/>
      <c r="J1" s="348"/>
      <c r="K1" s="348"/>
      <c r="L1" s="169"/>
      <c r="M1" s="169"/>
      <c r="N1" s="170"/>
    </row>
    <row r="2" spans="1:14" ht="15.75" thickBot="1" x14ac:dyDescent="0.3">
      <c r="A2" s="296" t="s">
        <v>0</v>
      </c>
      <c r="B2" s="304" t="s">
        <v>1</v>
      </c>
      <c r="C2" s="317" t="s">
        <v>2</v>
      </c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04" t="s">
        <v>3</v>
      </c>
    </row>
    <row r="3" spans="1:14" x14ac:dyDescent="0.25">
      <c r="A3" s="328"/>
      <c r="B3" s="329"/>
      <c r="C3" s="320" t="s">
        <v>70</v>
      </c>
      <c r="D3" s="322" t="s">
        <v>4</v>
      </c>
      <c r="E3" s="324" t="s">
        <v>5</v>
      </c>
      <c r="F3" s="322" t="s">
        <v>6</v>
      </c>
      <c r="G3" s="324" t="s">
        <v>7</v>
      </c>
      <c r="H3" s="322" t="s">
        <v>8</v>
      </c>
      <c r="I3" s="324" t="s">
        <v>94</v>
      </c>
      <c r="J3" s="304" t="s">
        <v>9</v>
      </c>
      <c r="K3" s="349" t="s">
        <v>39</v>
      </c>
      <c r="L3" s="304" t="s">
        <v>11</v>
      </c>
      <c r="M3" s="326" t="s">
        <v>12</v>
      </c>
      <c r="N3" s="318"/>
    </row>
    <row r="4" spans="1:14" ht="15.75" thickBot="1" x14ac:dyDescent="0.3">
      <c r="A4" s="325"/>
      <c r="B4" s="319"/>
      <c r="C4" s="321"/>
      <c r="D4" s="323"/>
      <c r="E4" s="325"/>
      <c r="F4" s="323"/>
      <c r="G4" s="325"/>
      <c r="H4" s="323"/>
      <c r="I4" s="325"/>
      <c r="J4" s="325"/>
      <c r="K4" s="350"/>
      <c r="L4" s="325"/>
      <c r="M4" s="327"/>
      <c r="N4" s="319"/>
    </row>
    <row r="5" spans="1:14" x14ac:dyDescent="0.25">
      <c r="A5" s="36">
        <v>1</v>
      </c>
      <c r="B5" s="37" t="s">
        <v>40</v>
      </c>
      <c r="C5" s="162">
        <v>1444</v>
      </c>
      <c r="D5" s="92">
        <v>3121</v>
      </c>
      <c r="E5" s="162">
        <v>1952</v>
      </c>
      <c r="F5" s="92">
        <v>1888</v>
      </c>
      <c r="G5" s="162">
        <v>2530</v>
      </c>
      <c r="H5" s="171">
        <v>2116</v>
      </c>
      <c r="I5" s="162">
        <v>1219</v>
      </c>
      <c r="J5" s="92">
        <v>2785</v>
      </c>
      <c r="K5" s="162">
        <v>1907</v>
      </c>
      <c r="L5" s="92">
        <v>1639</v>
      </c>
      <c r="M5" s="162">
        <v>1295</v>
      </c>
      <c r="N5" s="166">
        <f t="shared" ref="N5:N17" si="0">SUM(C5:M5)</f>
        <v>21896</v>
      </c>
    </row>
    <row r="6" spans="1:14" x14ac:dyDescent="0.25">
      <c r="A6" s="38">
        <v>2</v>
      </c>
      <c r="B6" s="39" t="s">
        <v>41</v>
      </c>
      <c r="C6" s="85">
        <v>207</v>
      </c>
      <c r="D6" s="66">
        <v>447</v>
      </c>
      <c r="E6" s="85">
        <v>217</v>
      </c>
      <c r="F6" s="66">
        <v>430</v>
      </c>
      <c r="G6" s="85">
        <v>290</v>
      </c>
      <c r="H6" s="66">
        <v>300</v>
      </c>
      <c r="I6" s="85">
        <v>34</v>
      </c>
      <c r="J6" s="66">
        <v>339</v>
      </c>
      <c r="K6" s="85">
        <v>331</v>
      </c>
      <c r="L6" s="66">
        <v>150</v>
      </c>
      <c r="M6" s="85">
        <v>177</v>
      </c>
      <c r="N6" s="72">
        <f t="shared" si="0"/>
        <v>2922</v>
      </c>
    </row>
    <row r="7" spans="1:14" x14ac:dyDescent="0.25">
      <c r="A7" s="38">
        <v>3</v>
      </c>
      <c r="B7" s="39" t="s">
        <v>42</v>
      </c>
      <c r="C7" s="85">
        <v>24</v>
      </c>
      <c r="D7" s="66">
        <v>26</v>
      </c>
      <c r="E7" s="85">
        <v>30</v>
      </c>
      <c r="F7" s="66">
        <v>25</v>
      </c>
      <c r="G7" s="85">
        <v>38</v>
      </c>
      <c r="H7" s="70">
        <v>7</v>
      </c>
      <c r="I7" s="69">
        <v>11</v>
      </c>
      <c r="J7" s="66">
        <v>35</v>
      </c>
      <c r="K7" s="85">
        <v>117</v>
      </c>
      <c r="L7" s="66">
        <v>27</v>
      </c>
      <c r="M7" s="69">
        <v>11</v>
      </c>
      <c r="N7" s="72">
        <f t="shared" si="0"/>
        <v>351</v>
      </c>
    </row>
    <row r="8" spans="1:14" x14ac:dyDescent="0.25">
      <c r="A8" s="38">
        <v>4</v>
      </c>
      <c r="B8" s="39" t="s">
        <v>43</v>
      </c>
      <c r="C8" s="69">
        <v>2</v>
      </c>
      <c r="D8" s="70">
        <v>9</v>
      </c>
      <c r="E8" s="69">
        <v>4</v>
      </c>
      <c r="F8" s="70">
        <v>8</v>
      </c>
      <c r="G8" s="69">
        <v>7</v>
      </c>
      <c r="H8" s="70">
        <v>1</v>
      </c>
      <c r="I8" s="69">
        <v>2</v>
      </c>
      <c r="J8" s="70">
        <v>1</v>
      </c>
      <c r="K8" s="85">
        <v>16</v>
      </c>
      <c r="L8" s="66">
        <v>2</v>
      </c>
      <c r="M8" s="69">
        <v>7</v>
      </c>
      <c r="N8" s="72">
        <f t="shared" si="0"/>
        <v>59</v>
      </c>
    </row>
    <row r="9" spans="1:14" x14ac:dyDescent="0.25">
      <c r="A9" s="38">
        <v>5</v>
      </c>
      <c r="B9" s="39" t="s">
        <v>44</v>
      </c>
      <c r="C9" s="69">
        <v>2</v>
      </c>
      <c r="D9" s="70">
        <v>3</v>
      </c>
      <c r="E9" s="69">
        <v>8</v>
      </c>
      <c r="F9" s="70">
        <v>6</v>
      </c>
      <c r="G9" s="69">
        <v>5</v>
      </c>
      <c r="H9" s="70">
        <v>0</v>
      </c>
      <c r="I9" s="69">
        <v>1</v>
      </c>
      <c r="J9" s="70">
        <v>3</v>
      </c>
      <c r="K9" s="86">
        <v>21</v>
      </c>
      <c r="L9" s="70">
        <v>2</v>
      </c>
      <c r="M9" s="69">
        <v>0</v>
      </c>
      <c r="N9" s="39">
        <f t="shared" si="0"/>
        <v>51</v>
      </c>
    </row>
    <row r="10" spans="1:14" x14ac:dyDescent="0.25">
      <c r="A10" s="38">
        <v>6</v>
      </c>
      <c r="B10" s="39" t="s">
        <v>45</v>
      </c>
      <c r="C10" s="85">
        <v>7</v>
      </c>
      <c r="D10" s="66">
        <v>22</v>
      </c>
      <c r="E10" s="85">
        <v>11</v>
      </c>
      <c r="F10" s="66">
        <v>19</v>
      </c>
      <c r="G10" s="85">
        <v>21</v>
      </c>
      <c r="H10" s="66">
        <v>12</v>
      </c>
      <c r="I10" s="85">
        <v>17</v>
      </c>
      <c r="J10" s="66">
        <v>16</v>
      </c>
      <c r="K10" s="85">
        <v>14</v>
      </c>
      <c r="L10" s="66">
        <v>6</v>
      </c>
      <c r="M10" s="85">
        <v>9</v>
      </c>
      <c r="N10" s="72">
        <f t="shared" si="0"/>
        <v>154</v>
      </c>
    </row>
    <row r="11" spans="1:14" x14ac:dyDescent="0.25">
      <c r="A11" s="38">
        <v>7</v>
      </c>
      <c r="B11" s="39" t="s">
        <v>46</v>
      </c>
      <c r="C11" s="69">
        <v>2</v>
      </c>
      <c r="D11" s="66">
        <v>3</v>
      </c>
      <c r="E11" s="69">
        <v>3</v>
      </c>
      <c r="F11" s="70">
        <v>0</v>
      </c>
      <c r="G11" s="69">
        <v>1</v>
      </c>
      <c r="H11" s="70">
        <v>1</v>
      </c>
      <c r="I11" s="69">
        <v>0</v>
      </c>
      <c r="J11" s="70">
        <v>0</v>
      </c>
      <c r="K11" s="84">
        <v>1</v>
      </c>
      <c r="L11" s="70">
        <v>0</v>
      </c>
      <c r="M11" s="69">
        <v>1</v>
      </c>
      <c r="N11" s="72">
        <f t="shared" si="0"/>
        <v>12</v>
      </c>
    </row>
    <row r="12" spans="1:14" x14ac:dyDescent="0.25">
      <c r="A12" s="38">
        <v>8</v>
      </c>
      <c r="B12" s="39" t="s">
        <v>47</v>
      </c>
      <c r="C12" s="69">
        <v>9</v>
      </c>
      <c r="D12" s="70">
        <v>10</v>
      </c>
      <c r="E12" s="69">
        <v>14</v>
      </c>
      <c r="F12" s="70">
        <v>5</v>
      </c>
      <c r="G12" s="69">
        <v>9</v>
      </c>
      <c r="H12" s="70">
        <v>3</v>
      </c>
      <c r="I12" s="69">
        <v>0</v>
      </c>
      <c r="J12" s="70">
        <v>31</v>
      </c>
      <c r="K12" s="85">
        <v>14</v>
      </c>
      <c r="L12" s="70">
        <v>2</v>
      </c>
      <c r="M12" s="69">
        <v>3</v>
      </c>
      <c r="N12" s="72">
        <f t="shared" si="0"/>
        <v>100</v>
      </c>
    </row>
    <row r="13" spans="1:14" ht="22.5" x14ac:dyDescent="0.25">
      <c r="A13" s="38">
        <v>9</v>
      </c>
      <c r="B13" s="68" t="s">
        <v>48</v>
      </c>
      <c r="C13" s="69">
        <v>0</v>
      </c>
      <c r="D13" s="70">
        <v>0</v>
      </c>
      <c r="E13" s="69">
        <v>0</v>
      </c>
      <c r="F13" s="70">
        <v>0</v>
      </c>
      <c r="G13" s="69">
        <v>0</v>
      </c>
      <c r="H13" s="70">
        <v>0</v>
      </c>
      <c r="I13" s="69">
        <v>0</v>
      </c>
      <c r="J13" s="70">
        <v>0</v>
      </c>
      <c r="K13" s="69">
        <v>0</v>
      </c>
      <c r="L13" s="70">
        <v>0</v>
      </c>
      <c r="M13" s="69">
        <v>0</v>
      </c>
      <c r="N13" s="39">
        <f t="shared" si="0"/>
        <v>0</v>
      </c>
    </row>
    <row r="14" spans="1:14" ht="33.75" x14ac:dyDescent="0.25">
      <c r="A14" s="38">
        <v>10</v>
      </c>
      <c r="B14" s="68" t="s">
        <v>49</v>
      </c>
      <c r="C14" s="69">
        <v>0</v>
      </c>
      <c r="D14" s="70">
        <v>0</v>
      </c>
      <c r="E14" s="69">
        <v>0</v>
      </c>
      <c r="F14" s="70">
        <v>0</v>
      </c>
      <c r="G14" s="69">
        <v>0</v>
      </c>
      <c r="H14" s="70">
        <v>0</v>
      </c>
      <c r="I14" s="69">
        <v>0</v>
      </c>
      <c r="J14" s="70">
        <v>0</v>
      </c>
      <c r="K14" s="69">
        <v>0</v>
      </c>
      <c r="L14" s="70">
        <v>0</v>
      </c>
      <c r="M14" s="69">
        <v>0</v>
      </c>
      <c r="N14" s="39">
        <f t="shared" si="0"/>
        <v>0</v>
      </c>
    </row>
    <row r="15" spans="1:14" x14ac:dyDescent="0.25">
      <c r="A15" s="38">
        <v>11</v>
      </c>
      <c r="B15" s="39" t="s">
        <v>50</v>
      </c>
      <c r="C15" s="69">
        <v>0</v>
      </c>
      <c r="D15" s="70">
        <v>0</v>
      </c>
      <c r="E15" s="69">
        <v>0</v>
      </c>
      <c r="F15" s="70">
        <v>0</v>
      </c>
      <c r="G15" s="69">
        <v>0</v>
      </c>
      <c r="H15" s="70">
        <v>0</v>
      </c>
      <c r="I15" s="69">
        <v>0</v>
      </c>
      <c r="J15" s="70">
        <v>0</v>
      </c>
      <c r="K15" s="69">
        <v>0</v>
      </c>
      <c r="L15" s="70">
        <v>0</v>
      </c>
      <c r="M15" s="69">
        <v>0</v>
      </c>
      <c r="N15" s="39">
        <f t="shared" si="0"/>
        <v>0</v>
      </c>
    </row>
    <row r="16" spans="1:14" ht="56.25" x14ac:dyDescent="0.25">
      <c r="A16" s="38">
        <v>12</v>
      </c>
      <c r="B16" s="68" t="s">
        <v>51</v>
      </c>
      <c r="C16" s="69">
        <v>0</v>
      </c>
      <c r="D16" s="70">
        <v>0</v>
      </c>
      <c r="E16" s="69">
        <v>0</v>
      </c>
      <c r="F16" s="70">
        <v>0</v>
      </c>
      <c r="G16" s="69">
        <v>0</v>
      </c>
      <c r="H16" s="70">
        <v>0</v>
      </c>
      <c r="I16" s="69">
        <v>0</v>
      </c>
      <c r="J16" s="70">
        <v>0</v>
      </c>
      <c r="K16" s="69">
        <v>0</v>
      </c>
      <c r="L16" s="70">
        <v>0</v>
      </c>
      <c r="M16" s="69">
        <v>0</v>
      </c>
      <c r="N16" s="39">
        <f t="shared" si="0"/>
        <v>0</v>
      </c>
    </row>
    <row r="17" spans="1:14" ht="34.5" thickBot="1" x14ac:dyDescent="0.3">
      <c r="A17" s="38">
        <v>13</v>
      </c>
      <c r="B17" s="68" t="s">
        <v>52</v>
      </c>
      <c r="C17" s="85">
        <v>2</v>
      </c>
      <c r="D17" s="70">
        <v>0</v>
      </c>
      <c r="E17" s="69">
        <v>0</v>
      </c>
      <c r="F17" s="70">
        <v>0</v>
      </c>
      <c r="G17" s="69">
        <v>0</v>
      </c>
      <c r="H17" s="70">
        <v>0</v>
      </c>
      <c r="I17" s="69">
        <v>0</v>
      </c>
      <c r="J17" s="70">
        <v>0</v>
      </c>
      <c r="K17" s="69">
        <v>0</v>
      </c>
      <c r="L17" s="70">
        <v>0</v>
      </c>
      <c r="M17" s="69">
        <v>0</v>
      </c>
      <c r="N17" s="39">
        <f t="shared" si="0"/>
        <v>2</v>
      </c>
    </row>
    <row r="18" spans="1:14" ht="15.75" thickBot="1" x14ac:dyDescent="0.3">
      <c r="A18" s="44"/>
      <c r="B18" s="45" t="s">
        <v>38</v>
      </c>
      <c r="C18" s="49">
        <f t="shared" ref="C18:M18" si="1">SUM(C5:C17)</f>
        <v>1699</v>
      </c>
      <c r="D18" s="50">
        <f t="shared" si="1"/>
        <v>3641</v>
      </c>
      <c r="E18" s="49">
        <f t="shared" si="1"/>
        <v>2239</v>
      </c>
      <c r="F18" s="50">
        <f t="shared" si="1"/>
        <v>2381</v>
      </c>
      <c r="G18" s="49">
        <f t="shared" si="1"/>
        <v>2901</v>
      </c>
      <c r="H18" s="50">
        <f t="shared" si="1"/>
        <v>2440</v>
      </c>
      <c r="I18" s="49">
        <f t="shared" si="1"/>
        <v>1284</v>
      </c>
      <c r="J18" s="50">
        <f t="shared" si="1"/>
        <v>3210</v>
      </c>
      <c r="K18" s="49">
        <f t="shared" si="1"/>
        <v>2421</v>
      </c>
      <c r="L18" s="50">
        <f>SUM(L5:L17)</f>
        <v>1828</v>
      </c>
      <c r="M18" s="49">
        <f t="shared" si="1"/>
        <v>1503</v>
      </c>
      <c r="N18" s="47">
        <f>SUM(C18:M18)</f>
        <v>25547</v>
      </c>
    </row>
    <row r="19" spans="1:14" ht="15.75" thickBot="1" x14ac:dyDescent="0.3">
      <c r="A19" s="137"/>
      <c r="B19" s="138"/>
      <c r="C19" s="54"/>
      <c r="D19" s="48"/>
      <c r="E19" s="54"/>
      <c r="F19" s="48"/>
      <c r="G19" s="54"/>
      <c r="H19" s="48"/>
      <c r="I19" s="54"/>
      <c r="J19" s="48"/>
      <c r="K19" s="54"/>
      <c r="L19" s="48"/>
      <c r="M19" s="54"/>
      <c r="N19" s="54"/>
    </row>
    <row r="20" spans="1:14" ht="15.75" thickBot="1" x14ac:dyDescent="0.3">
      <c r="A20" s="344" t="s">
        <v>54</v>
      </c>
      <c r="B20" s="345"/>
      <c r="C20" s="73">
        <f>C18/N18</f>
        <v>6.6504873370650169E-2</v>
      </c>
      <c r="D20" s="74">
        <f>D18/N18</f>
        <v>0.14252162680549577</v>
      </c>
      <c r="E20" s="56">
        <f>E18/N18</f>
        <v>8.7642384624417743E-2</v>
      </c>
      <c r="F20" s="74">
        <f>F18/N18</f>
        <v>9.3200767213371435E-2</v>
      </c>
      <c r="G20" s="56">
        <f>G18/N18</f>
        <v>0.11355540767996242</v>
      </c>
      <c r="H20" s="74">
        <f>H18/N18</f>
        <v>9.5510236035542331E-2</v>
      </c>
      <c r="I20" s="56">
        <f>I18/N18</f>
        <v>5.026030453673621E-2</v>
      </c>
      <c r="J20" s="74">
        <f>J18/N18</f>
        <v>0.12565076134184053</v>
      </c>
      <c r="K20" s="56">
        <f>K18/N18</f>
        <v>9.4766508787724579E-2</v>
      </c>
      <c r="L20" s="74">
        <f>L18/N18</f>
        <v>7.1554389947939098E-2</v>
      </c>
      <c r="M20" s="75">
        <f>M18/N18</f>
        <v>5.8832739656319723E-2</v>
      </c>
      <c r="N20" s="55">
        <f>N18/N18</f>
        <v>1</v>
      </c>
    </row>
  </sheetData>
  <mergeCells count="17"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/>
  </sheetViews>
  <sheetFormatPr defaultRowHeight="15" x14ac:dyDescent="0.25"/>
  <cols>
    <col min="1" max="1" width="3.85546875" customWidth="1"/>
    <col min="2" max="2" width="27.42578125" customWidth="1"/>
    <col min="11" max="11" width="9.5703125" bestFit="1" customWidth="1"/>
  </cols>
  <sheetData>
    <row r="1" spans="1:14" ht="32.25" customHeight="1" thickBot="1" x14ac:dyDescent="0.3">
      <c r="A1" s="169" t="s">
        <v>68</v>
      </c>
      <c r="B1" s="31"/>
      <c r="C1" s="300" t="s">
        <v>108</v>
      </c>
      <c r="D1" s="301"/>
      <c r="E1" s="301"/>
      <c r="F1" s="301"/>
      <c r="G1" s="301"/>
      <c r="H1" s="301"/>
      <c r="I1" s="301"/>
      <c r="J1" s="302"/>
      <c r="K1" s="302"/>
      <c r="L1" s="31"/>
      <c r="M1" s="31"/>
      <c r="N1" s="235" t="s">
        <v>37</v>
      </c>
    </row>
    <row r="2" spans="1:14" ht="15.75" thickBot="1" x14ac:dyDescent="0.3">
      <c r="A2" s="296" t="s">
        <v>0</v>
      </c>
      <c r="B2" s="304" t="s">
        <v>1</v>
      </c>
      <c r="C2" s="317" t="s">
        <v>2</v>
      </c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04" t="s">
        <v>3</v>
      </c>
    </row>
    <row r="3" spans="1:14" x14ac:dyDescent="0.25">
      <c r="A3" s="328"/>
      <c r="B3" s="329"/>
      <c r="C3" s="320" t="s">
        <v>70</v>
      </c>
      <c r="D3" s="322" t="s">
        <v>4</v>
      </c>
      <c r="E3" s="324" t="s">
        <v>5</v>
      </c>
      <c r="F3" s="322" t="s">
        <v>6</v>
      </c>
      <c r="G3" s="324" t="s">
        <v>7</v>
      </c>
      <c r="H3" s="322" t="s">
        <v>8</v>
      </c>
      <c r="I3" s="324" t="s">
        <v>94</v>
      </c>
      <c r="J3" s="304" t="s">
        <v>9</v>
      </c>
      <c r="K3" s="349" t="s">
        <v>39</v>
      </c>
      <c r="L3" s="304" t="s">
        <v>11</v>
      </c>
      <c r="M3" s="326" t="s">
        <v>12</v>
      </c>
      <c r="N3" s="318"/>
    </row>
    <row r="4" spans="1:14" ht="15.75" thickBot="1" x14ac:dyDescent="0.3">
      <c r="A4" s="325"/>
      <c r="B4" s="319"/>
      <c r="C4" s="321"/>
      <c r="D4" s="323"/>
      <c r="E4" s="325"/>
      <c r="F4" s="323"/>
      <c r="G4" s="325"/>
      <c r="H4" s="323"/>
      <c r="I4" s="325"/>
      <c r="J4" s="325"/>
      <c r="K4" s="350"/>
      <c r="L4" s="325"/>
      <c r="M4" s="327"/>
      <c r="N4" s="319"/>
    </row>
    <row r="5" spans="1:14" x14ac:dyDescent="0.25">
      <c r="A5" s="36">
        <v>1</v>
      </c>
      <c r="B5" s="37" t="s">
        <v>40</v>
      </c>
      <c r="C5" s="162">
        <v>76849</v>
      </c>
      <c r="D5" s="92">
        <v>161732</v>
      </c>
      <c r="E5" s="162">
        <v>113989</v>
      </c>
      <c r="F5" s="92">
        <v>117958</v>
      </c>
      <c r="G5" s="162">
        <v>133307</v>
      </c>
      <c r="H5" s="171">
        <v>114727</v>
      </c>
      <c r="I5" s="162">
        <v>72421</v>
      </c>
      <c r="J5" s="92">
        <v>145413</v>
      </c>
      <c r="K5" s="162">
        <v>104704</v>
      </c>
      <c r="L5" s="92">
        <v>109778</v>
      </c>
      <c r="M5" s="162">
        <v>77039</v>
      </c>
      <c r="N5" s="166">
        <f t="shared" ref="N5:N17" si="0">SUM(C5:M5)</f>
        <v>1227917</v>
      </c>
    </row>
    <row r="6" spans="1:14" x14ac:dyDescent="0.25">
      <c r="A6" s="38">
        <v>2</v>
      </c>
      <c r="B6" s="39" t="s">
        <v>41</v>
      </c>
      <c r="C6" s="85">
        <v>11207</v>
      </c>
      <c r="D6" s="66">
        <v>18409</v>
      </c>
      <c r="E6" s="85">
        <v>12014</v>
      </c>
      <c r="F6" s="66">
        <v>18207</v>
      </c>
      <c r="G6" s="85">
        <v>13402</v>
      </c>
      <c r="H6" s="66">
        <v>14245</v>
      </c>
      <c r="I6" s="85">
        <v>745</v>
      </c>
      <c r="J6" s="66">
        <v>16204</v>
      </c>
      <c r="K6" s="85">
        <v>19864</v>
      </c>
      <c r="L6" s="66">
        <v>8166</v>
      </c>
      <c r="M6" s="85">
        <v>7855</v>
      </c>
      <c r="N6" s="72">
        <f t="shared" si="0"/>
        <v>140318</v>
      </c>
    </row>
    <row r="7" spans="1:14" x14ac:dyDescent="0.25">
      <c r="A7" s="38">
        <v>3</v>
      </c>
      <c r="B7" s="39" t="s">
        <v>42</v>
      </c>
      <c r="C7" s="85">
        <v>1785</v>
      </c>
      <c r="D7" s="66">
        <v>2866</v>
      </c>
      <c r="E7" s="85">
        <v>1050</v>
      </c>
      <c r="F7" s="66">
        <v>849</v>
      </c>
      <c r="G7" s="85">
        <v>5040</v>
      </c>
      <c r="H7" s="66">
        <v>501</v>
      </c>
      <c r="I7" s="69">
        <v>240</v>
      </c>
      <c r="J7" s="66">
        <v>1640</v>
      </c>
      <c r="K7" s="85">
        <v>5523</v>
      </c>
      <c r="L7" s="66">
        <v>1168</v>
      </c>
      <c r="M7" s="85">
        <v>884</v>
      </c>
      <c r="N7" s="72">
        <f t="shared" si="0"/>
        <v>21546</v>
      </c>
    </row>
    <row r="8" spans="1:14" x14ac:dyDescent="0.25">
      <c r="A8" s="38">
        <v>4</v>
      </c>
      <c r="B8" s="39" t="s">
        <v>43</v>
      </c>
      <c r="C8" s="69">
        <v>132</v>
      </c>
      <c r="D8" s="70">
        <v>381</v>
      </c>
      <c r="E8" s="69">
        <v>98</v>
      </c>
      <c r="F8" s="70">
        <v>570</v>
      </c>
      <c r="G8" s="69">
        <v>158</v>
      </c>
      <c r="H8" s="70">
        <v>150</v>
      </c>
      <c r="I8" s="69">
        <v>411</v>
      </c>
      <c r="J8" s="70">
        <v>113</v>
      </c>
      <c r="K8" s="69">
        <v>989</v>
      </c>
      <c r="L8" s="66">
        <v>62</v>
      </c>
      <c r="M8" s="85">
        <v>1418</v>
      </c>
      <c r="N8" s="72">
        <f t="shared" si="0"/>
        <v>4482</v>
      </c>
    </row>
    <row r="9" spans="1:14" x14ac:dyDescent="0.25">
      <c r="A9" s="38">
        <v>5</v>
      </c>
      <c r="B9" s="39" t="s">
        <v>44</v>
      </c>
      <c r="C9" s="69">
        <v>24</v>
      </c>
      <c r="D9" s="70">
        <v>89</v>
      </c>
      <c r="E9" s="69">
        <v>388</v>
      </c>
      <c r="F9" s="70">
        <v>301</v>
      </c>
      <c r="G9" s="69">
        <v>272</v>
      </c>
      <c r="H9" s="70">
        <v>0</v>
      </c>
      <c r="I9" s="69">
        <v>431</v>
      </c>
      <c r="J9" s="70">
        <v>69</v>
      </c>
      <c r="K9" s="86">
        <v>937</v>
      </c>
      <c r="L9" s="70">
        <v>28</v>
      </c>
      <c r="M9" s="69">
        <v>0</v>
      </c>
      <c r="N9" s="72">
        <f t="shared" si="0"/>
        <v>2539</v>
      </c>
    </row>
    <row r="10" spans="1:14" x14ac:dyDescent="0.25">
      <c r="A10" s="38">
        <v>6</v>
      </c>
      <c r="B10" s="39" t="s">
        <v>45</v>
      </c>
      <c r="C10" s="69">
        <v>811</v>
      </c>
      <c r="D10" s="66">
        <v>1480</v>
      </c>
      <c r="E10" s="85">
        <v>278</v>
      </c>
      <c r="F10" s="66">
        <v>825</v>
      </c>
      <c r="G10" s="85">
        <v>4397</v>
      </c>
      <c r="H10" s="66">
        <v>382</v>
      </c>
      <c r="I10" s="85">
        <v>905</v>
      </c>
      <c r="J10" s="66">
        <v>1253</v>
      </c>
      <c r="K10" s="85">
        <v>716</v>
      </c>
      <c r="L10" s="66">
        <v>344</v>
      </c>
      <c r="M10" s="85">
        <v>159</v>
      </c>
      <c r="N10" s="72">
        <f t="shared" si="0"/>
        <v>11550</v>
      </c>
    </row>
    <row r="11" spans="1:14" x14ac:dyDescent="0.25">
      <c r="A11" s="38">
        <v>7</v>
      </c>
      <c r="B11" s="39" t="s">
        <v>46</v>
      </c>
      <c r="C11" s="69">
        <v>126</v>
      </c>
      <c r="D11" s="66">
        <v>809</v>
      </c>
      <c r="E11" s="69">
        <v>141</v>
      </c>
      <c r="F11" s="70">
        <v>0</v>
      </c>
      <c r="G11" s="69">
        <v>21</v>
      </c>
      <c r="H11" s="70">
        <v>101</v>
      </c>
      <c r="I11" s="69">
        <v>0</v>
      </c>
      <c r="J11" s="70">
        <v>0</v>
      </c>
      <c r="K11" s="84">
        <v>593</v>
      </c>
      <c r="L11" s="70">
        <v>0</v>
      </c>
      <c r="M11" s="69">
        <v>22</v>
      </c>
      <c r="N11" s="72">
        <f t="shared" si="0"/>
        <v>1813</v>
      </c>
    </row>
    <row r="12" spans="1:14" x14ac:dyDescent="0.25">
      <c r="A12" s="38">
        <v>8</v>
      </c>
      <c r="B12" s="39" t="s">
        <v>47</v>
      </c>
      <c r="C12" s="69">
        <v>164</v>
      </c>
      <c r="D12" s="66">
        <v>349</v>
      </c>
      <c r="E12" s="69">
        <v>207</v>
      </c>
      <c r="F12" s="70">
        <v>512</v>
      </c>
      <c r="G12" s="69">
        <v>778</v>
      </c>
      <c r="H12" s="70">
        <v>17</v>
      </c>
      <c r="I12" s="69">
        <v>0</v>
      </c>
      <c r="J12" s="70">
        <v>931</v>
      </c>
      <c r="K12" s="85">
        <v>759</v>
      </c>
      <c r="L12" s="70">
        <v>36</v>
      </c>
      <c r="M12" s="69">
        <v>81</v>
      </c>
      <c r="N12" s="72">
        <f t="shared" si="0"/>
        <v>3834</v>
      </c>
    </row>
    <row r="13" spans="1:14" ht="22.5" x14ac:dyDescent="0.25">
      <c r="A13" s="38">
        <v>9</v>
      </c>
      <c r="B13" s="68" t="s">
        <v>48</v>
      </c>
      <c r="C13" s="69">
        <v>0</v>
      </c>
      <c r="D13" s="70">
        <v>0</v>
      </c>
      <c r="E13" s="69">
        <v>0</v>
      </c>
      <c r="F13" s="70">
        <v>0</v>
      </c>
      <c r="G13" s="69">
        <v>0</v>
      </c>
      <c r="H13" s="70">
        <v>0</v>
      </c>
      <c r="I13" s="69">
        <v>0</v>
      </c>
      <c r="J13" s="70">
        <v>0</v>
      </c>
      <c r="K13" s="69">
        <v>0</v>
      </c>
      <c r="L13" s="70">
        <v>0</v>
      </c>
      <c r="M13" s="69">
        <v>0</v>
      </c>
      <c r="N13" s="39">
        <f t="shared" si="0"/>
        <v>0</v>
      </c>
    </row>
    <row r="14" spans="1:14" ht="33.75" x14ac:dyDescent="0.25">
      <c r="A14" s="38">
        <v>10</v>
      </c>
      <c r="B14" s="237" t="s">
        <v>49</v>
      </c>
      <c r="C14" s="69">
        <v>0</v>
      </c>
      <c r="D14" s="70">
        <v>0</v>
      </c>
      <c r="E14" s="69">
        <v>0</v>
      </c>
      <c r="F14" s="70">
        <v>0</v>
      </c>
      <c r="G14" s="69">
        <v>0</v>
      </c>
      <c r="H14" s="70">
        <v>0</v>
      </c>
      <c r="I14" s="69">
        <v>0</v>
      </c>
      <c r="J14" s="70">
        <v>0</v>
      </c>
      <c r="K14" s="69">
        <v>0</v>
      </c>
      <c r="L14" s="70">
        <v>0</v>
      </c>
      <c r="M14" s="69">
        <v>0</v>
      </c>
      <c r="N14" s="39">
        <f t="shared" si="0"/>
        <v>0</v>
      </c>
    </row>
    <row r="15" spans="1:14" x14ac:dyDescent="0.25">
      <c r="A15" s="38">
        <v>11</v>
      </c>
      <c r="B15" s="39" t="s">
        <v>50</v>
      </c>
      <c r="C15" s="69">
        <v>0</v>
      </c>
      <c r="D15" s="70">
        <v>0</v>
      </c>
      <c r="E15" s="69">
        <v>0</v>
      </c>
      <c r="F15" s="70"/>
      <c r="G15" s="69">
        <v>0</v>
      </c>
      <c r="H15" s="70">
        <v>0</v>
      </c>
      <c r="I15" s="69">
        <v>0</v>
      </c>
      <c r="J15" s="70">
        <v>0</v>
      </c>
      <c r="K15" s="69">
        <v>0</v>
      </c>
      <c r="L15" s="70">
        <v>0</v>
      </c>
      <c r="M15" s="69">
        <v>0</v>
      </c>
      <c r="N15" s="39">
        <f t="shared" si="0"/>
        <v>0</v>
      </c>
    </row>
    <row r="16" spans="1:14" ht="56.25" x14ac:dyDescent="0.25">
      <c r="A16" s="38">
        <v>12</v>
      </c>
      <c r="B16" s="68" t="s">
        <v>51</v>
      </c>
      <c r="C16" s="69">
        <v>0</v>
      </c>
      <c r="D16" s="70">
        <v>0</v>
      </c>
      <c r="E16" s="69">
        <v>0</v>
      </c>
      <c r="F16" s="70">
        <v>0</v>
      </c>
      <c r="G16" s="69">
        <v>0</v>
      </c>
      <c r="H16" s="70">
        <v>0</v>
      </c>
      <c r="I16" s="69">
        <v>0</v>
      </c>
      <c r="J16" s="70">
        <v>0</v>
      </c>
      <c r="K16" s="69">
        <v>0</v>
      </c>
      <c r="L16" s="70">
        <v>0</v>
      </c>
      <c r="M16" s="69">
        <v>0</v>
      </c>
      <c r="N16" s="39">
        <f t="shared" si="0"/>
        <v>0</v>
      </c>
    </row>
    <row r="17" spans="1:14" ht="34.5" thickBot="1" x14ac:dyDescent="0.3">
      <c r="A17" s="38">
        <v>13</v>
      </c>
      <c r="B17" s="68" t="s">
        <v>52</v>
      </c>
      <c r="C17" s="69">
        <v>16</v>
      </c>
      <c r="D17" s="70">
        <v>0</v>
      </c>
      <c r="E17" s="69">
        <v>0</v>
      </c>
      <c r="F17" s="70">
        <v>0</v>
      </c>
      <c r="G17" s="69">
        <v>0</v>
      </c>
      <c r="H17" s="70">
        <v>0</v>
      </c>
      <c r="I17" s="69">
        <v>0</v>
      </c>
      <c r="J17" s="70">
        <v>0</v>
      </c>
      <c r="K17" s="69">
        <v>0</v>
      </c>
      <c r="L17" s="70">
        <v>0</v>
      </c>
      <c r="M17" s="69">
        <v>0</v>
      </c>
      <c r="N17" s="39">
        <f t="shared" si="0"/>
        <v>16</v>
      </c>
    </row>
    <row r="18" spans="1:14" ht="15.75" thickBot="1" x14ac:dyDescent="0.3">
      <c r="A18" s="44"/>
      <c r="B18" s="45" t="s">
        <v>38</v>
      </c>
      <c r="C18" s="49">
        <f t="shared" ref="C18:M18" si="1">SUM(C5:C17)</f>
        <v>91114</v>
      </c>
      <c r="D18" s="50">
        <f>SUM(D5:D17)</f>
        <v>186115</v>
      </c>
      <c r="E18" s="49">
        <f t="shared" si="1"/>
        <v>128165</v>
      </c>
      <c r="F18" s="50">
        <f>SUM(F5:F17)</f>
        <v>139222</v>
      </c>
      <c r="G18" s="49">
        <f t="shared" si="1"/>
        <v>157375</v>
      </c>
      <c r="H18" s="50">
        <f t="shared" si="1"/>
        <v>130123</v>
      </c>
      <c r="I18" s="49">
        <f>SUM(I5:I17)</f>
        <v>75153</v>
      </c>
      <c r="J18" s="50">
        <f t="shared" si="1"/>
        <v>165623</v>
      </c>
      <c r="K18" s="100">
        <f t="shared" si="1"/>
        <v>134085</v>
      </c>
      <c r="L18" s="50">
        <f t="shared" si="1"/>
        <v>119582</v>
      </c>
      <c r="M18" s="49">
        <f t="shared" si="1"/>
        <v>87458</v>
      </c>
      <c r="N18" s="47">
        <f>SUM(N5:N17)</f>
        <v>1414015</v>
      </c>
    </row>
    <row r="19" spans="1:14" ht="15.75" thickBot="1" x14ac:dyDescent="0.3"/>
    <row r="20" spans="1:14" ht="15.75" thickBot="1" x14ac:dyDescent="0.3">
      <c r="A20" s="344" t="s">
        <v>54</v>
      </c>
      <c r="B20" s="345"/>
      <c r="C20" s="73">
        <f>C18/N18</f>
        <v>6.4436374437329164E-2</v>
      </c>
      <c r="D20" s="74">
        <f>D18/N18</f>
        <v>0.13162165889329322</v>
      </c>
      <c r="E20" s="56">
        <f>E18/N18</f>
        <v>9.0639066770861698E-2</v>
      </c>
      <c r="F20" s="74">
        <f>F18/N18</f>
        <v>9.8458644356672315E-2</v>
      </c>
      <c r="G20" s="56">
        <f>G18/N18</f>
        <v>0.11129655626001139</v>
      </c>
      <c r="H20" s="74">
        <f>H18/N18</f>
        <v>9.2023776268285701E-2</v>
      </c>
      <c r="I20" s="56">
        <f>I18/N18</f>
        <v>5.3148658253271711E-2</v>
      </c>
      <c r="J20" s="74">
        <f>J18/N18</f>
        <v>0.11712959197745428</v>
      </c>
      <c r="K20" s="56">
        <f>K18/N18</f>
        <v>9.4825726742644167E-2</v>
      </c>
      <c r="L20" s="74">
        <f>L18/N18</f>
        <v>8.4569117017853412E-2</v>
      </c>
      <c r="M20" s="75">
        <f>M18/N18</f>
        <v>6.1850829022322959E-2</v>
      </c>
      <c r="N20" s="236">
        <f>N18/N18</f>
        <v>1</v>
      </c>
    </row>
  </sheetData>
  <mergeCells count="17"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RowHeight="15" x14ac:dyDescent="0.25"/>
  <cols>
    <col min="1" max="1" width="4" customWidth="1"/>
    <col min="2" max="2" width="21.5703125" customWidth="1"/>
  </cols>
  <sheetData>
    <row r="1" spans="1:14" ht="27.75" customHeight="1" thickBot="1" x14ac:dyDescent="0.3">
      <c r="A1" s="169"/>
      <c r="B1" s="31"/>
      <c r="C1" s="300" t="s">
        <v>109</v>
      </c>
      <c r="D1" s="301"/>
      <c r="E1" s="301"/>
      <c r="F1" s="301"/>
      <c r="G1" s="301"/>
      <c r="H1" s="301"/>
      <c r="I1" s="301"/>
      <c r="J1" s="302"/>
      <c r="K1" s="302"/>
      <c r="L1" s="31"/>
      <c r="M1" s="31"/>
      <c r="N1" s="67"/>
    </row>
    <row r="2" spans="1:14" ht="15.75" thickBot="1" x14ac:dyDescent="0.3">
      <c r="A2" s="296" t="s">
        <v>0</v>
      </c>
      <c r="B2" s="304" t="s">
        <v>1</v>
      </c>
      <c r="C2" s="317" t="s">
        <v>2</v>
      </c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04" t="s">
        <v>3</v>
      </c>
    </row>
    <row r="3" spans="1:14" x14ac:dyDescent="0.25">
      <c r="A3" s="328"/>
      <c r="B3" s="329"/>
      <c r="C3" s="333" t="s">
        <v>70</v>
      </c>
      <c r="D3" s="304" t="s">
        <v>4</v>
      </c>
      <c r="E3" s="324" t="s">
        <v>5</v>
      </c>
      <c r="F3" s="342" t="s">
        <v>6</v>
      </c>
      <c r="G3" s="324" t="s">
        <v>7</v>
      </c>
      <c r="H3" s="322" t="s">
        <v>8</v>
      </c>
      <c r="I3" s="324" t="s">
        <v>94</v>
      </c>
      <c r="J3" s="322" t="s">
        <v>9</v>
      </c>
      <c r="K3" s="333" t="s">
        <v>10</v>
      </c>
      <c r="L3" s="304" t="s">
        <v>11</v>
      </c>
      <c r="M3" s="324" t="s">
        <v>12</v>
      </c>
      <c r="N3" s="318"/>
    </row>
    <row r="4" spans="1:14" ht="15.75" thickBot="1" x14ac:dyDescent="0.3">
      <c r="A4" s="325"/>
      <c r="B4" s="319"/>
      <c r="C4" s="335"/>
      <c r="D4" s="325"/>
      <c r="E4" s="325"/>
      <c r="F4" s="343"/>
      <c r="G4" s="325"/>
      <c r="H4" s="323"/>
      <c r="I4" s="325"/>
      <c r="J4" s="323"/>
      <c r="K4" s="335"/>
      <c r="L4" s="325"/>
      <c r="M4" s="325"/>
      <c r="N4" s="319"/>
    </row>
    <row r="5" spans="1:14" x14ac:dyDescent="0.25">
      <c r="A5" s="36">
        <v>1</v>
      </c>
      <c r="B5" s="37" t="s">
        <v>40</v>
      </c>
      <c r="C5" s="85">
        <v>26</v>
      </c>
      <c r="D5" s="166">
        <v>105</v>
      </c>
      <c r="E5" s="84">
        <v>42</v>
      </c>
      <c r="F5" s="92">
        <v>56</v>
      </c>
      <c r="G5" s="84">
        <v>43</v>
      </c>
      <c r="H5" s="92">
        <v>35</v>
      </c>
      <c r="I5" s="84">
        <v>57</v>
      </c>
      <c r="J5" s="92">
        <v>79</v>
      </c>
      <c r="K5" s="84">
        <v>30</v>
      </c>
      <c r="L5" s="92">
        <v>84</v>
      </c>
      <c r="M5" s="84">
        <v>35</v>
      </c>
      <c r="N5" s="263">
        <f t="shared" ref="N5:N12" si="0">SUM(C5:M5)</f>
        <v>592</v>
      </c>
    </row>
    <row r="6" spans="1:14" x14ac:dyDescent="0.25">
      <c r="A6" s="38">
        <v>2</v>
      </c>
      <c r="B6" s="39" t="s">
        <v>41</v>
      </c>
      <c r="C6" s="85">
        <v>48</v>
      </c>
      <c r="D6" s="72">
        <v>205</v>
      </c>
      <c r="E6" s="85">
        <v>45</v>
      </c>
      <c r="F6" s="66">
        <v>65</v>
      </c>
      <c r="G6" s="85">
        <v>39</v>
      </c>
      <c r="H6" s="66">
        <v>57</v>
      </c>
      <c r="I6" s="69">
        <v>1</v>
      </c>
      <c r="J6" s="66">
        <v>70</v>
      </c>
      <c r="K6" s="85">
        <v>58</v>
      </c>
      <c r="L6" s="70">
        <v>42</v>
      </c>
      <c r="M6" s="69">
        <v>76</v>
      </c>
      <c r="N6" s="72">
        <f t="shared" si="0"/>
        <v>706</v>
      </c>
    </row>
    <row r="7" spans="1:14" x14ac:dyDescent="0.25">
      <c r="A7" s="38">
        <v>3</v>
      </c>
      <c r="B7" s="39" t="s">
        <v>42</v>
      </c>
      <c r="C7" s="69">
        <v>0</v>
      </c>
      <c r="D7" s="39">
        <v>12</v>
      </c>
      <c r="E7" s="69">
        <v>6</v>
      </c>
      <c r="F7" s="66">
        <v>21</v>
      </c>
      <c r="G7" s="69">
        <v>7</v>
      </c>
      <c r="H7" s="70">
        <v>7</v>
      </c>
      <c r="I7" s="69">
        <v>0</v>
      </c>
      <c r="J7" s="70">
        <v>5</v>
      </c>
      <c r="K7" s="69">
        <v>4</v>
      </c>
      <c r="L7" s="70">
        <v>13</v>
      </c>
      <c r="M7" s="69">
        <v>3</v>
      </c>
      <c r="N7" s="39">
        <f t="shared" si="0"/>
        <v>78</v>
      </c>
    </row>
    <row r="8" spans="1:14" x14ac:dyDescent="0.25">
      <c r="A8" s="38">
        <v>4</v>
      </c>
      <c r="B8" s="39" t="s">
        <v>43</v>
      </c>
      <c r="C8" s="69">
        <v>1</v>
      </c>
      <c r="D8" s="39">
        <v>0</v>
      </c>
      <c r="E8" s="69">
        <v>1</v>
      </c>
      <c r="F8" s="70">
        <v>0</v>
      </c>
      <c r="G8" s="69">
        <v>0</v>
      </c>
      <c r="H8" s="70">
        <v>0</v>
      </c>
      <c r="I8" s="69">
        <v>0</v>
      </c>
      <c r="J8" s="70">
        <v>0</v>
      </c>
      <c r="K8" s="69">
        <v>4</v>
      </c>
      <c r="L8" s="70">
        <v>0</v>
      </c>
      <c r="M8" s="69">
        <v>0</v>
      </c>
      <c r="N8" s="39">
        <f t="shared" si="0"/>
        <v>6</v>
      </c>
    </row>
    <row r="9" spans="1:14" x14ac:dyDescent="0.25">
      <c r="A9" s="38">
        <v>5</v>
      </c>
      <c r="B9" s="39" t="s">
        <v>44</v>
      </c>
      <c r="C9" s="69">
        <v>0</v>
      </c>
      <c r="D9" s="39">
        <v>0</v>
      </c>
      <c r="E9" s="69">
        <v>0</v>
      </c>
      <c r="F9" s="70">
        <v>0</v>
      </c>
      <c r="G9" s="69">
        <v>0</v>
      </c>
      <c r="H9" s="70">
        <v>0</v>
      </c>
      <c r="I9" s="69">
        <v>0</v>
      </c>
      <c r="J9" s="70">
        <v>0</v>
      </c>
      <c r="K9" s="86">
        <v>0</v>
      </c>
      <c r="L9" s="70">
        <v>0</v>
      </c>
      <c r="M9" s="69">
        <v>0</v>
      </c>
      <c r="N9" s="39">
        <f t="shared" si="0"/>
        <v>0</v>
      </c>
    </row>
    <row r="10" spans="1:14" x14ac:dyDescent="0.25">
      <c r="A10" s="38">
        <v>6</v>
      </c>
      <c r="B10" s="39" t="s">
        <v>45</v>
      </c>
      <c r="C10" s="69">
        <v>0</v>
      </c>
      <c r="D10" s="39">
        <v>0</v>
      </c>
      <c r="E10" s="69">
        <v>0</v>
      </c>
      <c r="F10" s="70">
        <v>0</v>
      </c>
      <c r="G10" s="69">
        <v>0</v>
      </c>
      <c r="H10" s="70">
        <v>0</v>
      </c>
      <c r="I10" s="69">
        <v>0</v>
      </c>
      <c r="J10" s="70">
        <v>0</v>
      </c>
      <c r="K10" s="69">
        <v>0</v>
      </c>
      <c r="L10" s="70">
        <v>0</v>
      </c>
      <c r="M10" s="69">
        <v>0</v>
      </c>
      <c r="N10" s="39">
        <f t="shared" si="0"/>
        <v>0</v>
      </c>
    </row>
    <row r="11" spans="1:14" x14ac:dyDescent="0.25">
      <c r="A11" s="38">
        <v>7</v>
      </c>
      <c r="B11" s="39" t="s">
        <v>46</v>
      </c>
      <c r="C11" s="69">
        <v>1</v>
      </c>
      <c r="D11" s="72">
        <v>14</v>
      </c>
      <c r="E11" s="69">
        <v>4</v>
      </c>
      <c r="F11" s="70">
        <v>1</v>
      </c>
      <c r="G11" s="69">
        <v>1</v>
      </c>
      <c r="H11" s="70">
        <v>0</v>
      </c>
      <c r="I11" s="69">
        <v>0</v>
      </c>
      <c r="J11" s="70">
        <v>7</v>
      </c>
      <c r="K11" s="174">
        <v>3</v>
      </c>
      <c r="L11" s="70">
        <v>3</v>
      </c>
      <c r="M11" s="69">
        <v>6</v>
      </c>
      <c r="N11" s="262">
        <f t="shared" si="0"/>
        <v>40</v>
      </c>
    </row>
    <row r="12" spans="1:14" ht="15.75" thickBot="1" x14ac:dyDescent="0.3">
      <c r="A12" s="41">
        <v>8</v>
      </c>
      <c r="B12" s="42" t="s">
        <v>47</v>
      </c>
      <c r="C12" s="86">
        <v>0</v>
      </c>
      <c r="D12" s="39">
        <v>0</v>
      </c>
      <c r="E12" s="86">
        <v>0</v>
      </c>
      <c r="F12" s="173">
        <v>0</v>
      </c>
      <c r="G12" s="86">
        <v>0</v>
      </c>
      <c r="H12" s="173">
        <v>0</v>
      </c>
      <c r="I12" s="86">
        <v>0</v>
      </c>
      <c r="J12" s="173">
        <v>0</v>
      </c>
      <c r="K12" s="86">
        <v>0</v>
      </c>
      <c r="L12" s="173">
        <v>0</v>
      </c>
      <c r="M12" s="86">
        <v>0</v>
      </c>
      <c r="N12" s="261">
        <f t="shared" si="0"/>
        <v>0</v>
      </c>
    </row>
    <row r="13" spans="1:14" ht="15.75" thickBot="1" x14ac:dyDescent="0.3">
      <c r="A13" s="44"/>
      <c r="B13" s="45" t="s">
        <v>55</v>
      </c>
      <c r="C13" s="49">
        <f t="shared" ref="C13:N13" si="1">SUM(C5:C12)</f>
        <v>76</v>
      </c>
      <c r="D13" s="47">
        <f t="shared" si="1"/>
        <v>336</v>
      </c>
      <c r="E13" s="49">
        <f t="shared" si="1"/>
        <v>98</v>
      </c>
      <c r="F13" s="50">
        <f t="shared" si="1"/>
        <v>143</v>
      </c>
      <c r="G13" s="49">
        <f t="shared" si="1"/>
        <v>90</v>
      </c>
      <c r="H13" s="50">
        <f t="shared" si="1"/>
        <v>99</v>
      </c>
      <c r="I13" s="49">
        <f t="shared" si="1"/>
        <v>58</v>
      </c>
      <c r="J13" s="50">
        <f t="shared" si="1"/>
        <v>161</v>
      </c>
      <c r="K13" s="49">
        <f t="shared" si="1"/>
        <v>99</v>
      </c>
      <c r="L13" s="50">
        <f t="shared" si="1"/>
        <v>142</v>
      </c>
      <c r="M13" s="49">
        <f t="shared" si="1"/>
        <v>120</v>
      </c>
      <c r="N13" s="47">
        <f t="shared" si="1"/>
        <v>1422</v>
      </c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5.75" thickBot="1" x14ac:dyDescent="0.3">
      <c r="A16" s="351" t="s">
        <v>54</v>
      </c>
      <c r="B16" s="352"/>
      <c r="C16" s="73">
        <f>C13/N13</f>
        <v>5.3445850914205346E-2</v>
      </c>
      <c r="D16" s="74">
        <f>D13/N13</f>
        <v>0.23628691983122363</v>
      </c>
      <c r="E16" s="56">
        <f>E13/N13</f>
        <v>6.8917018284106887E-2</v>
      </c>
      <c r="F16" s="74">
        <f>F13/N13</f>
        <v>0.10056258790436005</v>
      </c>
      <c r="G16" s="56">
        <f>G13/N13</f>
        <v>6.3291139240506333E-2</v>
      </c>
      <c r="H16" s="74">
        <f>H13/N13</f>
        <v>6.9620253164556958E-2</v>
      </c>
      <c r="I16" s="56">
        <f>I13/N13</f>
        <v>4.0787623066104076E-2</v>
      </c>
      <c r="J16" s="74">
        <f>J13/N13</f>
        <v>0.11322081575246132</v>
      </c>
      <c r="K16" s="56">
        <f>K13/N13</f>
        <v>6.9620253164556958E-2</v>
      </c>
      <c r="L16" s="74">
        <f>L13/N13</f>
        <v>9.9859353023909983E-2</v>
      </c>
      <c r="M16" s="75">
        <f>M13/N13</f>
        <v>8.4388185654008435E-2</v>
      </c>
      <c r="N16" s="236">
        <f>N13/N13</f>
        <v>1</v>
      </c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thickBot="1" x14ac:dyDescent="0.3">
      <c r="A18" s="1"/>
      <c r="B18" s="31"/>
      <c r="C18" s="300" t="s">
        <v>110</v>
      </c>
      <c r="D18" s="301"/>
      <c r="E18" s="301"/>
      <c r="F18" s="301"/>
      <c r="G18" s="301"/>
      <c r="H18" s="301"/>
      <c r="I18" s="301"/>
      <c r="J18" s="302"/>
      <c r="K18" s="302"/>
      <c r="L18" s="31"/>
      <c r="M18" s="31"/>
      <c r="N18" s="235" t="s">
        <v>37</v>
      </c>
    </row>
    <row r="19" spans="1:14" ht="15.75" thickBot="1" x14ac:dyDescent="0.3">
      <c r="A19" s="296" t="s">
        <v>0</v>
      </c>
      <c r="B19" s="304" t="s">
        <v>1</v>
      </c>
      <c r="C19" s="317" t="s">
        <v>2</v>
      </c>
      <c r="D19" s="317"/>
      <c r="E19" s="317"/>
      <c r="F19" s="317"/>
      <c r="G19" s="317"/>
      <c r="H19" s="317"/>
      <c r="I19" s="317"/>
      <c r="J19" s="317"/>
      <c r="K19" s="317"/>
      <c r="L19" s="317"/>
      <c r="M19" s="317"/>
      <c r="N19" s="304" t="s">
        <v>3</v>
      </c>
    </row>
    <row r="20" spans="1:14" x14ac:dyDescent="0.25">
      <c r="A20" s="328"/>
      <c r="B20" s="329"/>
      <c r="C20" s="333" t="s">
        <v>70</v>
      </c>
      <c r="D20" s="304" t="s">
        <v>4</v>
      </c>
      <c r="E20" s="324" t="s">
        <v>5</v>
      </c>
      <c r="F20" s="342" t="s">
        <v>6</v>
      </c>
      <c r="G20" s="324" t="s">
        <v>7</v>
      </c>
      <c r="H20" s="322" t="s">
        <v>8</v>
      </c>
      <c r="I20" s="324" t="s">
        <v>94</v>
      </c>
      <c r="J20" s="322" t="s">
        <v>9</v>
      </c>
      <c r="K20" s="333" t="s">
        <v>10</v>
      </c>
      <c r="L20" s="304" t="s">
        <v>11</v>
      </c>
      <c r="M20" s="324" t="s">
        <v>12</v>
      </c>
      <c r="N20" s="318"/>
    </row>
    <row r="21" spans="1:14" ht="15.75" thickBot="1" x14ac:dyDescent="0.3">
      <c r="A21" s="325"/>
      <c r="B21" s="319"/>
      <c r="C21" s="335"/>
      <c r="D21" s="325"/>
      <c r="E21" s="325"/>
      <c r="F21" s="343"/>
      <c r="G21" s="325"/>
      <c r="H21" s="323"/>
      <c r="I21" s="325"/>
      <c r="J21" s="323"/>
      <c r="K21" s="335"/>
      <c r="L21" s="325"/>
      <c r="M21" s="325"/>
      <c r="N21" s="319"/>
    </row>
    <row r="22" spans="1:14" x14ac:dyDescent="0.25">
      <c r="A22" s="36">
        <v>1</v>
      </c>
      <c r="B22" s="37" t="s">
        <v>40</v>
      </c>
      <c r="C22" s="85">
        <v>6261</v>
      </c>
      <c r="D22" s="166">
        <v>25958</v>
      </c>
      <c r="E22" s="84">
        <v>9041</v>
      </c>
      <c r="F22" s="92">
        <v>8010</v>
      </c>
      <c r="G22" s="84">
        <v>6197</v>
      </c>
      <c r="H22" s="92">
        <v>9182</v>
      </c>
      <c r="I22" s="84">
        <v>11307</v>
      </c>
      <c r="J22" s="92">
        <v>10721</v>
      </c>
      <c r="K22" s="84">
        <v>6039</v>
      </c>
      <c r="L22" s="92">
        <v>9889</v>
      </c>
      <c r="M22" s="84">
        <v>5113</v>
      </c>
      <c r="N22" s="166">
        <f t="shared" ref="N22:N28" si="2">SUM(C22:M22)</f>
        <v>107718</v>
      </c>
    </row>
    <row r="23" spans="1:14" x14ac:dyDescent="0.25">
      <c r="A23" s="38">
        <v>2</v>
      </c>
      <c r="B23" s="39" t="s">
        <v>41</v>
      </c>
      <c r="C23" s="85">
        <v>8145</v>
      </c>
      <c r="D23" s="72">
        <v>44368</v>
      </c>
      <c r="E23" s="85">
        <v>24226</v>
      </c>
      <c r="F23" s="66">
        <v>15125</v>
      </c>
      <c r="G23" s="85">
        <v>6399</v>
      </c>
      <c r="H23" s="66">
        <v>20253</v>
      </c>
      <c r="I23" s="69">
        <v>55</v>
      </c>
      <c r="J23" s="66">
        <v>12825</v>
      </c>
      <c r="K23" s="85">
        <v>13596</v>
      </c>
      <c r="L23" s="66">
        <v>5113</v>
      </c>
      <c r="M23" s="85">
        <v>9278</v>
      </c>
      <c r="N23" s="72">
        <f t="shared" si="2"/>
        <v>159383</v>
      </c>
    </row>
    <row r="24" spans="1:14" x14ac:dyDescent="0.25">
      <c r="A24" s="38">
        <v>3</v>
      </c>
      <c r="B24" s="39" t="s">
        <v>42</v>
      </c>
      <c r="C24" s="69">
        <v>0</v>
      </c>
      <c r="D24" s="72">
        <v>1869</v>
      </c>
      <c r="E24" s="85">
        <v>1568</v>
      </c>
      <c r="F24" s="66">
        <v>4863</v>
      </c>
      <c r="G24" s="85">
        <v>4739</v>
      </c>
      <c r="H24" s="66">
        <v>1374</v>
      </c>
      <c r="I24" s="69">
        <v>0</v>
      </c>
      <c r="J24" s="66">
        <v>1508</v>
      </c>
      <c r="K24" s="69">
        <v>665</v>
      </c>
      <c r="L24" s="239">
        <v>2305</v>
      </c>
      <c r="M24" s="69">
        <v>412</v>
      </c>
      <c r="N24" s="262">
        <f t="shared" si="2"/>
        <v>19303</v>
      </c>
    </row>
    <row r="25" spans="1:14" x14ac:dyDescent="0.25">
      <c r="A25" s="38">
        <v>4</v>
      </c>
      <c r="B25" s="39" t="s">
        <v>43</v>
      </c>
      <c r="C25" s="69">
        <v>178</v>
      </c>
      <c r="D25" s="39">
        <v>0</v>
      </c>
      <c r="E25" s="69">
        <v>69</v>
      </c>
      <c r="F25" s="70">
        <v>0</v>
      </c>
      <c r="G25" s="69">
        <v>0</v>
      </c>
      <c r="H25" s="70">
        <v>0</v>
      </c>
      <c r="I25" s="69">
        <v>0</v>
      </c>
      <c r="J25" s="70">
        <v>0</v>
      </c>
      <c r="K25" s="85">
        <v>1524</v>
      </c>
      <c r="L25" s="70">
        <v>0</v>
      </c>
      <c r="M25" s="69">
        <v>0</v>
      </c>
      <c r="N25" s="262">
        <f t="shared" si="2"/>
        <v>1771</v>
      </c>
    </row>
    <row r="26" spans="1:14" x14ac:dyDescent="0.25">
      <c r="A26" s="38">
        <v>5</v>
      </c>
      <c r="B26" s="39" t="s">
        <v>44</v>
      </c>
      <c r="C26" s="69">
        <v>0</v>
      </c>
      <c r="D26" s="39">
        <v>0</v>
      </c>
      <c r="E26" s="69">
        <v>0</v>
      </c>
      <c r="F26" s="70">
        <v>0</v>
      </c>
      <c r="G26" s="69">
        <v>0</v>
      </c>
      <c r="H26" s="70">
        <v>0</v>
      </c>
      <c r="I26" s="69">
        <v>0</v>
      </c>
      <c r="J26" s="70">
        <v>0</v>
      </c>
      <c r="K26" s="86">
        <v>0</v>
      </c>
      <c r="L26" s="70">
        <v>0</v>
      </c>
      <c r="M26" s="69">
        <v>0</v>
      </c>
      <c r="N26" s="39">
        <f t="shared" si="2"/>
        <v>0</v>
      </c>
    </row>
    <row r="27" spans="1:14" x14ac:dyDescent="0.25">
      <c r="A27" s="38">
        <v>6</v>
      </c>
      <c r="B27" s="39" t="s">
        <v>45</v>
      </c>
      <c r="C27" s="69">
        <v>0</v>
      </c>
      <c r="D27" s="39">
        <v>0</v>
      </c>
      <c r="E27" s="69">
        <v>0</v>
      </c>
      <c r="F27" s="70">
        <v>0</v>
      </c>
      <c r="G27" s="69">
        <v>0</v>
      </c>
      <c r="H27" s="70">
        <v>0</v>
      </c>
      <c r="I27" s="69">
        <v>0</v>
      </c>
      <c r="J27" s="70">
        <v>0</v>
      </c>
      <c r="K27" s="69">
        <v>0</v>
      </c>
      <c r="L27" s="70">
        <v>0</v>
      </c>
      <c r="M27" s="69">
        <v>0</v>
      </c>
      <c r="N27" s="39">
        <f t="shared" si="2"/>
        <v>0</v>
      </c>
    </row>
    <row r="28" spans="1:14" x14ac:dyDescent="0.25">
      <c r="A28" s="38">
        <v>7</v>
      </c>
      <c r="B28" s="39" t="s">
        <v>46</v>
      </c>
      <c r="C28" s="69">
        <v>113</v>
      </c>
      <c r="D28" s="72">
        <v>2778</v>
      </c>
      <c r="E28" s="69">
        <v>371</v>
      </c>
      <c r="F28" s="70">
        <v>24</v>
      </c>
      <c r="G28" s="69">
        <v>94</v>
      </c>
      <c r="H28" s="70">
        <v>0</v>
      </c>
      <c r="I28" s="69">
        <v>0</v>
      </c>
      <c r="J28" s="66">
        <v>872</v>
      </c>
      <c r="K28" s="84">
        <v>1003</v>
      </c>
      <c r="L28" s="70">
        <v>126</v>
      </c>
      <c r="M28" s="85">
        <v>4630</v>
      </c>
      <c r="N28" s="72">
        <f t="shared" si="2"/>
        <v>10011</v>
      </c>
    </row>
    <row r="29" spans="1:14" ht="15.75" thickBot="1" x14ac:dyDescent="0.3">
      <c r="A29" s="41">
        <v>8</v>
      </c>
      <c r="B29" s="42" t="s">
        <v>47</v>
      </c>
      <c r="C29" s="86">
        <v>113</v>
      </c>
      <c r="D29" s="39">
        <v>0</v>
      </c>
      <c r="E29" s="86">
        <v>0</v>
      </c>
      <c r="F29" s="173">
        <v>24</v>
      </c>
      <c r="G29" s="86">
        <v>0</v>
      </c>
      <c r="H29" s="173">
        <v>0</v>
      </c>
      <c r="I29" s="86">
        <v>0</v>
      </c>
      <c r="J29" s="173">
        <v>0</v>
      </c>
      <c r="K29" s="86">
        <v>0</v>
      </c>
      <c r="L29" s="173">
        <v>0</v>
      </c>
      <c r="M29" s="94">
        <v>0</v>
      </c>
      <c r="N29" s="167">
        <v>0</v>
      </c>
    </row>
    <row r="30" spans="1:14" ht="15.75" thickBot="1" x14ac:dyDescent="0.3">
      <c r="A30" s="76"/>
      <c r="B30" s="45" t="s">
        <v>3</v>
      </c>
      <c r="C30" s="172">
        <f>SUM(C22:C28)</f>
        <v>14697</v>
      </c>
      <c r="D30" s="60">
        <f t="shared" ref="D30:L30" si="3">SUM(D22:D29)</f>
        <v>74973</v>
      </c>
      <c r="E30" s="49">
        <f t="shared" si="3"/>
        <v>35275</v>
      </c>
      <c r="F30" s="139">
        <f>SUM(F22:F28)</f>
        <v>28022</v>
      </c>
      <c r="G30" s="49">
        <f t="shared" si="3"/>
        <v>17429</v>
      </c>
      <c r="H30" s="50">
        <f t="shared" si="3"/>
        <v>30809</v>
      </c>
      <c r="I30" s="49">
        <f>SUM(I22:I29)</f>
        <v>11362</v>
      </c>
      <c r="J30" s="50">
        <f t="shared" si="3"/>
        <v>25926</v>
      </c>
      <c r="K30" s="49">
        <f t="shared" si="3"/>
        <v>22827</v>
      </c>
      <c r="L30" s="50">
        <f t="shared" si="3"/>
        <v>17433</v>
      </c>
      <c r="M30" s="100">
        <f>SUM(M22:M29)</f>
        <v>19433</v>
      </c>
      <c r="N30" s="60">
        <f>SUM(N22:N28)</f>
        <v>298186</v>
      </c>
    </row>
    <row r="31" spans="1:14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thickBot="1" x14ac:dyDescent="0.3">
      <c r="A32" s="353" t="s">
        <v>54</v>
      </c>
      <c r="B32" s="354"/>
      <c r="C32" s="99">
        <f>C30/N30</f>
        <v>4.9288028277652204E-2</v>
      </c>
      <c r="D32" s="98">
        <f>D30/N30</f>
        <v>0.25143031530655363</v>
      </c>
      <c r="E32" s="99">
        <f>E30/N30</f>
        <v>0.1182986458116746</v>
      </c>
      <c r="F32" s="55">
        <f>F30/N30</f>
        <v>9.3974901571502345E-2</v>
      </c>
      <c r="G32" s="99">
        <f>G30/N30</f>
        <v>5.8450094907205569E-2</v>
      </c>
      <c r="H32" s="55">
        <f>H30/N30</f>
        <v>0.1033214168337883</v>
      </c>
      <c r="I32" s="99">
        <f>I30/N30</f>
        <v>3.8103733911048807E-2</v>
      </c>
      <c r="J32" s="55">
        <f>J30/N30</f>
        <v>8.6945731858638561E-2</v>
      </c>
      <c r="K32" s="99">
        <f>K30/N30</f>
        <v>7.6552889807033189E-2</v>
      </c>
      <c r="L32" s="55">
        <f>L30/N30</f>
        <v>5.8463509353222483E-2</v>
      </c>
      <c r="M32" s="99">
        <f>M30/N30</f>
        <v>6.5170732361680292E-2</v>
      </c>
      <c r="N32" s="55">
        <f>N30/N30</f>
        <v>1</v>
      </c>
    </row>
  </sheetData>
  <mergeCells count="34">
    <mergeCell ref="A32:B32"/>
    <mergeCell ref="C18:K18"/>
    <mergeCell ref="A19:A21"/>
    <mergeCell ref="B19:B21"/>
    <mergeCell ref="C19:M19"/>
    <mergeCell ref="N19:N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A16:B16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3.7109375" style="1" customWidth="1"/>
    <col min="2" max="2" width="22.5703125" customWidth="1"/>
  </cols>
  <sheetData>
    <row r="1" spans="1:14" ht="30" customHeight="1" thickBot="1" x14ac:dyDescent="0.3">
      <c r="B1" s="31"/>
      <c r="C1" s="300" t="s">
        <v>105</v>
      </c>
      <c r="D1" s="301"/>
      <c r="E1" s="301"/>
      <c r="F1" s="301"/>
      <c r="G1" s="301"/>
      <c r="H1" s="301"/>
      <c r="I1" s="301"/>
      <c r="J1" s="302"/>
      <c r="K1" s="302"/>
      <c r="L1" s="31"/>
      <c r="M1" s="31"/>
      <c r="N1" s="67"/>
    </row>
    <row r="2" spans="1:14" ht="15.75" thickBot="1" x14ac:dyDescent="0.3">
      <c r="A2" s="296" t="s">
        <v>0</v>
      </c>
      <c r="B2" s="304" t="s">
        <v>1</v>
      </c>
      <c r="C2" s="317" t="s">
        <v>2</v>
      </c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04" t="s">
        <v>3</v>
      </c>
    </row>
    <row r="3" spans="1:14" x14ac:dyDescent="0.25">
      <c r="A3" s="328"/>
      <c r="B3" s="329"/>
      <c r="C3" s="333" t="s">
        <v>70</v>
      </c>
      <c r="D3" s="304" t="s">
        <v>4</v>
      </c>
      <c r="E3" s="324" t="s">
        <v>5</v>
      </c>
      <c r="F3" s="342" t="s">
        <v>6</v>
      </c>
      <c r="G3" s="324" t="s">
        <v>7</v>
      </c>
      <c r="H3" s="322" t="s">
        <v>8</v>
      </c>
      <c r="I3" s="324" t="s">
        <v>94</v>
      </c>
      <c r="J3" s="322" t="s">
        <v>9</v>
      </c>
      <c r="K3" s="333" t="s">
        <v>10</v>
      </c>
      <c r="L3" s="304" t="s">
        <v>11</v>
      </c>
      <c r="M3" s="324" t="s">
        <v>12</v>
      </c>
      <c r="N3" s="318"/>
    </row>
    <row r="4" spans="1:14" ht="15.75" thickBot="1" x14ac:dyDescent="0.3">
      <c r="A4" s="325"/>
      <c r="B4" s="319"/>
      <c r="C4" s="335"/>
      <c r="D4" s="325"/>
      <c r="E4" s="325"/>
      <c r="F4" s="343"/>
      <c r="G4" s="325"/>
      <c r="H4" s="323"/>
      <c r="I4" s="325"/>
      <c r="J4" s="323"/>
      <c r="K4" s="335"/>
      <c r="L4" s="325"/>
      <c r="M4" s="325"/>
      <c r="N4" s="319"/>
    </row>
    <row r="5" spans="1:14" x14ac:dyDescent="0.25">
      <c r="A5" s="36">
        <v>1</v>
      </c>
      <c r="B5" s="37" t="s">
        <v>40</v>
      </c>
      <c r="C5" s="85">
        <v>0</v>
      </c>
      <c r="D5" s="166">
        <v>0</v>
      </c>
      <c r="E5" s="84">
        <v>11</v>
      </c>
      <c r="F5" s="92">
        <v>2</v>
      </c>
      <c r="G5" s="84">
        <v>1</v>
      </c>
      <c r="H5" s="92">
        <v>3</v>
      </c>
      <c r="I5" s="84">
        <v>4</v>
      </c>
      <c r="J5" s="92">
        <v>2</v>
      </c>
      <c r="K5" s="84">
        <v>1</v>
      </c>
      <c r="L5" s="92">
        <v>0</v>
      </c>
      <c r="M5" s="84">
        <v>2</v>
      </c>
      <c r="N5" s="166">
        <f t="shared" ref="N5:N12" si="0">SUM(C5:M5)</f>
        <v>26</v>
      </c>
    </row>
    <row r="6" spans="1:14" x14ac:dyDescent="0.25">
      <c r="A6" s="38">
        <v>2</v>
      </c>
      <c r="B6" s="39" t="s">
        <v>41</v>
      </c>
      <c r="C6" s="85">
        <v>0</v>
      </c>
      <c r="D6" s="72">
        <v>0</v>
      </c>
      <c r="E6" s="85">
        <v>0</v>
      </c>
      <c r="F6" s="66">
        <v>0</v>
      </c>
      <c r="G6" s="85">
        <v>0</v>
      </c>
      <c r="H6" s="66">
        <v>0</v>
      </c>
      <c r="I6" s="69">
        <v>0</v>
      </c>
      <c r="J6" s="66">
        <v>0</v>
      </c>
      <c r="K6" s="85">
        <v>0</v>
      </c>
      <c r="L6" s="66">
        <v>0</v>
      </c>
      <c r="M6" s="85">
        <v>0</v>
      </c>
      <c r="N6" s="72">
        <f t="shared" si="0"/>
        <v>0</v>
      </c>
    </row>
    <row r="7" spans="1:14" x14ac:dyDescent="0.25">
      <c r="A7" s="38">
        <v>3</v>
      </c>
      <c r="B7" s="39" t="s">
        <v>42</v>
      </c>
      <c r="C7" s="69">
        <v>0</v>
      </c>
      <c r="D7" s="72">
        <v>0</v>
      </c>
      <c r="E7" s="85">
        <v>0</v>
      </c>
      <c r="F7" s="66">
        <v>0</v>
      </c>
      <c r="G7" s="69">
        <v>0</v>
      </c>
      <c r="H7" s="70">
        <v>0</v>
      </c>
      <c r="I7" s="69">
        <v>0</v>
      </c>
      <c r="J7" s="70">
        <v>0</v>
      </c>
      <c r="K7" s="69">
        <v>0</v>
      </c>
      <c r="L7" s="70">
        <v>0</v>
      </c>
      <c r="M7" s="69">
        <v>0</v>
      </c>
      <c r="N7" s="72">
        <f t="shared" si="0"/>
        <v>0</v>
      </c>
    </row>
    <row r="8" spans="1:14" x14ac:dyDescent="0.25">
      <c r="A8" s="38">
        <v>4</v>
      </c>
      <c r="B8" s="39" t="s">
        <v>43</v>
      </c>
      <c r="C8" s="69">
        <v>0</v>
      </c>
      <c r="D8" s="39">
        <v>0</v>
      </c>
      <c r="E8" s="69">
        <v>0</v>
      </c>
      <c r="F8" s="70">
        <v>0</v>
      </c>
      <c r="G8" s="69">
        <v>0</v>
      </c>
      <c r="H8" s="70">
        <v>0</v>
      </c>
      <c r="I8" s="69">
        <v>0</v>
      </c>
      <c r="J8" s="70">
        <v>0</v>
      </c>
      <c r="K8" s="69">
        <v>0</v>
      </c>
      <c r="L8" s="70">
        <v>0</v>
      </c>
      <c r="M8" s="69">
        <v>0</v>
      </c>
      <c r="N8" s="72">
        <f t="shared" si="0"/>
        <v>0</v>
      </c>
    </row>
    <row r="9" spans="1:14" x14ac:dyDescent="0.25">
      <c r="A9" s="38">
        <v>5</v>
      </c>
      <c r="B9" s="39" t="s">
        <v>44</v>
      </c>
      <c r="C9" s="69">
        <v>0</v>
      </c>
      <c r="D9" s="39">
        <v>0</v>
      </c>
      <c r="E9" s="69">
        <v>0</v>
      </c>
      <c r="F9" s="70">
        <v>0</v>
      </c>
      <c r="G9" s="69">
        <v>0</v>
      </c>
      <c r="H9" s="70">
        <v>0</v>
      </c>
      <c r="I9" s="69">
        <v>0</v>
      </c>
      <c r="J9" s="70">
        <v>0</v>
      </c>
      <c r="K9" s="86">
        <v>0</v>
      </c>
      <c r="L9" s="70">
        <v>0</v>
      </c>
      <c r="M9" s="69">
        <v>0</v>
      </c>
      <c r="N9" s="39">
        <f t="shared" si="0"/>
        <v>0</v>
      </c>
    </row>
    <row r="10" spans="1:14" x14ac:dyDescent="0.25">
      <c r="A10" s="38">
        <v>6</v>
      </c>
      <c r="B10" s="39" t="s">
        <v>45</v>
      </c>
      <c r="C10" s="69">
        <v>0</v>
      </c>
      <c r="D10" s="39">
        <v>0</v>
      </c>
      <c r="E10" s="69">
        <v>0</v>
      </c>
      <c r="F10" s="70">
        <v>0</v>
      </c>
      <c r="G10" s="69">
        <v>0</v>
      </c>
      <c r="H10" s="70">
        <v>0</v>
      </c>
      <c r="I10" s="69">
        <v>0</v>
      </c>
      <c r="J10" s="70">
        <v>0</v>
      </c>
      <c r="K10" s="69">
        <v>0</v>
      </c>
      <c r="L10" s="70">
        <v>0</v>
      </c>
      <c r="M10" s="69">
        <v>0</v>
      </c>
      <c r="N10" s="39">
        <f t="shared" si="0"/>
        <v>0</v>
      </c>
    </row>
    <row r="11" spans="1:14" x14ac:dyDescent="0.25">
      <c r="A11" s="38">
        <v>7</v>
      </c>
      <c r="B11" s="39" t="s">
        <v>46</v>
      </c>
      <c r="C11" s="69">
        <v>0</v>
      </c>
      <c r="D11" s="72">
        <v>0</v>
      </c>
      <c r="E11" s="69">
        <v>0</v>
      </c>
      <c r="F11" s="70">
        <v>0</v>
      </c>
      <c r="G11" s="69">
        <v>0</v>
      </c>
      <c r="H11" s="70">
        <v>0</v>
      </c>
      <c r="I11" s="69">
        <v>0</v>
      </c>
      <c r="J11" s="66">
        <v>0</v>
      </c>
      <c r="K11" s="174">
        <v>0</v>
      </c>
      <c r="L11" s="70">
        <v>0</v>
      </c>
      <c r="M11" s="85">
        <v>0</v>
      </c>
      <c r="N11" s="72">
        <f t="shared" si="0"/>
        <v>0</v>
      </c>
    </row>
    <row r="12" spans="1:14" ht="15.75" thickBot="1" x14ac:dyDescent="0.3">
      <c r="A12" s="41">
        <v>8</v>
      </c>
      <c r="B12" s="42" t="s">
        <v>47</v>
      </c>
      <c r="C12" s="86">
        <v>0</v>
      </c>
      <c r="D12" s="39">
        <v>0</v>
      </c>
      <c r="E12" s="86">
        <v>0</v>
      </c>
      <c r="F12" s="173">
        <v>0</v>
      </c>
      <c r="G12" s="86">
        <v>0</v>
      </c>
      <c r="H12" s="173">
        <v>0</v>
      </c>
      <c r="I12" s="86">
        <v>0</v>
      </c>
      <c r="J12" s="173">
        <v>0</v>
      </c>
      <c r="K12" s="86">
        <v>0</v>
      </c>
      <c r="L12" s="173">
        <v>0</v>
      </c>
      <c r="M12" s="86">
        <v>0</v>
      </c>
      <c r="N12" s="42">
        <f t="shared" si="0"/>
        <v>0</v>
      </c>
    </row>
    <row r="13" spans="1:14" ht="15.75" thickBot="1" x14ac:dyDescent="0.3">
      <c r="A13" s="76"/>
      <c r="B13" s="45" t="s">
        <v>31</v>
      </c>
      <c r="C13" s="172">
        <f t="shared" ref="C13:N13" si="1">SUM(C5:C12)</f>
        <v>0</v>
      </c>
      <c r="D13" s="47">
        <f t="shared" si="1"/>
        <v>0</v>
      </c>
      <c r="E13" s="49">
        <f t="shared" si="1"/>
        <v>11</v>
      </c>
      <c r="F13" s="50">
        <f t="shared" si="1"/>
        <v>2</v>
      </c>
      <c r="G13" s="49">
        <f t="shared" si="1"/>
        <v>1</v>
      </c>
      <c r="H13" s="50">
        <f t="shared" si="1"/>
        <v>3</v>
      </c>
      <c r="I13" s="49">
        <f t="shared" si="1"/>
        <v>4</v>
      </c>
      <c r="J13" s="50">
        <f t="shared" si="1"/>
        <v>2</v>
      </c>
      <c r="K13" s="49">
        <f t="shared" si="1"/>
        <v>1</v>
      </c>
      <c r="L13" s="50">
        <f t="shared" si="1"/>
        <v>0</v>
      </c>
      <c r="M13" s="49">
        <f t="shared" si="1"/>
        <v>2</v>
      </c>
      <c r="N13" s="47">
        <f t="shared" si="1"/>
        <v>26</v>
      </c>
    </row>
    <row r="14" spans="1:14" ht="15.75" thickBot="1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55" t="s">
        <v>54</v>
      </c>
      <c r="B15" s="356"/>
      <c r="C15" s="99">
        <f>C13/N13</f>
        <v>0</v>
      </c>
      <c r="D15" s="98">
        <f>D13/N13</f>
        <v>0</v>
      </c>
      <c r="E15" s="97">
        <f>E13/N13</f>
        <v>0.42307692307692307</v>
      </c>
      <c r="F15" s="55">
        <f>F13/N13</f>
        <v>7.6923076923076927E-2</v>
      </c>
      <c r="G15" s="97">
        <f>G13/N13</f>
        <v>3.8461538461538464E-2</v>
      </c>
      <c r="H15" s="55">
        <f>H13/N13</f>
        <v>0.11538461538461539</v>
      </c>
      <c r="I15" s="97">
        <f>I13/N13</f>
        <v>0.15384615384615385</v>
      </c>
      <c r="J15" s="55">
        <f>J13/N13</f>
        <v>7.6923076923076927E-2</v>
      </c>
      <c r="K15" s="97">
        <f>K13/N13</f>
        <v>3.8461538461538464E-2</v>
      </c>
      <c r="L15" s="55">
        <f>L13/N13</f>
        <v>0</v>
      </c>
      <c r="M15" s="97">
        <f>M13/N13</f>
        <v>7.6923076923076927E-2</v>
      </c>
      <c r="N15" s="55">
        <f>N13/N13</f>
        <v>1</v>
      </c>
    </row>
    <row r="16" spans="1:14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thickBot="1" x14ac:dyDescent="0.3">
      <c r="B17" s="31"/>
      <c r="C17" s="300" t="s">
        <v>111</v>
      </c>
      <c r="D17" s="301"/>
      <c r="E17" s="301"/>
      <c r="F17" s="301"/>
      <c r="G17" s="301"/>
      <c r="H17" s="301"/>
      <c r="I17" s="301"/>
      <c r="J17" s="302"/>
      <c r="K17" s="302"/>
      <c r="L17" s="31"/>
      <c r="M17" s="31"/>
      <c r="N17" s="235" t="s">
        <v>37</v>
      </c>
    </row>
    <row r="18" spans="1:14" ht="15.75" thickBot="1" x14ac:dyDescent="0.3">
      <c r="A18" s="296" t="s">
        <v>0</v>
      </c>
      <c r="B18" s="304" t="s">
        <v>1</v>
      </c>
      <c r="C18" s="317" t="s">
        <v>2</v>
      </c>
      <c r="D18" s="317"/>
      <c r="E18" s="317"/>
      <c r="F18" s="317"/>
      <c r="G18" s="317"/>
      <c r="H18" s="317"/>
      <c r="I18" s="317"/>
      <c r="J18" s="317"/>
      <c r="K18" s="317"/>
      <c r="L18" s="317"/>
      <c r="M18" s="317"/>
      <c r="N18" s="304" t="s">
        <v>3</v>
      </c>
    </row>
    <row r="19" spans="1:14" x14ac:dyDescent="0.25">
      <c r="A19" s="328"/>
      <c r="B19" s="329"/>
      <c r="C19" s="333" t="s">
        <v>70</v>
      </c>
      <c r="D19" s="304" t="s">
        <v>4</v>
      </c>
      <c r="E19" s="324" t="s">
        <v>5</v>
      </c>
      <c r="F19" s="342" t="s">
        <v>6</v>
      </c>
      <c r="G19" s="324" t="s">
        <v>7</v>
      </c>
      <c r="H19" s="322" t="s">
        <v>8</v>
      </c>
      <c r="I19" s="324" t="s">
        <v>94</v>
      </c>
      <c r="J19" s="322" t="s">
        <v>9</v>
      </c>
      <c r="K19" s="333" t="s">
        <v>10</v>
      </c>
      <c r="L19" s="304" t="s">
        <v>11</v>
      </c>
      <c r="M19" s="324" t="s">
        <v>12</v>
      </c>
      <c r="N19" s="318"/>
    </row>
    <row r="20" spans="1:14" ht="15.75" thickBot="1" x14ac:dyDescent="0.3">
      <c r="A20" s="325"/>
      <c r="B20" s="319"/>
      <c r="C20" s="335"/>
      <c r="D20" s="325"/>
      <c r="E20" s="325"/>
      <c r="F20" s="343"/>
      <c r="G20" s="325"/>
      <c r="H20" s="323"/>
      <c r="I20" s="325"/>
      <c r="J20" s="323"/>
      <c r="K20" s="335"/>
      <c r="L20" s="325"/>
      <c r="M20" s="325"/>
      <c r="N20" s="319"/>
    </row>
    <row r="21" spans="1:14" x14ac:dyDescent="0.25">
      <c r="A21" s="36">
        <v>1</v>
      </c>
      <c r="B21" s="37" t="s">
        <v>40</v>
      </c>
      <c r="C21" s="85">
        <v>0</v>
      </c>
      <c r="D21" s="166">
        <v>0</v>
      </c>
      <c r="E21" s="84">
        <v>7126</v>
      </c>
      <c r="F21" s="92">
        <v>1476</v>
      </c>
      <c r="G21" s="84">
        <v>67</v>
      </c>
      <c r="H21" s="92">
        <v>44</v>
      </c>
      <c r="I21" s="84">
        <v>97</v>
      </c>
      <c r="J21" s="92">
        <v>176</v>
      </c>
      <c r="K21" s="84">
        <v>17</v>
      </c>
      <c r="L21" s="92">
        <v>0</v>
      </c>
      <c r="M21" s="84">
        <v>215</v>
      </c>
      <c r="N21" s="166">
        <f t="shared" ref="N21:N28" si="2">SUM(C21:M21)</f>
        <v>9218</v>
      </c>
    </row>
    <row r="22" spans="1:14" x14ac:dyDescent="0.25">
      <c r="A22" s="38">
        <v>2</v>
      </c>
      <c r="B22" s="39" t="s">
        <v>41</v>
      </c>
      <c r="C22" s="85">
        <v>0</v>
      </c>
      <c r="D22" s="72">
        <v>0</v>
      </c>
      <c r="E22" s="85">
        <v>0</v>
      </c>
      <c r="F22" s="66">
        <v>0</v>
      </c>
      <c r="G22" s="85">
        <v>0</v>
      </c>
      <c r="H22" s="66">
        <v>0</v>
      </c>
      <c r="I22" s="69">
        <v>0</v>
      </c>
      <c r="J22" s="66">
        <v>0</v>
      </c>
      <c r="K22" s="85">
        <v>0</v>
      </c>
      <c r="L22" s="66">
        <v>0</v>
      </c>
      <c r="M22" s="85">
        <v>0</v>
      </c>
      <c r="N22" s="72">
        <f t="shared" si="2"/>
        <v>0</v>
      </c>
    </row>
    <row r="23" spans="1:14" x14ac:dyDescent="0.25">
      <c r="A23" s="38">
        <v>3</v>
      </c>
      <c r="B23" s="39" t="s">
        <v>42</v>
      </c>
      <c r="C23" s="69">
        <v>0</v>
      </c>
      <c r="D23" s="72">
        <v>0</v>
      </c>
      <c r="E23" s="85">
        <v>0</v>
      </c>
      <c r="F23" s="66">
        <v>0</v>
      </c>
      <c r="G23" s="69">
        <v>0</v>
      </c>
      <c r="H23" s="70">
        <v>0</v>
      </c>
      <c r="I23" s="69">
        <v>0</v>
      </c>
      <c r="J23" s="70">
        <v>0</v>
      </c>
      <c r="K23" s="69">
        <v>0</v>
      </c>
      <c r="L23" s="70">
        <v>0</v>
      </c>
      <c r="M23" s="69">
        <v>0</v>
      </c>
      <c r="N23" s="72">
        <f t="shared" si="2"/>
        <v>0</v>
      </c>
    </row>
    <row r="24" spans="1:14" x14ac:dyDescent="0.25">
      <c r="A24" s="38">
        <v>4</v>
      </c>
      <c r="B24" s="39" t="s">
        <v>43</v>
      </c>
      <c r="C24" s="69">
        <v>0</v>
      </c>
      <c r="D24" s="39">
        <v>0</v>
      </c>
      <c r="E24" s="69">
        <v>0</v>
      </c>
      <c r="F24" s="70">
        <v>0</v>
      </c>
      <c r="G24" s="69">
        <v>0</v>
      </c>
      <c r="H24" s="70">
        <v>0</v>
      </c>
      <c r="I24" s="69">
        <v>0</v>
      </c>
      <c r="J24" s="70">
        <v>0</v>
      </c>
      <c r="K24" s="69">
        <v>0</v>
      </c>
      <c r="L24" s="70">
        <v>0</v>
      </c>
      <c r="M24" s="69">
        <v>0</v>
      </c>
      <c r="N24" s="72">
        <f t="shared" si="2"/>
        <v>0</v>
      </c>
    </row>
    <row r="25" spans="1:14" x14ac:dyDescent="0.25">
      <c r="A25" s="38">
        <v>5</v>
      </c>
      <c r="B25" s="39" t="s">
        <v>44</v>
      </c>
      <c r="C25" s="69">
        <v>0</v>
      </c>
      <c r="D25" s="39">
        <v>0</v>
      </c>
      <c r="E25" s="69">
        <v>0</v>
      </c>
      <c r="F25" s="70">
        <v>0</v>
      </c>
      <c r="G25" s="69">
        <v>0</v>
      </c>
      <c r="H25" s="70">
        <v>0</v>
      </c>
      <c r="I25" s="69">
        <v>0</v>
      </c>
      <c r="J25" s="70">
        <v>0</v>
      </c>
      <c r="K25" s="86">
        <v>0</v>
      </c>
      <c r="L25" s="70">
        <v>0</v>
      </c>
      <c r="M25" s="69">
        <v>0</v>
      </c>
      <c r="N25" s="39">
        <f t="shared" si="2"/>
        <v>0</v>
      </c>
    </row>
    <row r="26" spans="1:14" x14ac:dyDescent="0.25">
      <c r="A26" s="38">
        <v>6</v>
      </c>
      <c r="B26" s="39" t="s">
        <v>45</v>
      </c>
      <c r="C26" s="69">
        <v>0</v>
      </c>
      <c r="D26" s="39">
        <v>0</v>
      </c>
      <c r="E26" s="69">
        <v>0</v>
      </c>
      <c r="F26" s="70">
        <v>0</v>
      </c>
      <c r="G26" s="69">
        <v>0</v>
      </c>
      <c r="H26" s="70">
        <v>0</v>
      </c>
      <c r="I26" s="69">
        <v>0</v>
      </c>
      <c r="J26" s="70">
        <v>0</v>
      </c>
      <c r="K26" s="69">
        <v>0</v>
      </c>
      <c r="L26" s="70">
        <v>0</v>
      </c>
      <c r="M26" s="69">
        <v>0</v>
      </c>
      <c r="N26" s="39">
        <f t="shared" si="2"/>
        <v>0</v>
      </c>
    </row>
    <row r="27" spans="1:14" x14ac:dyDescent="0.25">
      <c r="A27" s="38">
        <v>7</v>
      </c>
      <c r="B27" s="39" t="s">
        <v>46</v>
      </c>
      <c r="C27" s="69">
        <v>0</v>
      </c>
      <c r="D27" s="72">
        <v>0</v>
      </c>
      <c r="E27" s="69">
        <v>0</v>
      </c>
      <c r="F27" s="70">
        <v>0</v>
      </c>
      <c r="G27" s="69">
        <v>0</v>
      </c>
      <c r="H27" s="70">
        <v>0</v>
      </c>
      <c r="I27" s="69">
        <v>0</v>
      </c>
      <c r="J27" s="66">
        <v>0</v>
      </c>
      <c r="K27" s="174">
        <v>0</v>
      </c>
      <c r="L27" s="70">
        <v>0</v>
      </c>
      <c r="M27" s="85">
        <v>0</v>
      </c>
      <c r="N27" s="72">
        <f t="shared" si="2"/>
        <v>0</v>
      </c>
    </row>
    <row r="28" spans="1:14" ht="15.75" thickBot="1" x14ac:dyDescent="0.3">
      <c r="A28" s="41">
        <v>8</v>
      </c>
      <c r="B28" s="42" t="s">
        <v>47</v>
      </c>
      <c r="C28" s="86">
        <v>0</v>
      </c>
      <c r="D28" s="39">
        <v>0</v>
      </c>
      <c r="E28" s="86">
        <v>0</v>
      </c>
      <c r="F28" s="173">
        <v>0</v>
      </c>
      <c r="G28" s="86">
        <v>0</v>
      </c>
      <c r="H28" s="173">
        <v>0</v>
      </c>
      <c r="I28" s="86">
        <v>0</v>
      </c>
      <c r="J28" s="173">
        <v>0</v>
      </c>
      <c r="K28" s="86">
        <v>0</v>
      </c>
      <c r="L28" s="173">
        <v>0</v>
      </c>
      <c r="M28" s="86">
        <v>0</v>
      </c>
      <c r="N28" s="42">
        <f t="shared" si="2"/>
        <v>0</v>
      </c>
    </row>
    <row r="29" spans="1:14" ht="15.75" thickBot="1" x14ac:dyDescent="0.3">
      <c r="A29" s="44"/>
      <c r="B29" s="45" t="s">
        <v>38</v>
      </c>
      <c r="C29" s="100">
        <f t="shared" ref="C29:N29" si="3">SUM(C21:C28)</f>
        <v>0</v>
      </c>
      <c r="D29" s="47">
        <f t="shared" si="3"/>
        <v>0</v>
      </c>
      <c r="E29" s="100">
        <f t="shared" si="3"/>
        <v>7126</v>
      </c>
      <c r="F29" s="47">
        <f t="shared" si="3"/>
        <v>1476</v>
      </c>
      <c r="G29" s="100">
        <f t="shared" si="3"/>
        <v>67</v>
      </c>
      <c r="H29" s="47">
        <f t="shared" si="3"/>
        <v>44</v>
      </c>
      <c r="I29" s="100">
        <f t="shared" si="3"/>
        <v>97</v>
      </c>
      <c r="J29" s="47">
        <f t="shared" si="3"/>
        <v>176</v>
      </c>
      <c r="K29" s="100">
        <f t="shared" si="3"/>
        <v>17</v>
      </c>
      <c r="L29" s="47">
        <f t="shared" si="3"/>
        <v>0</v>
      </c>
      <c r="M29" s="100">
        <f t="shared" si="3"/>
        <v>215</v>
      </c>
      <c r="N29" s="47">
        <f t="shared" si="3"/>
        <v>9218</v>
      </c>
    </row>
    <row r="30" spans="1:14" ht="15.75" thickBot="1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thickBot="1" x14ac:dyDescent="0.3">
      <c r="A31" s="355" t="s">
        <v>54</v>
      </c>
      <c r="B31" s="356"/>
      <c r="C31" s="97">
        <f>C29/N29</f>
        <v>0</v>
      </c>
      <c r="D31" s="98">
        <f>D29/N29</f>
        <v>0</v>
      </c>
      <c r="E31" s="97">
        <f>E29/N29</f>
        <v>0.77305272293339122</v>
      </c>
      <c r="F31" s="98">
        <f>F29/N29</f>
        <v>0.16012150141028422</v>
      </c>
      <c r="G31" s="97">
        <f>G29/N29</f>
        <v>7.2683879366456936E-3</v>
      </c>
      <c r="H31" s="98">
        <f>H29/N29</f>
        <v>4.7732696897374704E-3</v>
      </c>
      <c r="I31" s="97">
        <f>I29/N29</f>
        <v>1.0522889997830333E-2</v>
      </c>
      <c r="J31" s="98">
        <f>J29/N29</f>
        <v>1.9093078758949882E-2</v>
      </c>
      <c r="K31" s="97">
        <f>K29/N29</f>
        <v>1.8442178346712954E-3</v>
      </c>
      <c r="L31" s="98">
        <f>L29/N29</f>
        <v>0</v>
      </c>
      <c r="M31" s="97">
        <f>M29/N29</f>
        <v>2.332393143848991E-2</v>
      </c>
      <c r="N31" s="98">
        <f>N29/N29</f>
        <v>1</v>
      </c>
    </row>
  </sheetData>
  <mergeCells count="34">
    <mergeCell ref="A31:B31"/>
    <mergeCell ref="C17:K17"/>
    <mergeCell ref="A18:A20"/>
    <mergeCell ref="B18:B20"/>
    <mergeCell ref="C18:M18"/>
    <mergeCell ref="N18:N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2:N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2:A4"/>
    <mergeCell ref="A15:B15"/>
    <mergeCell ref="C1:K1"/>
    <mergeCell ref="B2:B4"/>
    <mergeCell ref="C2:M2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.42578125" customWidth="1"/>
    <col min="2" max="2" width="27.85546875" customWidth="1"/>
    <col min="3" max="3" width="9.140625" customWidth="1"/>
  </cols>
  <sheetData>
    <row r="1" spans="1:14" ht="33.75" customHeight="1" thickBot="1" x14ac:dyDescent="0.3">
      <c r="A1" s="31"/>
      <c r="B1" s="31"/>
      <c r="C1" s="312" t="s">
        <v>112</v>
      </c>
      <c r="D1" s="313"/>
      <c r="E1" s="313"/>
      <c r="F1" s="313"/>
      <c r="G1" s="313"/>
      <c r="H1" s="313"/>
      <c r="I1" s="313"/>
      <c r="J1" s="31"/>
      <c r="K1" s="31"/>
      <c r="L1" s="31"/>
      <c r="M1" s="31"/>
      <c r="N1" s="238" t="s">
        <v>37</v>
      </c>
    </row>
    <row r="2" spans="1:14" ht="15.75" thickBot="1" x14ac:dyDescent="0.3">
      <c r="A2" s="296" t="s">
        <v>0</v>
      </c>
      <c r="B2" s="304" t="s">
        <v>1</v>
      </c>
      <c r="C2" s="314" t="s">
        <v>2</v>
      </c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08" t="s">
        <v>3</v>
      </c>
    </row>
    <row r="3" spans="1:14" ht="15.75" thickBot="1" x14ac:dyDescent="0.3">
      <c r="A3" s="303"/>
      <c r="B3" s="305"/>
      <c r="C3" s="90" t="s">
        <v>70</v>
      </c>
      <c r="D3" s="35" t="s">
        <v>4</v>
      </c>
      <c r="E3" s="61" t="s">
        <v>5</v>
      </c>
      <c r="F3" s="32" t="s">
        <v>6</v>
      </c>
      <c r="G3" s="62" t="s">
        <v>7</v>
      </c>
      <c r="H3" s="32" t="s">
        <v>8</v>
      </c>
      <c r="I3" s="62" t="s">
        <v>94</v>
      </c>
      <c r="J3" s="32" t="s">
        <v>9</v>
      </c>
      <c r="K3" s="87" t="s">
        <v>10</v>
      </c>
      <c r="L3" s="32" t="s">
        <v>11</v>
      </c>
      <c r="M3" s="249" t="s">
        <v>12</v>
      </c>
      <c r="N3" s="309"/>
    </row>
    <row r="4" spans="1:14" x14ac:dyDescent="0.25">
      <c r="A4" s="36">
        <v>1</v>
      </c>
      <c r="B4" s="37" t="s">
        <v>13</v>
      </c>
      <c r="C4" s="201">
        <v>58067</v>
      </c>
      <c r="D4" s="92">
        <v>85998</v>
      </c>
      <c r="E4" s="201">
        <v>28141</v>
      </c>
      <c r="F4" s="92">
        <v>62136</v>
      </c>
      <c r="G4" s="201">
        <v>50457</v>
      </c>
      <c r="H4" s="92">
        <v>89990</v>
      </c>
      <c r="I4" s="201">
        <v>10278</v>
      </c>
      <c r="J4" s="92">
        <v>25715</v>
      </c>
      <c r="K4" s="201">
        <v>33358</v>
      </c>
      <c r="L4" s="92">
        <v>7874</v>
      </c>
      <c r="M4" s="201">
        <v>18896</v>
      </c>
      <c r="N4" s="166">
        <f t="shared" ref="N4:N20" si="0">SUM(C4:M4)</f>
        <v>470910</v>
      </c>
    </row>
    <row r="5" spans="1:14" x14ac:dyDescent="0.25">
      <c r="A5" s="38">
        <v>2</v>
      </c>
      <c r="B5" s="39" t="s">
        <v>14</v>
      </c>
      <c r="C5" s="63">
        <v>58</v>
      </c>
      <c r="D5" s="66">
        <v>20404</v>
      </c>
      <c r="E5" s="63">
        <v>0</v>
      </c>
      <c r="F5" s="239">
        <v>1136</v>
      </c>
      <c r="G5" s="164">
        <v>443</v>
      </c>
      <c r="H5" s="66">
        <v>20461</v>
      </c>
      <c r="I5" s="63">
        <v>0</v>
      </c>
      <c r="J5" s="66">
        <v>2107</v>
      </c>
      <c r="K5" s="63">
        <v>112</v>
      </c>
      <c r="L5" s="70">
        <v>0</v>
      </c>
      <c r="M5" s="63">
        <v>0</v>
      </c>
      <c r="N5" s="72">
        <f t="shared" si="0"/>
        <v>44721</v>
      </c>
    </row>
    <row r="6" spans="1:14" x14ac:dyDescent="0.25">
      <c r="A6" s="38">
        <v>3</v>
      </c>
      <c r="B6" s="39" t="s">
        <v>15</v>
      </c>
      <c r="C6" s="164">
        <v>50325</v>
      </c>
      <c r="D6" s="66">
        <v>116482</v>
      </c>
      <c r="E6" s="164">
        <v>36193</v>
      </c>
      <c r="F6" s="66">
        <v>96629</v>
      </c>
      <c r="G6" s="164">
        <v>32391</v>
      </c>
      <c r="H6" s="66">
        <v>76990</v>
      </c>
      <c r="I6" s="164">
        <v>7470</v>
      </c>
      <c r="J6" s="66">
        <v>32733</v>
      </c>
      <c r="K6" s="164">
        <v>57544</v>
      </c>
      <c r="L6" s="66">
        <v>15323</v>
      </c>
      <c r="M6" s="164">
        <v>16314</v>
      </c>
      <c r="N6" s="72">
        <f>SUM(C6:M6)</f>
        <v>538394</v>
      </c>
    </row>
    <row r="7" spans="1:14" x14ac:dyDescent="0.25">
      <c r="A7" s="38">
        <v>4</v>
      </c>
      <c r="B7" s="39" t="s">
        <v>16</v>
      </c>
      <c r="C7" s="63">
        <v>0</v>
      </c>
      <c r="D7" s="70">
        <v>0</v>
      </c>
      <c r="E7" s="63">
        <v>0</v>
      </c>
      <c r="F7" s="70">
        <v>0</v>
      </c>
      <c r="G7" s="63">
        <v>0</v>
      </c>
      <c r="H7" s="70">
        <v>0</v>
      </c>
      <c r="I7" s="63">
        <v>0</v>
      </c>
      <c r="J7" s="70">
        <v>0</v>
      </c>
      <c r="K7" s="63">
        <v>0</v>
      </c>
      <c r="L7" s="70">
        <v>0</v>
      </c>
      <c r="M7" s="63">
        <v>0</v>
      </c>
      <c r="N7" s="39">
        <f t="shared" si="0"/>
        <v>0</v>
      </c>
    </row>
    <row r="8" spans="1:14" x14ac:dyDescent="0.25">
      <c r="A8" s="38">
        <v>5</v>
      </c>
      <c r="B8" s="39" t="s">
        <v>17</v>
      </c>
      <c r="C8" s="63">
        <v>0</v>
      </c>
      <c r="D8" s="66">
        <v>15210</v>
      </c>
      <c r="E8" s="63">
        <v>0</v>
      </c>
      <c r="F8" s="70">
        <v>0</v>
      </c>
      <c r="G8" s="164">
        <v>4950</v>
      </c>
      <c r="H8" s="66">
        <v>3980</v>
      </c>
      <c r="I8" s="63">
        <v>0</v>
      </c>
      <c r="J8" s="70">
        <v>0</v>
      </c>
      <c r="K8" s="63">
        <v>0</v>
      </c>
      <c r="L8" s="70">
        <v>0</v>
      </c>
      <c r="M8" s="63">
        <v>0</v>
      </c>
      <c r="N8" s="72">
        <f t="shared" si="0"/>
        <v>24140</v>
      </c>
    </row>
    <row r="9" spans="1:14" x14ac:dyDescent="0.25">
      <c r="A9" s="38">
        <v>6</v>
      </c>
      <c r="B9" s="39" t="s">
        <v>18</v>
      </c>
      <c r="C9" s="63">
        <v>23</v>
      </c>
      <c r="D9" s="70">
        <v>303</v>
      </c>
      <c r="E9" s="63">
        <v>19</v>
      </c>
      <c r="F9" s="70">
        <v>149</v>
      </c>
      <c r="G9" s="63">
        <v>104</v>
      </c>
      <c r="H9" s="70">
        <v>191</v>
      </c>
      <c r="I9" s="63">
        <v>0</v>
      </c>
      <c r="J9" s="70">
        <v>45</v>
      </c>
      <c r="K9" s="63">
        <v>34</v>
      </c>
      <c r="L9" s="70">
        <v>0</v>
      </c>
      <c r="M9" s="63">
        <v>0</v>
      </c>
      <c r="N9" s="39">
        <f t="shared" si="0"/>
        <v>868</v>
      </c>
    </row>
    <row r="10" spans="1:14" x14ac:dyDescent="0.25">
      <c r="A10" s="38">
        <v>7</v>
      </c>
      <c r="B10" s="39" t="s">
        <v>19</v>
      </c>
      <c r="C10" s="164">
        <v>13239</v>
      </c>
      <c r="D10" s="66">
        <v>15211</v>
      </c>
      <c r="E10" s="164">
        <v>7639</v>
      </c>
      <c r="F10" s="66">
        <v>2232</v>
      </c>
      <c r="G10" s="164">
        <v>3584</v>
      </c>
      <c r="H10" s="66">
        <v>2447</v>
      </c>
      <c r="I10" s="63">
        <v>20</v>
      </c>
      <c r="J10" s="66">
        <v>3276</v>
      </c>
      <c r="K10" s="63">
        <v>166</v>
      </c>
      <c r="L10" s="70">
        <v>7</v>
      </c>
      <c r="M10" s="63">
        <v>498</v>
      </c>
      <c r="N10" s="72">
        <f t="shared" si="0"/>
        <v>48319</v>
      </c>
    </row>
    <row r="11" spans="1:14" x14ac:dyDescent="0.25">
      <c r="A11" s="38">
        <v>8</v>
      </c>
      <c r="B11" s="39" t="s">
        <v>20</v>
      </c>
      <c r="C11" s="240">
        <v>78696</v>
      </c>
      <c r="D11" s="66">
        <v>43319</v>
      </c>
      <c r="E11" s="164">
        <v>16478</v>
      </c>
      <c r="F11" s="66">
        <v>42506</v>
      </c>
      <c r="G11" s="164">
        <v>6706</v>
      </c>
      <c r="H11" s="66">
        <v>81142</v>
      </c>
      <c r="I11" s="164">
        <v>4337</v>
      </c>
      <c r="J11" s="66">
        <v>18076</v>
      </c>
      <c r="K11" s="164">
        <v>26461</v>
      </c>
      <c r="L11" s="66">
        <v>4258</v>
      </c>
      <c r="M11" s="164">
        <v>7805</v>
      </c>
      <c r="N11" s="72">
        <f t="shared" si="0"/>
        <v>329784</v>
      </c>
    </row>
    <row r="12" spans="1:14" x14ac:dyDescent="0.25">
      <c r="A12" s="38">
        <v>9</v>
      </c>
      <c r="B12" s="39" t="s">
        <v>21</v>
      </c>
      <c r="C12" s="240">
        <v>152528</v>
      </c>
      <c r="D12" s="66">
        <v>132426</v>
      </c>
      <c r="E12" s="164">
        <v>27386</v>
      </c>
      <c r="F12" s="66">
        <v>70447</v>
      </c>
      <c r="G12" s="164">
        <v>98571</v>
      </c>
      <c r="H12" s="66">
        <v>59543</v>
      </c>
      <c r="I12" s="63">
        <v>1225</v>
      </c>
      <c r="J12" s="66">
        <v>80834</v>
      </c>
      <c r="K12" s="164">
        <v>36052</v>
      </c>
      <c r="L12" s="66">
        <v>5398</v>
      </c>
      <c r="M12" s="164">
        <v>8010</v>
      </c>
      <c r="N12" s="72">
        <f t="shared" si="0"/>
        <v>672420</v>
      </c>
    </row>
    <row r="13" spans="1:14" x14ac:dyDescent="0.25">
      <c r="A13" s="38">
        <v>10</v>
      </c>
      <c r="B13" s="39" t="s">
        <v>22</v>
      </c>
      <c r="C13" s="164">
        <v>198011</v>
      </c>
      <c r="D13" s="66">
        <v>444937</v>
      </c>
      <c r="E13" s="164">
        <v>282818</v>
      </c>
      <c r="F13" s="66">
        <v>300730</v>
      </c>
      <c r="G13" s="164">
        <v>308534</v>
      </c>
      <c r="H13" s="66">
        <v>319805</v>
      </c>
      <c r="I13" s="164">
        <v>166408</v>
      </c>
      <c r="J13" s="66">
        <v>318987</v>
      </c>
      <c r="K13" s="164">
        <v>329366</v>
      </c>
      <c r="L13" s="66">
        <v>196475</v>
      </c>
      <c r="M13" s="164">
        <v>192155</v>
      </c>
      <c r="N13" s="72">
        <f t="shared" si="0"/>
        <v>3058226</v>
      </c>
    </row>
    <row r="14" spans="1:14" x14ac:dyDescent="0.25">
      <c r="A14" s="38">
        <v>11</v>
      </c>
      <c r="B14" s="39" t="s">
        <v>23</v>
      </c>
      <c r="C14" s="63">
        <v>0</v>
      </c>
      <c r="D14" s="66">
        <v>2153</v>
      </c>
      <c r="E14" s="63">
        <v>0</v>
      </c>
      <c r="F14" s="66">
        <v>0</v>
      </c>
      <c r="G14" s="164">
        <v>1493</v>
      </c>
      <c r="H14" s="66">
        <v>1648</v>
      </c>
      <c r="I14" s="63">
        <v>0</v>
      </c>
      <c r="J14" s="70">
        <v>0</v>
      </c>
      <c r="K14" s="63">
        <v>187</v>
      </c>
      <c r="L14" s="70">
        <v>0</v>
      </c>
      <c r="M14" s="63">
        <v>0</v>
      </c>
      <c r="N14" s="72">
        <f t="shared" si="0"/>
        <v>5481</v>
      </c>
    </row>
    <row r="15" spans="1:14" x14ac:dyDescent="0.25">
      <c r="A15" s="38">
        <v>12</v>
      </c>
      <c r="B15" s="39" t="s">
        <v>24</v>
      </c>
      <c r="C15" s="63">
        <v>110</v>
      </c>
      <c r="D15" s="70">
        <v>388</v>
      </c>
      <c r="E15" s="63">
        <v>52</v>
      </c>
      <c r="F15" s="70">
        <v>693</v>
      </c>
      <c r="G15" s="63">
        <v>142</v>
      </c>
      <c r="H15" s="70">
        <v>181</v>
      </c>
      <c r="I15" s="63">
        <v>0</v>
      </c>
      <c r="J15" s="70">
        <v>52</v>
      </c>
      <c r="K15" s="63">
        <v>287</v>
      </c>
      <c r="L15" s="70">
        <v>0</v>
      </c>
      <c r="M15" s="63">
        <v>5</v>
      </c>
      <c r="N15" s="72">
        <f t="shared" si="0"/>
        <v>1910</v>
      </c>
    </row>
    <row r="16" spans="1:14" x14ac:dyDescent="0.25">
      <c r="A16" s="38">
        <v>13</v>
      </c>
      <c r="B16" s="39" t="s">
        <v>69</v>
      </c>
      <c r="C16" s="164">
        <v>24786</v>
      </c>
      <c r="D16" s="66">
        <v>30651</v>
      </c>
      <c r="E16" s="164">
        <v>6650</v>
      </c>
      <c r="F16" s="66">
        <v>12438</v>
      </c>
      <c r="G16" s="164">
        <v>9902</v>
      </c>
      <c r="H16" s="66">
        <v>38846</v>
      </c>
      <c r="I16" s="164">
        <v>1034</v>
      </c>
      <c r="J16" s="66">
        <v>15676</v>
      </c>
      <c r="K16" s="164">
        <v>8754</v>
      </c>
      <c r="L16" s="66">
        <v>1398</v>
      </c>
      <c r="M16" s="164">
        <v>1776</v>
      </c>
      <c r="N16" s="72">
        <f t="shared" si="0"/>
        <v>151911</v>
      </c>
    </row>
    <row r="17" spans="1:14" x14ac:dyDescent="0.25">
      <c r="A17" s="38">
        <v>14</v>
      </c>
      <c r="B17" s="39" t="s">
        <v>26</v>
      </c>
      <c r="C17" s="63">
        <v>0</v>
      </c>
      <c r="D17" s="70">
        <v>203</v>
      </c>
      <c r="E17" s="63">
        <v>0</v>
      </c>
      <c r="F17" s="70">
        <v>0</v>
      </c>
      <c r="G17" s="63">
        <v>0</v>
      </c>
      <c r="H17" s="70">
        <v>0</v>
      </c>
      <c r="I17" s="63">
        <v>0</v>
      </c>
      <c r="J17" s="70">
        <v>0</v>
      </c>
      <c r="K17" s="63">
        <v>0</v>
      </c>
      <c r="L17" s="70">
        <v>0</v>
      </c>
      <c r="M17" s="63">
        <v>0</v>
      </c>
      <c r="N17" s="39">
        <f t="shared" si="0"/>
        <v>203</v>
      </c>
    </row>
    <row r="18" spans="1:14" x14ac:dyDescent="0.25">
      <c r="A18" s="38">
        <v>15</v>
      </c>
      <c r="B18" s="39" t="s">
        <v>27</v>
      </c>
      <c r="C18" s="63">
        <v>16</v>
      </c>
      <c r="D18" s="70">
        <v>90</v>
      </c>
      <c r="E18" s="63">
        <v>70</v>
      </c>
      <c r="F18" s="66">
        <v>2928</v>
      </c>
      <c r="G18" s="63">
        <v>3</v>
      </c>
      <c r="H18" s="70">
        <v>0</v>
      </c>
      <c r="I18" s="63">
        <v>0</v>
      </c>
      <c r="J18" s="70">
        <v>0</v>
      </c>
      <c r="K18" s="63">
        <v>225</v>
      </c>
      <c r="L18" s="70">
        <v>0</v>
      </c>
      <c r="M18" s="63">
        <v>0</v>
      </c>
      <c r="N18" s="72">
        <f t="shared" si="0"/>
        <v>3332</v>
      </c>
    </row>
    <row r="19" spans="1:14" x14ac:dyDescent="0.25">
      <c r="A19" s="38">
        <v>16</v>
      </c>
      <c r="B19" s="39" t="s">
        <v>28</v>
      </c>
      <c r="C19" s="164">
        <v>5241</v>
      </c>
      <c r="D19" s="66">
        <v>21543</v>
      </c>
      <c r="E19" s="63">
        <v>639</v>
      </c>
      <c r="F19" s="66">
        <v>2762</v>
      </c>
      <c r="G19" s="63">
        <v>0</v>
      </c>
      <c r="H19" s="70">
        <v>334</v>
      </c>
      <c r="I19" s="63">
        <v>0</v>
      </c>
      <c r="J19" s="66">
        <v>1940</v>
      </c>
      <c r="K19" s="63">
        <v>0</v>
      </c>
      <c r="L19" s="70">
        <v>0</v>
      </c>
      <c r="M19" s="164">
        <v>0</v>
      </c>
      <c r="N19" s="72">
        <f t="shared" si="0"/>
        <v>32459</v>
      </c>
    </row>
    <row r="20" spans="1:14" x14ac:dyDescent="0.25">
      <c r="A20" s="38">
        <v>17</v>
      </c>
      <c r="B20" s="39" t="s">
        <v>29</v>
      </c>
      <c r="C20" s="63">
        <v>0</v>
      </c>
      <c r="D20" s="70">
        <v>0</v>
      </c>
      <c r="E20" s="63">
        <v>0</v>
      </c>
      <c r="F20" s="70">
        <v>0</v>
      </c>
      <c r="G20" s="63">
        <v>0</v>
      </c>
      <c r="H20" s="70">
        <v>0</v>
      </c>
      <c r="I20" s="63">
        <v>0</v>
      </c>
      <c r="J20" s="70">
        <v>0</v>
      </c>
      <c r="K20" s="63">
        <v>0</v>
      </c>
      <c r="L20" s="70">
        <v>0</v>
      </c>
      <c r="M20" s="63">
        <v>0</v>
      </c>
      <c r="N20" s="39">
        <f t="shared" si="0"/>
        <v>0</v>
      </c>
    </row>
    <row r="21" spans="1:14" ht="15.75" thickBot="1" x14ac:dyDescent="0.3">
      <c r="A21" s="41">
        <v>18</v>
      </c>
      <c r="B21" s="42" t="s">
        <v>30</v>
      </c>
      <c r="C21" s="165">
        <v>8292</v>
      </c>
      <c r="D21" s="163">
        <v>22328</v>
      </c>
      <c r="E21" s="165">
        <v>8261</v>
      </c>
      <c r="F21" s="163">
        <v>19999</v>
      </c>
      <c r="G21" s="165">
        <v>10693</v>
      </c>
      <c r="H21" s="163">
        <v>17630</v>
      </c>
      <c r="I21" s="165">
        <v>3894</v>
      </c>
      <c r="J21" s="163">
        <v>11326</v>
      </c>
      <c r="K21" s="165">
        <v>9592</v>
      </c>
      <c r="L21" s="163">
        <v>4157</v>
      </c>
      <c r="M21" s="165">
        <v>3349</v>
      </c>
      <c r="N21" s="167">
        <f>SUM(C21:M21)</f>
        <v>119521</v>
      </c>
    </row>
    <row r="22" spans="1:14" ht="15.75" thickBot="1" x14ac:dyDescent="0.3">
      <c r="A22" s="44"/>
      <c r="B22" s="45" t="s">
        <v>38</v>
      </c>
      <c r="C22" s="96">
        <f t="shared" ref="C22:N22" si="1">SUM(C4:C21)</f>
        <v>589392</v>
      </c>
      <c r="D22" s="139">
        <f t="shared" si="1"/>
        <v>951646</v>
      </c>
      <c r="E22" s="64">
        <f t="shared" si="1"/>
        <v>414346</v>
      </c>
      <c r="F22" s="50">
        <f>SUM(F4:F21)</f>
        <v>614785</v>
      </c>
      <c r="G22" s="64">
        <f>SUM(G4:G21)</f>
        <v>527973</v>
      </c>
      <c r="H22" s="50">
        <f t="shared" si="1"/>
        <v>713188</v>
      </c>
      <c r="I22" s="64">
        <f t="shared" si="1"/>
        <v>194666</v>
      </c>
      <c r="J22" s="50">
        <f t="shared" si="1"/>
        <v>510767</v>
      </c>
      <c r="K22" s="64">
        <f>SUM(K4:K21)</f>
        <v>502138</v>
      </c>
      <c r="L22" s="50">
        <f t="shared" si="1"/>
        <v>234890</v>
      </c>
      <c r="M22" s="96">
        <f>SUM(M4:M21)</f>
        <v>248808</v>
      </c>
      <c r="N22" s="47">
        <f t="shared" si="1"/>
        <v>5502599</v>
      </c>
    </row>
    <row r="23" spans="1:14" ht="15.75" thickBot="1" x14ac:dyDescent="0.3">
      <c r="A23" s="51"/>
      <c r="B23" s="52"/>
      <c r="C23" s="79"/>
      <c r="D23" s="54"/>
      <c r="E23" s="79"/>
      <c r="F23" s="54"/>
      <c r="G23" s="79"/>
      <c r="H23" s="54"/>
      <c r="I23" s="79"/>
      <c r="J23" s="54"/>
      <c r="K23" s="79"/>
      <c r="L23" s="54"/>
      <c r="M23" s="79"/>
      <c r="N23" s="54"/>
    </row>
    <row r="24" spans="1:14" ht="15.75" thickBot="1" x14ac:dyDescent="0.3">
      <c r="A24" s="298" t="s">
        <v>54</v>
      </c>
      <c r="B24" s="299"/>
      <c r="C24" s="73">
        <f>C22/N22</f>
        <v>0.10711156673419234</v>
      </c>
      <c r="D24" s="80">
        <f>D22/N22</f>
        <v>0.17294482116541657</v>
      </c>
      <c r="E24" s="56">
        <f>E22/N22</f>
        <v>7.5300053665549677E-2</v>
      </c>
      <c r="F24" s="74">
        <f>F22/N22</f>
        <v>0.11172629515616166</v>
      </c>
      <c r="G24" s="56">
        <f>G22/N22</f>
        <v>9.5949750290726249E-2</v>
      </c>
      <c r="H24" s="80">
        <f>H22/N22</f>
        <v>0.12960929916935615</v>
      </c>
      <c r="I24" s="81">
        <f>I22/N22</f>
        <v>3.5377100893595914E-2</v>
      </c>
      <c r="J24" s="80">
        <f>J22/N22</f>
        <v>9.2822864250147977E-2</v>
      </c>
      <c r="K24" s="56">
        <f>K22/N22</f>
        <v>9.1254696189927709E-2</v>
      </c>
      <c r="L24" s="80">
        <f>L22/N22</f>
        <v>4.2687101131665239E-2</v>
      </c>
      <c r="M24" s="82">
        <f>M22/N22</f>
        <v>4.5216451353260523E-2</v>
      </c>
      <c r="N24" s="236">
        <f>N22/N22</f>
        <v>1</v>
      </c>
    </row>
    <row r="25" spans="1:14" ht="15.75" thickBot="1" x14ac:dyDescent="0.3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1"/>
    </row>
    <row r="26" spans="1:14" ht="15.75" thickBot="1" x14ac:dyDescent="0.3">
      <c r="A26" s="283" t="s">
        <v>0</v>
      </c>
      <c r="B26" s="289" t="s">
        <v>1</v>
      </c>
      <c r="C26" s="293" t="s">
        <v>91</v>
      </c>
      <c r="D26" s="294"/>
      <c r="E26" s="294"/>
      <c r="F26" s="295"/>
      <c r="G26" s="296" t="s">
        <v>3</v>
      </c>
      <c r="H26" s="1"/>
      <c r="I26" s="1"/>
      <c r="J26" s="1"/>
      <c r="K26" s="1"/>
      <c r="L26" s="1"/>
      <c r="M26" s="1"/>
      <c r="N26" s="1"/>
    </row>
    <row r="27" spans="1:14" ht="15.75" thickBot="1" x14ac:dyDescent="0.3">
      <c r="A27" s="284"/>
      <c r="B27" s="290"/>
      <c r="C27" s="76" t="s">
        <v>12</v>
      </c>
      <c r="D27" s="179" t="s">
        <v>33</v>
      </c>
      <c r="E27" s="76" t="s">
        <v>7</v>
      </c>
      <c r="F27" s="179" t="s">
        <v>9</v>
      </c>
      <c r="G27" s="297"/>
      <c r="H27" s="1"/>
      <c r="I27" s="1"/>
      <c r="J27" s="109"/>
      <c r="K27" s="291" t="s">
        <v>34</v>
      </c>
      <c r="L27" s="292"/>
      <c r="M27" s="157">
        <f>N22</f>
        <v>5502599</v>
      </c>
      <c r="N27" s="158">
        <f>M27/M29</f>
        <v>0.82718359763146387</v>
      </c>
    </row>
    <row r="28" spans="1:14" ht="15.75" thickBot="1" x14ac:dyDescent="0.3">
      <c r="A28" s="26">
        <v>19</v>
      </c>
      <c r="B28" s="180" t="s">
        <v>35</v>
      </c>
      <c r="C28" s="156">
        <v>486830</v>
      </c>
      <c r="D28" s="58">
        <v>399659</v>
      </c>
      <c r="E28" s="156">
        <v>191762</v>
      </c>
      <c r="F28" s="58">
        <v>71360</v>
      </c>
      <c r="G28" s="156">
        <f>SUM(C28:F28)</f>
        <v>1149611</v>
      </c>
      <c r="H28" s="1"/>
      <c r="I28" s="1"/>
      <c r="J28" s="109"/>
      <c r="K28" s="273" t="s">
        <v>35</v>
      </c>
      <c r="L28" s="274"/>
      <c r="M28" s="156">
        <f>G28</f>
        <v>1149611</v>
      </c>
      <c r="N28" s="159">
        <f>M28/M29</f>
        <v>0.17281640236853618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9"/>
      <c r="K29" s="275" t="s">
        <v>3</v>
      </c>
      <c r="L29" s="276"/>
      <c r="M29" s="160">
        <f>M27+M28</f>
        <v>6652210</v>
      </c>
      <c r="N29" s="161">
        <f>M29/M29</f>
        <v>1</v>
      </c>
    </row>
    <row r="30" spans="1:14" ht="15.75" thickBot="1" x14ac:dyDescent="0.3">
      <c r="A30" s="277" t="s">
        <v>36</v>
      </c>
      <c r="B30" s="278"/>
      <c r="C30" s="27">
        <f>C28/G28</f>
        <v>0.4234736793576262</v>
      </c>
      <c r="D30" s="110">
        <f>D28/G28</f>
        <v>0.34764716064825407</v>
      </c>
      <c r="E30" s="27">
        <f>E28/G28</f>
        <v>0.16680598915633202</v>
      </c>
      <c r="F30" s="110">
        <f>F28/G28</f>
        <v>6.2073170837787739E-2</v>
      </c>
      <c r="G30" s="27">
        <f>G28/G28</f>
        <v>1</v>
      </c>
      <c r="H30" s="1"/>
      <c r="I30" s="1"/>
      <c r="J30" s="1"/>
      <c r="K30" s="1"/>
      <c r="L30" s="1"/>
      <c r="M30" s="1"/>
      <c r="N30" s="1"/>
    </row>
  </sheetData>
  <mergeCells count="14">
    <mergeCell ref="K28:L28"/>
    <mergeCell ref="K29:L29"/>
    <mergeCell ref="A30:B30"/>
    <mergeCell ref="A26:A27"/>
    <mergeCell ref="B26:B27"/>
    <mergeCell ref="C26:F26"/>
    <mergeCell ref="G26:G27"/>
    <mergeCell ref="K27:L27"/>
    <mergeCell ref="A24:B24"/>
    <mergeCell ref="N2:N3"/>
    <mergeCell ref="C1:I1"/>
    <mergeCell ref="A2:A3"/>
    <mergeCell ref="B2:B3"/>
    <mergeCell ref="C2:M2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/>
  </sheetViews>
  <sheetFormatPr defaultRowHeight="15" x14ac:dyDescent="0.25"/>
  <cols>
    <col min="1" max="1" width="4.7109375" customWidth="1"/>
    <col min="2" max="2" width="20.28515625" customWidth="1"/>
    <col min="14" max="14" width="11.7109375" customWidth="1"/>
  </cols>
  <sheetData>
    <row r="1" spans="1:15" x14ac:dyDescent="0.25">
      <c r="A1" s="168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25">
      <c r="A2" s="357" t="s">
        <v>113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9"/>
      <c r="M2" s="1"/>
      <c r="N2" s="1"/>
    </row>
    <row r="3" spans="1:15" ht="15.75" thickBot="1" x14ac:dyDescent="0.3">
      <c r="A3" s="31"/>
      <c r="B3" s="300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1"/>
      <c r="N3" s="235" t="s">
        <v>92</v>
      </c>
    </row>
    <row r="4" spans="1:15" ht="15.75" thickBot="1" x14ac:dyDescent="0.3">
      <c r="A4" s="296" t="s">
        <v>0</v>
      </c>
      <c r="B4" s="360" t="s">
        <v>90</v>
      </c>
      <c r="C4" s="362" t="s">
        <v>2</v>
      </c>
      <c r="D4" s="362"/>
      <c r="E4" s="362"/>
      <c r="F4" s="362"/>
      <c r="G4" s="362"/>
      <c r="H4" s="362"/>
      <c r="I4" s="362"/>
      <c r="J4" s="362"/>
      <c r="K4" s="362"/>
      <c r="L4" s="362"/>
      <c r="M4" s="363"/>
      <c r="N4" s="374" t="s">
        <v>3</v>
      </c>
    </row>
    <row r="5" spans="1:15" ht="15.75" thickBot="1" x14ac:dyDescent="0.3">
      <c r="A5" s="303"/>
      <c r="B5" s="361"/>
      <c r="C5" s="154" t="s">
        <v>70</v>
      </c>
      <c r="D5" s="153" t="s">
        <v>4</v>
      </c>
      <c r="E5" s="152" t="s">
        <v>5</v>
      </c>
      <c r="F5" s="153" t="s">
        <v>6</v>
      </c>
      <c r="G5" s="152" t="s">
        <v>7</v>
      </c>
      <c r="H5" s="153" t="s">
        <v>8</v>
      </c>
      <c r="I5" s="152" t="s">
        <v>94</v>
      </c>
      <c r="J5" s="153" t="s">
        <v>9</v>
      </c>
      <c r="K5" s="155" t="s">
        <v>10</v>
      </c>
      <c r="L5" s="153" t="s">
        <v>11</v>
      </c>
      <c r="M5" s="151" t="s">
        <v>12</v>
      </c>
      <c r="N5" s="375"/>
    </row>
    <row r="6" spans="1:15" ht="37.5" customHeight="1" x14ac:dyDescent="0.25">
      <c r="A6" s="36">
        <v>1</v>
      </c>
      <c r="B6" s="83" t="s">
        <v>60</v>
      </c>
      <c r="C6" s="91">
        <v>208184</v>
      </c>
      <c r="D6" s="92">
        <v>386331</v>
      </c>
      <c r="E6" s="84">
        <v>140283</v>
      </c>
      <c r="F6" s="92">
        <v>287454</v>
      </c>
      <c r="G6" s="84">
        <v>191958</v>
      </c>
      <c r="H6" s="92">
        <v>223771</v>
      </c>
      <c r="I6" s="84">
        <v>81559</v>
      </c>
      <c r="J6" s="92">
        <v>231336</v>
      </c>
      <c r="K6" s="101">
        <v>259123</v>
      </c>
      <c r="L6" s="92">
        <v>120139</v>
      </c>
      <c r="M6" s="93">
        <v>101656</v>
      </c>
      <c r="N6" s="127">
        <f>SUM(C6:M6)</f>
        <v>2231794</v>
      </c>
    </row>
    <row r="7" spans="1:15" ht="37.5" customHeight="1" thickBot="1" x14ac:dyDescent="0.3">
      <c r="A7" s="111">
        <v>2</v>
      </c>
      <c r="B7" s="112" t="s">
        <v>61</v>
      </c>
      <c r="C7" s="113">
        <v>139542</v>
      </c>
      <c r="D7" s="114">
        <v>240609</v>
      </c>
      <c r="E7" s="115">
        <v>118430</v>
      </c>
      <c r="F7" s="114">
        <v>145623</v>
      </c>
      <c r="G7" s="115">
        <v>153326</v>
      </c>
      <c r="H7" s="114">
        <v>128722</v>
      </c>
      <c r="I7" s="115">
        <v>60083</v>
      </c>
      <c r="J7" s="114">
        <v>103740</v>
      </c>
      <c r="K7" s="115">
        <v>174840</v>
      </c>
      <c r="L7" s="114">
        <v>95659</v>
      </c>
      <c r="M7" s="116">
        <v>83942</v>
      </c>
      <c r="N7" s="128">
        <f>SUM(C7:M7)</f>
        <v>1444516</v>
      </c>
    </row>
    <row r="8" spans="1: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5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5" ht="15.75" thickBot="1" x14ac:dyDescent="0.3">
      <c r="A10" s="296" t="s">
        <v>0</v>
      </c>
      <c r="B10" s="360" t="s">
        <v>90</v>
      </c>
      <c r="C10" s="378" t="s">
        <v>91</v>
      </c>
      <c r="D10" s="379"/>
      <c r="E10" s="379"/>
      <c r="F10" s="380"/>
      <c r="G10" s="381" t="s">
        <v>3</v>
      </c>
      <c r="H10" s="1"/>
      <c r="I10" s="1"/>
      <c r="J10" s="366" t="s">
        <v>82</v>
      </c>
      <c r="K10" s="367"/>
      <c r="L10" s="370" t="s">
        <v>2</v>
      </c>
      <c r="M10" s="372" t="s">
        <v>91</v>
      </c>
      <c r="N10" s="364" t="s">
        <v>3</v>
      </c>
      <c r="O10" s="1"/>
    </row>
    <row r="11" spans="1:15" ht="15.75" thickBot="1" x14ac:dyDescent="0.3">
      <c r="A11" s="303"/>
      <c r="B11" s="361"/>
      <c r="C11" s="151" t="s">
        <v>12</v>
      </c>
      <c r="D11" s="267" t="s">
        <v>33</v>
      </c>
      <c r="E11" s="152" t="s">
        <v>7</v>
      </c>
      <c r="F11" s="153" t="s">
        <v>9</v>
      </c>
      <c r="G11" s="382"/>
      <c r="H11" s="1"/>
      <c r="I11" s="1"/>
      <c r="J11" s="368"/>
      <c r="K11" s="369"/>
      <c r="L11" s="371"/>
      <c r="M11" s="373"/>
      <c r="N11" s="365"/>
      <c r="O11" s="1"/>
    </row>
    <row r="12" spans="1:15" ht="37.5" customHeight="1" thickBot="1" x14ac:dyDescent="0.3">
      <c r="A12" s="129">
        <v>1</v>
      </c>
      <c r="B12" s="83" t="s">
        <v>60</v>
      </c>
      <c r="C12" s="268">
        <v>3187</v>
      </c>
      <c r="D12" s="178">
        <v>21311</v>
      </c>
      <c r="E12" s="269">
        <v>4495</v>
      </c>
      <c r="F12" s="130">
        <v>40</v>
      </c>
      <c r="G12" s="131">
        <f>SUM(C12:F12)</f>
        <v>29033</v>
      </c>
      <c r="H12" s="1"/>
      <c r="I12" s="1"/>
      <c r="J12" s="383" t="s">
        <v>60</v>
      </c>
      <c r="K12" s="384"/>
      <c r="L12" s="134">
        <f>N6</f>
        <v>2231794</v>
      </c>
      <c r="M12" s="148">
        <f>G12</f>
        <v>29033</v>
      </c>
      <c r="N12" s="149">
        <f>SUM(L12:M12)</f>
        <v>2260827</v>
      </c>
      <c r="O12" s="1"/>
    </row>
    <row r="13" spans="1:15" ht="37.5" customHeight="1" thickBot="1" x14ac:dyDescent="0.3">
      <c r="A13" s="111">
        <v>2</v>
      </c>
      <c r="B13" s="112" t="s">
        <v>61</v>
      </c>
      <c r="C13" s="270">
        <v>2554</v>
      </c>
      <c r="D13" s="271">
        <v>17825</v>
      </c>
      <c r="E13" s="272">
        <v>5953</v>
      </c>
      <c r="F13" s="132">
        <v>12</v>
      </c>
      <c r="G13" s="133">
        <f>SUM(C13:F13)</f>
        <v>26344</v>
      </c>
      <c r="H13" s="1"/>
      <c r="I13" s="1"/>
      <c r="J13" s="376" t="s">
        <v>61</v>
      </c>
      <c r="K13" s="377"/>
      <c r="L13" s="135">
        <f>N7</f>
        <v>1444516</v>
      </c>
      <c r="M13" s="148">
        <f>G13</f>
        <v>26344</v>
      </c>
      <c r="N13" s="150">
        <f>SUM(L13:M13)</f>
        <v>1470860</v>
      </c>
      <c r="O13" s="1"/>
    </row>
    <row r="14" spans="1: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</sheetData>
  <mergeCells count="16">
    <mergeCell ref="J13:K13"/>
    <mergeCell ref="A10:A11"/>
    <mergeCell ref="B10:B11"/>
    <mergeCell ref="C10:F10"/>
    <mergeCell ref="G10:G11"/>
    <mergeCell ref="J12:K12"/>
    <mergeCell ref="N10:N11"/>
    <mergeCell ref="J10:K11"/>
    <mergeCell ref="L10:L11"/>
    <mergeCell ref="M10:M11"/>
    <mergeCell ref="N4:N5"/>
    <mergeCell ref="A2:L2"/>
    <mergeCell ref="B3:L3"/>
    <mergeCell ref="A4:A5"/>
    <mergeCell ref="B4:B5"/>
    <mergeCell ref="C4:M4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/>
  </sheetViews>
  <sheetFormatPr defaultRowHeight="15" x14ac:dyDescent="0.25"/>
  <cols>
    <col min="1" max="1" width="25.7109375" customWidth="1"/>
    <col min="13" max="13" width="9.5703125" bestFit="1" customWidth="1"/>
  </cols>
  <sheetData>
    <row r="1" spans="1:13" ht="11.25" customHeight="1" thickBot="1" x14ac:dyDescent="0.3">
      <c r="A1" s="168"/>
      <c r="B1" s="168"/>
      <c r="C1" s="241" t="s">
        <v>114</v>
      </c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13" ht="15.75" thickBot="1" x14ac:dyDescent="0.3">
      <c r="A2" s="105"/>
      <c r="B2" s="106" t="s">
        <v>70</v>
      </c>
      <c r="C2" s="88" t="s">
        <v>4</v>
      </c>
      <c r="D2" s="89" t="s">
        <v>5</v>
      </c>
      <c r="E2" s="88" t="s">
        <v>6</v>
      </c>
      <c r="F2" s="89" t="s">
        <v>7</v>
      </c>
      <c r="G2" s="88" t="s">
        <v>8</v>
      </c>
      <c r="H2" s="88" t="s">
        <v>94</v>
      </c>
      <c r="I2" s="88" t="s">
        <v>9</v>
      </c>
      <c r="J2" s="89" t="s">
        <v>10</v>
      </c>
      <c r="K2" s="88" t="s">
        <v>11</v>
      </c>
      <c r="L2" s="87" t="s">
        <v>12</v>
      </c>
      <c r="M2" s="88" t="s">
        <v>3</v>
      </c>
    </row>
    <row r="3" spans="1:13" x14ac:dyDescent="0.25">
      <c r="A3" s="175" t="s">
        <v>71</v>
      </c>
      <c r="B3" s="102"/>
      <c r="C3" s="102"/>
      <c r="D3" s="103"/>
      <c r="E3" s="102"/>
      <c r="F3" s="103"/>
      <c r="G3" s="102"/>
      <c r="H3" s="102"/>
      <c r="I3" s="102"/>
      <c r="J3" s="103"/>
      <c r="K3" s="102"/>
      <c r="L3" s="103"/>
      <c r="M3" s="102"/>
    </row>
    <row r="4" spans="1:13" x14ac:dyDescent="0.25">
      <c r="A4" s="176" t="s">
        <v>77</v>
      </c>
      <c r="B4" s="220">
        <v>15979</v>
      </c>
      <c r="C4" s="220">
        <v>119693</v>
      </c>
      <c r="D4" s="221">
        <v>77055</v>
      </c>
      <c r="E4" s="220">
        <v>82753</v>
      </c>
      <c r="F4" s="221">
        <v>70480</v>
      </c>
      <c r="G4" s="220">
        <v>117819</v>
      </c>
      <c r="H4" s="176">
        <v>500</v>
      </c>
      <c r="I4" s="220">
        <v>44685</v>
      </c>
      <c r="J4" s="221">
        <v>83653</v>
      </c>
      <c r="K4" s="220">
        <v>36888</v>
      </c>
      <c r="L4" s="221">
        <v>46689</v>
      </c>
      <c r="M4" s="220">
        <f>SUM(B4:L4)</f>
        <v>696194</v>
      </c>
    </row>
    <row r="5" spans="1:13" x14ac:dyDescent="0.25">
      <c r="A5" s="176" t="s">
        <v>78</v>
      </c>
      <c r="B5" s="220">
        <v>214114</v>
      </c>
      <c r="C5" s="220">
        <v>962763</v>
      </c>
      <c r="D5" s="221">
        <v>395740</v>
      </c>
      <c r="E5" s="220">
        <v>522043</v>
      </c>
      <c r="F5" s="221">
        <v>377987</v>
      </c>
      <c r="G5" s="220">
        <v>698474</v>
      </c>
      <c r="H5" s="220">
        <v>4840</v>
      </c>
      <c r="I5" s="220">
        <v>264967</v>
      </c>
      <c r="J5" s="221">
        <v>433268</v>
      </c>
      <c r="K5" s="220">
        <v>198599</v>
      </c>
      <c r="L5" s="221">
        <v>237960</v>
      </c>
      <c r="M5" s="248">
        <f>SUM(B5:L5)</f>
        <v>4310755</v>
      </c>
    </row>
    <row r="6" spans="1:13" x14ac:dyDescent="0.25">
      <c r="A6" s="176" t="s">
        <v>59</v>
      </c>
      <c r="B6" s="176">
        <v>0</v>
      </c>
      <c r="C6" s="176">
        <v>0</v>
      </c>
      <c r="D6" s="222">
        <v>0</v>
      </c>
      <c r="E6" s="176">
        <v>0</v>
      </c>
      <c r="F6" s="222">
        <v>0</v>
      </c>
      <c r="G6" s="176">
        <v>0</v>
      </c>
      <c r="H6" s="176">
        <v>0</v>
      </c>
      <c r="I6" s="176">
        <v>0</v>
      </c>
      <c r="J6" s="222">
        <v>0</v>
      </c>
      <c r="K6" s="176">
        <v>0</v>
      </c>
      <c r="L6" s="222">
        <v>0</v>
      </c>
      <c r="M6" s="176">
        <f>SUM(B6:L6)</f>
        <v>0</v>
      </c>
    </row>
    <row r="7" spans="1:13" x14ac:dyDescent="0.25">
      <c r="A7" s="175" t="s">
        <v>72</v>
      </c>
      <c r="B7" s="102"/>
      <c r="C7" s="102"/>
      <c r="D7" s="103"/>
      <c r="E7" s="102"/>
      <c r="F7" s="103"/>
      <c r="G7" s="102"/>
      <c r="H7" s="102"/>
      <c r="I7" s="102"/>
      <c r="J7" s="103"/>
      <c r="K7" s="102"/>
      <c r="L7" s="103"/>
      <c r="M7" s="102"/>
    </row>
    <row r="8" spans="1:13" x14ac:dyDescent="0.25">
      <c r="A8" s="176" t="s">
        <v>77</v>
      </c>
      <c r="B8" s="220">
        <v>16015</v>
      </c>
      <c r="C8" s="220">
        <v>45875</v>
      </c>
      <c r="D8" s="221">
        <v>28573</v>
      </c>
      <c r="E8" s="220">
        <v>18895</v>
      </c>
      <c r="F8" s="221">
        <v>21661</v>
      </c>
      <c r="G8" s="220">
        <v>30079</v>
      </c>
      <c r="H8" s="220">
        <v>13299</v>
      </c>
      <c r="I8" s="220">
        <v>27072</v>
      </c>
      <c r="J8" s="221">
        <v>25772</v>
      </c>
      <c r="K8" s="220">
        <v>19403</v>
      </c>
      <c r="L8" s="221">
        <v>29658</v>
      </c>
      <c r="M8" s="220">
        <f>SUM(B8:L8)</f>
        <v>276302</v>
      </c>
    </row>
    <row r="9" spans="1:13" x14ac:dyDescent="0.25">
      <c r="A9" s="176" t="s">
        <v>78</v>
      </c>
      <c r="B9" s="220">
        <v>178734</v>
      </c>
      <c r="C9" s="220">
        <v>284624</v>
      </c>
      <c r="D9" s="221">
        <v>152350</v>
      </c>
      <c r="E9" s="220">
        <v>101890</v>
      </c>
      <c r="F9" s="221">
        <v>119291</v>
      </c>
      <c r="G9" s="220">
        <v>160999</v>
      </c>
      <c r="H9" s="220">
        <v>63897</v>
      </c>
      <c r="I9" s="220">
        <v>183681</v>
      </c>
      <c r="J9" s="221">
        <v>165336</v>
      </c>
      <c r="K9" s="220">
        <v>98227</v>
      </c>
      <c r="L9" s="221">
        <v>133081</v>
      </c>
      <c r="M9" s="248">
        <f>SUM(B9:L9)</f>
        <v>1642110</v>
      </c>
    </row>
    <row r="10" spans="1:13" x14ac:dyDescent="0.25">
      <c r="A10" s="176" t="s">
        <v>59</v>
      </c>
      <c r="B10" s="220">
        <v>37229</v>
      </c>
      <c r="C10" s="220">
        <v>64886</v>
      </c>
      <c r="D10" s="221">
        <v>37017</v>
      </c>
      <c r="E10" s="220">
        <v>17900</v>
      </c>
      <c r="F10" s="221">
        <v>36995</v>
      </c>
      <c r="G10" s="220">
        <v>40829</v>
      </c>
      <c r="H10" s="220">
        <v>20927</v>
      </c>
      <c r="I10" s="220">
        <v>39810</v>
      </c>
      <c r="J10" s="221">
        <v>35959</v>
      </c>
      <c r="K10" s="220">
        <v>33208</v>
      </c>
      <c r="L10" s="221">
        <v>34454</v>
      </c>
      <c r="M10" s="220">
        <f>SUM(B10:L10)</f>
        <v>399214</v>
      </c>
    </row>
    <row r="11" spans="1:13" x14ac:dyDescent="0.25">
      <c r="A11" s="175" t="s">
        <v>73</v>
      </c>
      <c r="B11" s="102"/>
      <c r="C11" s="102"/>
      <c r="D11" s="103"/>
      <c r="E11" s="102"/>
      <c r="F11" s="103"/>
      <c r="G11" s="102"/>
      <c r="H11" s="102"/>
      <c r="I11" s="102"/>
      <c r="J11" s="103"/>
      <c r="K11" s="102"/>
      <c r="L11" s="103"/>
      <c r="M11" s="102"/>
    </row>
    <row r="12" spans="1:13" x14ac:dyDescent="0.25">
      <c r="A12" s="176" t="s">
        <v>77</v>
      </c>
      <c r="B12" s="220">
        <v>45389</v>
      </c>
      <c r="C12" s="220">
        <v>0</v>
      </c>
      <c r="D12" s="222">
        <v>248</v>
      </c>
      <c r="E12" s="220">
        <v>52020</v>
      </c>
      <c r="F12" s="222">
        <v>23</v>
      </c>
      <c r="G12" s="176">
        <v>0</v>
      </c>
      <c r="H12" s="176">
        <v>0</v>
      </c>
      <c r="I12" s="220">
        <v>26467</v>
      </c>
      <c r="J12" s="258">
        <v>3966</v>
      </c>
      <c r="K12" s="176">
        <v>0</v>
      </c>
      <c r="L12" s="222">
        <v>0</v>
      </c>
      <c r="M12" s="220">
        <f>SUM(B12:L12)</f>
        <v>128113</v>
      </c>
    </row>
    <row r="13" spans="1:13" x14ac:dyDescent="0.25">
      <c r="A13" s="176" t="s">
        <v>78</v>
      </c>
      <c r="B13" s="220">
        <v>450849</v>
      </c>
      <c r="C13" s="220">
        <v>0</v>
      </c>
      <c r="D13" s="221">
        <v>1674</v>
      </c>
      <c r="E13" s="220">
        <v>57695</v>
      </c>
      <c r="F13" s="221">
        <v>764</v>
      </c>
      <c r="G13" s="176">
        <v>0</v>
      </c>
      <c r="H13" s="176">
        <v>0</v>
      </c>
      <c r="I13" s="220">
        <v>125062</v>
      </c>
      <c r="J13" s="221">
        <v>18503</v>
      </c>
      <c r="K13" s="176">
        <v>0</v>
      </c>
      <c r="L13" s="222">
        <v>0</v>
      </c>
      <c r="M13" s="248">
        <f>SUM(B13:L13)</f>
        <v>654547</v>
      </c>
    </row>
    <row r="14" spans="1:13" x14ac:dyDescent="0.25">
      <c r="A14" s="176" t="s">
        <v>59</v>
      </c>
      <c r="B14" s="220">
        <v>81336</v>
      </c>
      <c r="C14" s="220">
        <v>0</v>
      </c>
      <c r="D14" s="221">
        <v>0</v>
      </c>
      <c r="E14" s="220">
        <v>11306</v>
      </c>
      <c r="F14" s="222">
        <v>163</v>
      </c>
      <c r="G14" s="176">
        <v>0</v>
      </c>
      <c r="H14" s="176">
        <v>0</v>
      </c>
      <c r="I14" s="220">
        <v>37865</v>
      </c>
      <c r="J14" s="221">
        <v>4822</v>
      </c>
      <c r="K14" s="176">
        <v>0</v>
      </c>
      <c r="L14" s="222">
        <v>0</v>
      </c>
      <c r="M14" s="220">
        <f>SUM(B14:L14)</f>
        <v>135492</v>
      </c>
    </row>
    <row r="15" spans="1:13" x14ac:dyDescent="0.25">
      <c r="A15" s="175" t="s">
        <v>74</v>
      </c>
      <c r="B15" s="102"/>
      <c r="C15" s="102"/>
      <c r="D15" s="103"/>
      <c r="E15" s="102"/>
      <c r="F15" s="103"/>
      <c r="G15" s="102"/>
      <c r="H15" s="102"/>
      <c r="I15" s="102"/>
      <c r="J15" s="103"/>
      <c r="K15" s="102"/>
      <c r="L15" s="103"/>
      <c r="M15" s="102"/>
    </row>
    <row r="16" spans="1:13" x14ac:dyDescent="0.25">
      <c r="A16" s="176" t="s">
        <v>77</v>
      </c>
      <c r="B16" s="220">
        <v>7678</v>
      </c>
      <c r="C16" s="220">
        <v>6732</v>
      </c>
      <c r="D16" s="221">
        <v>1332</v>
      </c>
      <c r="E16" s="220">
        <v>13215</v>
      </c>
      <c r="F16" s="221">
        <v>3043</v>
      </c>
      <c r="G16" s="220">
        <v>29284</v>
      </c>
      <c r="H16" s="220">
        <v>11701</v>
      </c>
      <c r="I16" s="220">
        <v>9249</v>
      </c>
      <c r="J16" s="221">
        <v>3482</v>
      </c>
      <c r="K16" s="220">
        <v>8191</v>
      </c>
      <c r="L16" s="221">
        <v>3696</v>
      </c>
      <c r="M16" s="220">
        <f>SUM(B16:L16)</f>
        <v>97603</v>
      </c>
    </row>
    <row r="17" spans="1:13" x14ac:dyDescent="0.25">
      <c r="A17" s="176" t="s">
        <v>78</v>
      </c>
      <c r="B17" s="220">
        <v>3069</v>
      </c>
      <c r="C17" s="220">
        <v>3340</v>
      </c>
      <c r="D17" s="221">
        <v>551</v>
      </c>
      <c r="E17" s="220">
        <v>5101</v>
      </c>
      <c r="F17" s="221">
        <v>1242</v>
      </c>
      <c r="G17" s="220">
        <v>10502</v>
      </c>
      <c r="H17" s="220">
        <v>2818</v>
      </c>
      <c r="I17" s="220">
        <v>2917</v>
      </c>
      <c r="J17" s="221">
        <v>1506</v>
      </c>
      <c r="K17" s="220">
        <v>1979</v>
      </c>
      <c r="L17" s="221">
        <v>1650</v>
      </c>
      <c r="M17" s="248">
        <f>SUM(B17:L17)</f>
        <v>34675</v>
      </c>
    </row>
    <row r="18" spans="1:13" x14ac:dyDescent="0.25">
      <c r="A18" s="176" t="s">
        <v>59</v>
      </c>
      <c r="B18" s="220">
        <v>889</v>
      </c>
      <c r="C18" s="176">
        <v>598</v>
      </c>
      <c r="D18" s="222">
        <v>142</v>
      </c>
      <c r="E18" s="220">
        <v>1260</v>
      </c>
      <c r="F18" s="222">
        <v>329</v>
      </c>
      <c r="G18" s="220">
        <v>3194</v>
      </c>
      <c r="H18" s="176">
        <v>834</v>
      </c>
      <c r="I18" s="176">
        <v>0</v>
      </c>
      <c r="J18" s="222">
        <v>324</v>
      </c>
      <c r="K18" s="176">
        <v>727</v>
      </c>
      <c r="L18" s="222">
        <v>657</v>
      </c>
      <c r="M18" s="220">
        <f>SUM(B18:L18)</f>
        <v>8954</v>
      </c>
    </row>
    <row r="19" spans="1:13" x14ac:dyDescent="0.25">
      <c r="A19" s="175" t="s">
        <v>75</v>
      </c>
      <c r="B19" s="102"/>
      <c r="C19" s="102"/>
      <c r="D19" s="103"/>
      <c r="E19" s="102"/>
      <c r="F19" s="103"/>
      <c r="G19" s="102"/>
      <c r="H19" s="102"/>
      <c r="I19" s="102"/>
      <c r="J19" s="103"/>
      <c r="K19" s="102"/>
      <c r="L19" s="103"/>
      <c r="M19" s="102"/>
    </row>
    <row r="20" spans="1:13" x14ac:dyDescent="0.25">
      <c r="A20" s="176" t="s">
        <v>77</v>
      </c>
      <c r="B20" s="176">
        <v>0</v>
      </c>
      <c r="C20" s="176">
        <v>0</v>
      </c>
      <c r="D20" s="222">
        <v>576</v>
      </c>
      <c r="E20" s="176">
        <v>0</v>
      </c>
      <c r="F20" s="222">
        <v>0</v>
      </c>
      <c r="G20" s="176">
        <v>0</v>
      </c>
      <c r="H20" s="176">
        <v>0</v>
      </c>
      <c r="I20" s="176">
        <v>0</v>
      </c>
      <c r="J20" s="222">
        <v>0</v>
      </c>
      <c r="K20" s="220">
        <v>0</v>
      </c>
      <c r="L20" s="222">
        <v>0</v>
      </c>
      <c r="M20" s="176">
        <f>SUM(B20:L20)</f>
        <v>576</v>
      </c>
    </row>
    <row r="21" spans="1:13" x14ac:dyDescent="0.25">
      <c r="A21" s="176" t="s">
        <v>78</v>
      </c>
      <c r="B21" s="176">
        <v>0</v>
      </c>
      <c r="C21" s="176">
        <v>0</v>
      </c>
      <c r="D21" s="221">
        <v>7071</v>
      </c>
      <c r="E21" s="176">
        <v>0</v>
      </c>
      <c r="F21" s="222">
        <v>0</v>
      </c>
      <c r="G21" s="176">
        <v>0</v>
      </c>
      <c r="H21" s="176">
        <v>0</v>
      </c>
      <c r="I21" s="176">
        <v>0</v>
      </c>
      <c r="J21" s="222">
        <v>0</v>
      </c>
      <c r="K21" s="176">
        <v>0</v>
      </c>
      <c r="L21" s="222">
        <v>0</v>
      </c>
      <c r="M21" s="248">
        <f>SUM(B21:L21)</f>
        <v>7071</v>
      </c>
    </row>
    <row r="22" spans="1:13" ht="12.75" customHeight="1" x14ac:dyDescent="0.25">
      <c r="A22" s="176" t="s">
        <v>59</v>
      </c>
      <c r="B22" s="176">
        <v>0</v>
      </c>
      <c r="C22" s="176">
        <v>0</v>
      </c>
      <c r="D22" s="221">
        <v>1058</v>
      </c>
      <c r="E22" s="176">
        <v>0</v>
      </c>
      <c r="F22" s="222">
        <v>0</v>
      </c>
      <c r="G22" s="176">
        <v>0</v>
      </c>
      <c r="H22" s="176">
        <v>0</v>
      </c>
      <c r="I22" s="176">
        <v>0</v>
      </c>
      <c r="J22" s="222">
        <v>0</v>
      </c>
      <c r="K22" s="176">
        <v>0</v>
      </c>
      <c r="L22" s="222">
        <v>0</v>
      </c>
      <c r="M22" s="220">
        <f>SUM(B22:L22)</f>
        <v>1058</v>
      </c>
    </row>
    <row r="23" spans="1:13" x14ac:dyDescent="0.25">
      <c r="A23" s="175" t="s">
        <v>76</v>
      </c>
      <c r="B23" s="102"/>
      <c r="C23" s="102"/>
      <c r="D23" s="103"/>
      <c r="E23" s="102"/>
      <c r="F23" s="103"/>
      <c r="G23" s="102"/>
      <c r="H23" s="102"/>
      <c r="I23" s="102"/>
      <c r="J23" s="103"/>
      <c r="K23" s="102"/>
      <c r="L23" s="103"/>
      <c r="M23" s="102"/>
    </row>
    <row r="24" spans="1:13" x14ac:dyDescent="0.25">
      <c r="A24" s="176" t="s">
        <v>77</v>
      </c>
      <c r="B24" s="220">
        <v>3263</v>
      </c>
      <c r="C24" s="220">
        <v>1978</v>
      </c>
      <c r="D24" s="222">
        <v>0</v>
      </c>
      <c r="E24" s="220">
        <v>594</v>
      </c>
      <c r="F24" s="222">
        <v>0</v>
      </c>
      <c r="G24" s="176">
        <v>336</v>
      </c>
      <c r="H24" s="104">
        <v>0</v>
      </c>
      <c r="I24" s="220">
        <v>2406</v>
      </c>
      <c r="J24" s="222">
        <v>941</v>
      </c>
      <c r="K24" s="176">
        <v>0</v>
      </c>
      <c r="L24" s="222">
        <v>505</v>
      </c>
      <c r="M24" s="220">
        <f>SUM(B24:L24)</f>
        <v>10023</v>
      </c>
    </row>
    <row r="25" spans="1:13" x14ac:dyDescent="0.25">
      <c r="A25" s="176" t="s">
        <v>78</v>
      </c>
      <c r="B25" s="220">
        <v>7046</v>
      </c>
      <c r="C25" s="220">
        <v>3330</v>
      </c>
      <c r="D25" s="222">
        <v>0</v>
      </c>
      <c r="E25" s="250">
        <v>1626</v>
      </c>
      <c r="F25" s="222">
        <v>0</v>
      </c>
      <c r="G25" s="176">
        <v>400</v>
      </c>
      <c r="H25" s="104">
        <v>0</v>
      </c>
      <c r="I25" s="220">
        <v>7884</v>
      </c>
      <c r="J25" s="221">
        <v>4754</v>
      </c>
      <c r="K25" s="176">
        <v>0</v>
      </c>
      <c r="L25" s="221">
        <v>2010</v>
      </c>
      <c r="M25" s="248">
        <f>SUM(B25:L25)</f>
        <v>27050</v>
      </c>
    </row>
    <row r="26" spans="1:13" x14ac:dyDescent="0.25">
      <c r="A26" s="176" t="s">
        <v>59</v>
      </c>
      <c r="B26" s="220">
        <v>947</v>
      </c>
      <c r="C26" s="176">
        <v>0</v>
      </c>
      <c r="D26" s="222">
        <v>0</v>
      </c>
      <c r="E26" s="176">
        <v>157</v>
      </c>
      <c r="F26" s="222">
        <v>0</v>
      </c>
      <c r="G26" s="176">
        <v>52</v>
      </c>
      <c r="H26" s="176">
        <v>0</v>
      </c>
      <c r="I26" s="220">
        <v>0</v>
      </c>
      <c r="J26" s="222">
        <v>0</v>
      </c>
      <c r="K26" s="176">
        <v>0</v>
      </c>
      <c r="L26" s="222">
        <v>67</v>
      </c>
      <c r="M26" s="220">
        <f>SUM(B26:L26)</f>
        <v>1223</v>
      </c>
    </row>
    <row r="27" spans="1:13" x14ac:dyDescent="0.25">
      <c r="A27" s="175" t="s">
        <v>79</v>
      </c>
      <c r="B27" s="102"/>
      <c r="C27" s="102"/>
      <c r="D27" s="103"/>
      <c r="E27" s="102"/>
      <c r="F27" s="103"/>
      <c r="G27" s="102"/>
      <c r="H27" s="102"/>
      <c r="I27" s="102"/>
      <c r="J27" s="103"/>
      <c r="K27" s="102"/>
      <c r="L27" s="103"/>
      <c r="M27" s="102"/>
    </row>
    <row r="28" spans="1:13" x14ac:dyDescent="0.25">
      <c r="A28" s="176" t="s">
        <v>77</v>
      </c>
      <c r="B28" s="176">
        <v>0</v>
      </c>
      <c r="C28" s="220">
        <v>10225</v>
      </c>
      <c r="D28" s="221">
        <v>4585</v>
      </c>
      <c r="E28" s="220">
        <v>17863</v>
      </c>
      <c r="F28" s="221">
        <v>28321</v>
      </c>
      <c r="G28" s="220">
        <v>7637</v>
      </c>
      <c r="H28" s="220">
        <v>41641</v>
      </c>
      <c r="I28" s="220">
        <v>23102</v>
      </c>
      <c r="J28" s="221">
        <v>15974</v>
      </c>
      <c r="K28" s="220">
        <v>2719</v>
      </c>
      <c r="L28" s="221">
        <v>5339</v>
      </c>
      <c r="M28" s="220">
        <f>SUM(B28:L28)</f>
        <v>157406</v>
      </c>
    </row>
    <row r="29" spans="1:13" x14ac:dyDescent="0.25">
      <c r="A29" s="176" t="s">
        <v>78</v>
      </c>
      <c r="B29" s="176">
        <v>0</v>
      </c>
      <c r="C29" s="220">
        <v>58588</v>
      </c>
      <c r="D29" s="221">
        <v>15760</v>
      </c>
      <c r="E29" s="220">
        <v>94176</v>
      </c>
      <c r="F29" s="221">
        <v>234061</v>
      </c>
      <c r="G29" s="220">
        <v>34104</v>
      </c>
      <c r="H29" s="220">
        <v>202617</v>
      </c>
      <c r="I29" s="220">
        <v>113206</v>
      </c>
      <c r="J29" s="221">
        <v>73697</v>
      </c>
      <c r="K29" s="220">
        <v>14382</v>
      </c>
      <c r="L29" s="221">
        <v>24406</v>
      </c>
      <c r="M29" s="248">
        <f>SUM(B29:L29)</f>
        <v>864997</v>
      </c>
    </row>
    <row r="30" spans="1:13" x14ac:dyDescent="0.25">
      <c r="A30" s="176" t="s">
        <v>59</v>
      </c>
      <c r="B30" s="176">
        <v>0</v>
      </c>
      <c r="C30" s="220">
        <v>10757</v>
      </c>
      <c r="D30" s="221">
        <v>21140</v>
      </c>
      <c r="E30" s="220">
        <v>26160</v>
      </c>
      <c r="F30" s="221">
        <v>28474</v>
      </c>
      <c r="G30" s="220">
        <v>6696</v>
      </c>
      <c r="H30" s="220">
        <v>15405</v>
      </c>
      <c r="I30" s="220">
        <v>29044</v>
      </c>
      <c r="J30" s="221">
        <v>9716</v>
      </c>
      <c r="K30" s="220">
        <v>1392</v>
      </c>
      <c r="L30" s="221">
        <v>8261</v>
      </c>
      <c r="M30" s="220">
        <f>SUM(B30:L30)</f>
        <v>157045</v>
      </c>
    </row>
    <row r="31" spans="1:13" ht="12" customHeight="1" x14ac:dyDescent="0.25">
      <c r="A31" s="175" t="s">
        <v>80</v>
      </c>
      <c r="B31" s="175"/>
      <c r="C31" s="102"/>
      <c r="D31" s="103"/>
      <c r="E31" s="102"/>
      <c r="F31" s="103"/>
      <c r="G31" s="102"/>
      <c r="H31" s="102"/>
      <c r="I31" s="102"/>
      <c r="J31" s="103"/>
      <c r="K31" s="102"/>
      <c r="L31" s="103"/>
      <c r="M31" s="102"/>
    </row>
    <row r="32" spans="1:13" x14ac:dyDescent="0.25">
      <c r="A32" s="176" t="s">
        <v>77</v>
      </c>
      <c r="B32" s="176">
        <v>0</v>
      </c>
      <c r="C32" s="176">
        <v>0</v>
      </c>
      <c r="D32" s="222">
        <v>0</v>
      </c>
      <c r="E32" s="220">
        <v>1673</v>
      </c>
      <c r="F32" s="222">
        <v>0</v>
      </c>
      <c r="G32" s="176">
        <v>0</v>
      </c>
      <c r="H32" s="176">
        <v>0</v>
      </c>
      <c r="I32" s="176">
        <v>0</v>
      </c>
      <c r="J32" s="221">
        <v>0</v>
      </c>
      <c r="K32" s="176">
        <v>0</v>
      </c>
      <c r="L32" s="222">
        <v>603</v>
      </c>
      <c r="M32" s="220">
        <f>SUM(B32:L32)</f>
        <v>2276</v>
      </c>
    </row>
    <row r="33" spans="1:13" ht="12.75" customHeight="1" x14ac:dyDescent="0.25">
      <c r="A33" s="176" t="s">
        <v>78</v>
      </c>
      <c r="B33" s="176">
        <v>0</v>
      </c>
      <c r="C33" s="176">
        <v>0</v>
      </c>
      <c r="D33" s="222">
        <v>0</v>
      </c>
      <c r="E33" s="176">
        <v>782</v>
      </c>
      <c r="F33" s="222">
        <v>0</v>
      </c>
      <c r="G33" s="176">
        <v>0</v>
      </c>
      <c r="H33" s="176">
        <v>0</v>
      </c>
      <c r="I33" s="220">
        <v>0</v>
      </c>
      <c r="J33" s="221">
        <v>0</v>
      </c>
      <c r="K33" s="176">
        <v>0</v>
      </c>
      <c r="L33" s="221">
        <v>4237</v>
      </c>
      <c r="M33" s="248">
        <f>SUM(B33:L33)</f>
        <v>5019</v>
      </c>
    </row>
    <row r="34" spans="1:13" ht="15.75" thickBot="1" x14ac:dyDescent="0.3">
      <c r="A34" s="177" t="s">
        <v>59</v>
      </c>
      <c r="B34" s="177">
        <v>0</v>
      </c>
      <c r="C34" s="177">
        <v>0</v>
      </c>
      <c r="D34" s="223">
        <v>0</v>
      </c>
      <c r="E34" s="251">
        <v>341</v>
      </c>
      <c r="F34" s="223">
        <v>0</v>
      </c>
      <c r="G34" s="177">
        <v>0</v>
      </c>
      <c r="H34" s="177">
        <v>0</v>
      </c>
      <c r="I34" s="177">
        <v>0</v>
      </c>
      <c r="J34" s="223">
        <v>0</v>
      </c>
      <c r="K34" s="177">
        <v>0</v>
      </c>
      <c r="L34" s="223">
        <v>721</v>
      </c>
      <c r="M34" s="160">
        <f>SUM(B34:L34)</f>
        <v>1062</v>
      </c>
    </row>
  </sheetData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/>
  </sheetViews>
  <sheetFormatPr defaultRowHeight="15" x14ac:dyDescent="0.25"/>
  <cols>
    <col min="1" max="1" width="7" customWidth="1"/>
    <col min="2" max="2" width="16.5703125" customWidth="1"/>
    <col min="3" max="3" width="13.42578125" customWidth="1"/>
    <col min="4" max="4" width="11.28515625" customWidth="1"/>
    <col min="5" max="6" width="14.28515625" customWidth="1"/>
    <col min="7" max="7" width="12.28515625" customWidth="1"/>
    <col min="8" max="8" width="12.42578125" customWidth="1"/>
    <col min="9" max="10" width="11.42578125" customWidth="1"/>
    <col min="11" max="11" width="11.140625" customWidth="1"/>
  </cols>
  <sheetData>
    <row r="1" spans="1:11" x14ac:dyDescent="0.25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57"/>
    </row>
    <row r="2" spans="1:11" x14ac:dyDescent="0.25">
      <c r="A2" s="257"/>
      <c r="B2" s="389" t="s">
        <v>115</v>
      </c>
      <c r="C2" s="389"/>
      <c r="D2" s="389"/>
      <c r="E2" s="389"/>
      <c r="F2" s="389"/>
      <c r="G2" s="390"/>
      <c r="H2" s="390"/>
      <c r="I2" s="125"/>
      <c r="J2" s="125"/>
      <c r="K2" s="125"/>
    </row>
    <row r="3" spans="1:11" ht="15.75" thickBot="1" x14ac:dyDescent="0.3">
      <c r="A3" s="257"/>
      <c r="B3" s="257"/>
      <c r="C3" s="257"/>
      <c r="D3" s="257"/>
      <c r="E3" s="257"/>
      <c r="F3" s="257"/>
      <c r="G3" s="257"/>
      <c r="H3" s="257"/>
      <c r="I3" s="257"/>
      <c r="J3" s="257"/>
      <c r="K3" s="235" t="s">
        <v>93</v>
      </c>
    </row>
    <row r="4" spans="1:11" ht="15.75" thickBot="1" x14ac:dyDescent="0.3">
      <c r="A4" s="387" t="s">
        <v>83</v>
      </c>
      <c r="B4" s="387" t="s">
        <v>58</v>
      </c>
      <c r="C4" s="387" t="s">
        <v>84</v>
      </c>
      <c r="D4" s="387" t="s">
        <v>85</v>
      </c>
      <c r="E4" s="391" t="s">
        <v>86</v>
      </c>
      <c r="F4" s="392"/>
      <c r="G4" s="393"/>
      <c r="H4" s="387" t="s">
        <v>87</v>
      </c>
      <c r="I4" s="387" t="s">
        <v>81</v>
      </c>
      <c r="J4" s="387" t="s">
        <v>88</v>
      </c>
      <c r="K4" s="387" t="s">
        <v>3</v>
      </c>
    </row>
    <row r="5" spans="1:11" ht="42" customHeight="1" thickBot="1" x14ac:dyDescent="0.3">
      <c r="A5" s="388"/>
      <c r="B5" s="388"/>
      <c r="C5" s="388"/>
      <c r="D5" s="388"/>
      <c r="E5" s="118" t="s">
        <v>60</v>
      </c>
      <c r="F5" s="118" t="s">
        <v>61</v>
      </c>
      <c r="G5" s="118" t="s">
        <v>89</v>
      </c>
      <c r="H5" s="388"/>
      <c r="I5" s="388"/>
      <c r="J5" s="388"/>
      <c r="K5" s="388"/>
    </row>
    <row r="6" spans="1:11" ht="15.75" thickBot="1" x14ac:dyDescent="0.3">
      <c r="A6" s="126"/>
      <c r="B6" s="119" t="s">
        <v>56</v>
      </c>
      <c r="C6" s="120">
        <f t="shared" ref="C6:K6" si="0">SUM(C7:C17)</f>
        <v>3324576</v>
      </c>
      <c r="D6" s="77">
        <f t="shared" si="0"/>
        <v>74638</v>
      </c>
      <c r="E6" s="192">
        <f t="shared" si="0"/>
        <v>2231794</v>
      </c>
      <c r="F6" s="192">
        <f t="shared" si="0"/>
        <v>1444516</v>
      </c>
      <c r="G6" s="252">
        <f t="shared" si="0"/>
        <v>3774994</v>
      </c>
      <c r="H6" s="77">
        <f t="shared" si="0"/>
        <v>0</v>
      </c>
      <c r="I6" s="77">
        <f t="shared" si="0"/>
        <v>0</v>
      </c>
      <c r="J6" s="77">
        <f t="shared" si="0"/>
        <v>49210</v>
      </c>
      <c r="K6" s="77">
        <f t="shared" si="0"/>
        <v>7223418</v>
      </c>
    </row>
    <row r="7" spans="1:11" x14ac:dyDescent="0.25">
      <c r="A7" s="121">
        <v>1</v>
      </c>
      <c r="B7" s="181" t="s">
        <v>70</v>
      </c>
      <c r="C7" s="190">
        <v>312557</v>
      </c>
      <c r="D7" s="193">
        <v>22278</v>
      </c>
      <c r="E7" s="190">
        <v>208184</v>
      </c>
      <c r="F7" s="190">
        <v>139542</v>
      </c>
      <c r="G7" s="193">
        <f>SUM(E7:F7)+5390</f>
        <v>353116</v>
      </c>
      <c r="H7" s="190">
        <v>0</v>
      </c>
      <c r="I7" s="190">
        <v>0</v>
      </c>
      <c r="J7" s="190">
        <v>553</v>
      </c>
      <c r="K7" s="190">
        <f t="shared" ref="K7:K17" si="1">C7+D7+G7+J7</f>
        <v>688504</v>
      </c>
    </row>
    <row r="8" spans="1:11" x14ac:dyDescent="0.25">
      <c r="A8" s="117">
        <v>2</v>
      </c>
      <c r="B8" s="124" t="s">
        <v>4</v>
      </c>
      <c r="C8" s="194">
        <v>540583</v>
      </c>
      <c r="D8" s="186">
        <v>17116</v>
      </c>
      <c r="E8" s="186">
        <v>386331</v>
      </c>
      <c r="F8" s="186">
        <v>240609</v>
      </c>
      <c r="G8" s="194">
        <f>SUM(E8:F8)+54293</f>
        <v>681233</v>
      </c>
      <c r="H8" s="194">
        <v>0</v>
      </c>
      <c r="I8" s="194">
        <v>0</v>
      </c>
      <c r="J8" s="194">
        <v>10267</v>
      </c>
      <c r="K8" s="191">
        <f t="shared" si="1"/>
        <v>1249199</v>
      </c>
    </row>
    <row r="9" spans="1:11" x14ac:dyDescent="0.25">
      <c r="A9" s="122">
        <v>3</v>
      </c>
      <c r="B9" s="182" t="s">
        <v>5</v>
      </c>
      <c r="C9" s="185">
        <f>268450</f>
        <v>268450</v>
      </c>
      <c r="D9" s="185">
        <v>2220</v>
      </c>
      <c r="E9" s="185">
        <f>140283</f>
        <v>140283</v>
      </c>
      <c r="F9" s="185">
        <f>118430</f>
        <v>118430</v>
      </c>
      <c r="G9" s="264">
        <f>SUM(E9:F9)+1682</f>
        <v>260395</v>
      </c>
      <c r="H9" s="185">
        <v>0</v>
      </c>
      <c r="I9" s="185">
        <v>0</v>
      </c>
      <c r="J9" s="264">
        <v>4669</v>
      </c>
      <c r="K9" s="190">
        <f t="shared" si="1"/>
        <v>535734</v>
      </c>
    </row>
    <row r="10" spans="1:11" x14ac:dyDescent="0.25">
      <c r="A10" s="117">
        <v>4</v>
      </c>
      <c r="B10" s="124" t="s">
        <v>6</v>
      </c>
      <c r="C10" s="186">
        <v>353759</v>
      </c>
      <c r="D10" s="186">
        <v>2688</v>
      </c>
      <c r="E10" s="186">
        <v>287454</v>
      </c>
      <c r="F10" s="186">
        <v>145623</v>
      </c>
      <c r="G10" s="194">
        <f>SUM(E10:F10)+9961</f>
        <v>443038</v>
      </c>
      <c r="H10" s="186">
        <v>0</v>
      </c>
      <c r="I10" s="186">
        <v>0</v>
      </c>
      <c r="J10" s="194">
        <v>3645</v>
      </c>
      <c r="K10" s="191">
        <f t="shared" si="1"/>
        <v>803130</v>
      </c>
    </row>
    <row r="11" spans="1:11" x14ac:dyDescent="0.25">
      <c r="A11" s="122">
        <v>5</v>
      </c>
      <c r="B11" s="182" t="s">
        <v>7</v>
      </c>
      <c r="C11" s="185">
        <v>330197</v>
      </c>
      <c r="D11" s="185">
        <v>1449</v>
      </c>
      <c r="E11" s="185">
        <v>191958</v>
      </c>
      <c r="F11" s="185">
        <v>153326</v>
      </c>
      <c r="G11" s="264">
        <f>SUM(E11:F11)+10294</f>
        <v>355578</v>
      </c>
      <c r="H11" s="185">
        <v>0</v>
      </c>
      <c r="I11" s="185">
        <v>0</v>
      </c>
      <c r="J11" s="264">
        <v>1251</v>
      </c>
      <c r="K11" s="190">
        <f t="shared" si="1"/>
        <v>688475</v>
      </c>
    </row>
    <row r="12" spans="1:11" x14ac:dyDescent="0.25">
      <c r="A12" s="117">
        <v>6</v>
      </c>
      <c r="B12" s="124" t="s">
        <v>8</v>
      </c>
      <c r="C12" s="186">
        <v>407317</v>
      </c>
      <c r="D12" s="186">
        <v>21726</v>
      </c>
      <c r="E12" s="186">
        <v>223771</v>
      </c>
      <c r="F12" s="186">
        <v>128722</v>
      </c>
      <c r="G12" s="194">
        <f>SUM(E12:F12)+2212</f>
        <v>354705</v>
      </c>
      <c r="H12" s="186">
        <v>0</v>
      </c>
      <c r="I12" s="186">
        <v>0</v>
      </c>
      <c r="J12" s="194">
        <v>0</v>
      </c>
      <c r="K12" s="191">
        <f t="shared" si="1"/>
        <v>783748</v>
      </c>
    </row>
    <row r="13" spans="1:11" x14ac:dyDescent="0.25">
      <c r="A13" s="122">
        <v>7</v>
      </c>
      <c r="B13" s="182" t="s">
        <v>94</v>
      </c>
      <c r="C13" s="185">
        <v>139269</v>
      </c>
      <c r="D13" s="185">
        <v>0</v>
      </c>
      <c r="E13" s="185">
        <v>81559</v>
      </c>
      <c r="F13" s="185">
        <v>60083</v>
      </c>
      <c r="G13" s="264">
        <f>SUM(E13:F13)+1634</f>
        <v>143276</v>
      </c>
      <c r="H13" s="185">
        <v>0</v>
      </c>
      <c r="I13" s="185">
        <v>0</v>
      </c>
      <c r="J13" s="264">
        <v>9571</v>
      </c>
      <c r="K13" s="190">
        <f t="shared" si="1"/>
        <v>292116</v>
      </c>
    </row>
    <row r="14" spans="1:11" x14ac:dyDescent="0.25">
      <c r="A14" s="117">
        <v>8</v>
      </c>
      <c r="B14" s="124" t="s">
        <v>9</v>
      </c>
      <c r="C14" s="186">
        <v>314028</v>
      </c>
      <c r="D14" s="186">
        <v>0</v>
      </c>
      <c r="E14" s="186">
        <v>231336</v>
      </c>
      <c r="F14" s="186">
        <v>103740</v>
      </c>
      <c r="G14" s="194">
        <f>SUM(E14:F14)+4477</f>
        <v>339553</v>
      </c>
      <c r="H14" s="186">
        <v>0</v>
      </c>
      <c r="I14" s="186">
        <v>0</v>
      </c>
      <c r="J14" s="194">
        <v>2320</v>
      </c>
      <c r="K14" s="191">
        <f t="shared" si="1"/>
        <v>655901</v>
      </c>
    </row>
    <row r="15" spans="1:11" x14ac:dyDescent="0.25">
      <c r="A15" s="122">
        <v>9</v>
      </c>
      <c r="B15" s="182" t="s">
        <v>39</v>
      </c>
      <c r="C15" s="185">
        <v>318032</v>
      </c>
      <c r="D15" s="185">
        <v>6891</v>
      </c>
      <c r="E15" s="185">
        <v>259123</v>
      </c>
      <c r="F15" s="185">
        <v>174840</v>
      </c>
      <c r="G15" s="264">
        <f>SUM(E15:F15)+5318</f>
        <v>439281</v>
      </c>
      <c r="H15" s="264">
        <v>0</v>
      </c>
      <c r="I15" s="264">
        <v>0</v>
      </c>
      <c r="J15" s="264">
        <f>4637+12297</f>
        <v>16934</v>
      </c>
      <c r="K15" s="190">
        <f t="shared" si="1"/>
        <v>781138</v>
      </c>
    </row>
    <row r="16" spans="1:11" x14ac:dyDescent="0.25">
      <c r="A16" s="117">
        <v>10</v>
      </c>
      <c r="B16" s="124" t="s">
        <v>11</v>
      </c>
      <c r="C16" s="186">
        <v>153223</v>
      </c>
      <c r="D16" s="186">
        <v>0</v>
      </c>
      <c r="E16" s="186">
        <v>120139</v>
      </c>
      <c r="F16" s="186">
        <v>95659</v>
      </c>
      <c r="G16" s="194">
        <f>SUM(E16:F16)+2247</f>
        <v>218045</v>
      </c>
      <c r="H16" s="186">
        <v>0</v>
      </c>
      <c r="I16" s="186">
        <v>0</v>
      </c>
      <c r="J16" s="194">
        <v>0</v>
      </c>
      <c r="K16" s="191">
        <f t="shared" si="1"/>
        <v>371268</v>
      </c>
    </row>
    <row r="17" spans="1:11" ht="15.75" thickBot="1" x14ac:dyDescent="0.3">
      <c r="A17" s="123">
        <v>11</v>
      </c>
      <c r="B17" s="183" t="s">
        <v>12</v>
      </c>
      <c r="C17" s="196">
        <v>187161</v>
      </c>
      <c r="D17" s="195">
        <v>270</v>
      </c>
      <c r="E17" s="196">
        <v>101656</v>
      </c>
      <c r="F17" s="196">
        <v>83942</v>
      </c>
      <c r="G17" s="264">
        <f>SUM(E17:F17)+1176</f>
        <v>186774</v>
      </c>
      <c r="H17" s="196">
        <v>0</v>
      </c>
      <c r="I17" s="196">
        <v>0</v>
      </c>
      <c r="J17" s="195">
        <v>0</v>
      </c>
      <c r="K17" s="190">
        <f t="shared" si="1"/>
        <v>374205</v>
      </c>
    </row>
    <row r="18" spans="1:11" ht="15.75" thickBot="1" x14ac:dyDescent="0.3">
      <c r="A18" s="126"/>
      <c r="B18" s="146" t="s">
        <v>57</v>
      </c>
      <c r="C18" s="147">
        <f t="shared" ref="C18:K18" si="2">SUM(C19:C22)</f>
        <v>34735</v>
      </c>
      <c r="D18" s="189">
        <f t="shared" si="2"/>
        <v>113876</v>
      </c>
      <c r="E18" s="189">
        <f t="shared" si="2"/>
        <v>29033</v>
      </c>
      <c r="F18" s="189">
        <f t="shared" si="2"/>
        <v>26344</v>
      </c>
      <c r="G18" s="253">
        <f t="shared" si="2"/>
        <v>57781</v>
      </c>
      <c r="H18" s="189">
        <f t="shared" si="2"/>
        <v>0</v>
      </c>
      <c r="I18" s="189">
        <f t="shared" si="2"/>
        <v>4122496</v>
      </c>
      <c r="J18" s="189">
        <f t="shared" si="2"/>
        <v>0</v>
      </c>
      <c r="K18" s="189">
        <f t="shared" si="2"/>
        <v>4328888</v>
      </c>
    </row>
    <row r="19" spans="1:11" x14ac:dyDescent="0.25">
      <c r="A19" s="122">
        <v>1</v>
      </c>
      <c r="B19" s="182" t="s">
        <v>12</v>
      </c>
      <c r="C19" s="185">
        <v>9574</v>
      </c>
      <c r="D19" s="185">
        <v>0</v>
      </c>
      <c r="E19" s="185">
        <v>3187</v>
      </c>
      <c r="F19" s="185">
        <v>2554</v>
      </c>
      <c r="G19" s="264">
        <f>SUM(E19:F19)+78</f>
        <v>5819</v>
      </c>
      <c r="H19" s="185">
        <v>0</v>
      </c>
      <c r="I19" s="185">
        <f>1821953+10122</f>
        <v>1832075</v>
      </c>
      <c r="J19" s="185">
        <v>0</v>
      </c>
      <c r="K19" s="190">
        <f>C19+D19+G19+I19+J19</f>
        <v>1847468</v>
      </c>
    </row>
    <row r="20" spans="1:11" x14ac:dyDescent="0.25">
      <c r="A20" s="117">
        <v>2</v>
      </c>
      <c r="B20" s="124" t="s">
        <v>33</v>
      </c>
      <c r="C20" s="186">
        <v>18639</v>
      </c>
      <c r="D20" s="186">
        <v>113876</v>
      </c>
      <c r="E20" s="186">
        <v>21311</v>
      </c>
      <c r="F20" s="186">
        <v>17825</v>
      </c>
      <c r="G20" s="194">
        <f>SUM(E20:F20)+1174</f>
        <v>40310</v>
      </c>
      <c r="H20" s="186">
        <v>0</v>
      </c>
      <c r="I20" s="186">
        <v>1668308</v>
      </c>
      <c r="J20" s="186">
        <v>0</v>
      </c>
      <c r="K20" s="191">
        <f>C20+D20+G20+I20+J20</f>
        <v>1841133</v>
      </c>
    </row>
    <row r="21" spans="1:11" x14ac:dyDescent="0.25">
      <c r="A21" s="122">
        <v>3</v>
      </c>
      <c r="B21" s="182" t="s">
        <v>7</v>
      </c>
      <c r="C21" s="185">
        <v>4562</v>
      </c>
      <c r="D21" s="182">
        <v>0</v>
      </c>
      <c r="E21" s="185">
        <v>4495</v>
      </c>
      <c r="F21" s="185">
        <v>5953</v>
      </c>
      <c r="G21" s="264">
        <f>SUM(E21:F21)+1136</f>
        <v>11584</v>
      </c>
      <c r="H21" s="185">
        <v>0</v>
      </c>
      <c r="I21" s="264">
        <f>351097+42854</f>
        <v>393951</v>
      </c>
      <c r="J21" s="185">
        <v>0</v>
      </c>
      <c r="K21" s="190">
        <f>C21+D21+G21+I21+J21</f>
        <v>410097</v>
      </c>
    </row>
    <row r="22" spans="1:11" ht="15.75" thickBot="1" x14ac:dyDescent="0.3">
      <c r="A22" s="136">
        <v>4</v>
      </c>
      <c r="B22" s="184" t="s">
        <v>9</v>
      </c>
      <c r="C22" s="187">
        <v>1960</v>
      </c>
      <c r="D22" s="184">
        <v>0</v>
      </c>
      <c r="E22" s="187">
        <v>40</v>
      </c>
      <c r="F22" s="187">
        <v>12</v>
      </c>
      <c r="G22" s="265">
        <f>SUM(E22:F22)+16</f>
        <v>68</v>
      </c>
      <c r="H22" s="187">
        <v>0</v>
      </c>
      <c r="I22" s="187">
        <f>227785+377</f>
        <v>228162</v>
      </c>
      <c r="J22" s="187">
        <v>0</v>
      </c>
      <c r="K22" s="191">
        <f>C22+D22+G22+I22+J22</f>
        <v>230190</v>
      </c>
    </row>
    <row r="23" spans="1:11" ht="15.75" thickBot="1" x14ac:dyDescent="0.3">
      <c r="A23" s="385" t="s">
        <v>31</v>
      </c>
      <c r="B23" s="386"/>
      <c r="C23" s="188">
        <f t="shared" ref="C23:K23" si="3">C6+C18</f>
        <v>3359311</v>
      </c>
      <c r="D23" s="188">
        <f t="shared" si="3"/>
        <v>188514</v>
      </c>
      <c r="E23" s="188">
        <f t="shared" si="3"/>
        <v>2260827</v>
      </c>
      <c r="F23" s="188">
        <f t="shared" si="3"/>
        <v>1470860</v>
      </c>
      <c r="G23" s="266">
        <f t="shared" si="3"/>
        <v>3832775</v>
      </c>
      <c r="H23" s="188">
        <f t="shared" si="3"/>
        <v>0</v>
      </c>
      <c r="I23" s="188">
        <f t="shared" si="3"/>
        <v>4122496</v>
      </c>
      <c r="J23" s="188">
        <f t="shared" si="3"/>
        <v>49210</v>
      </c>
      <c r="K23" s="188">
        <f t="shared" si="3"/>
        <v>11552306</v>
      </c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11">
    <mergeCell ref="A23:B23"/>
    <mergeCell ref="I4:I5"/>
    <mergeCell ref="J4:J5"/>
    <mergeCell ref="K4:K5"/>
    <mergeCell ref="B2:H2"/>
    <mergeCell ref="A4:A5"/>
    <mergeCell ref="B4:B5"/>
    <mergeCell ref="C4:C5"/>
    <mergeCell ref="D4:D5"/>
    <mergeCell ref="E4:G4"/>
    <mergeCell ref="H4:H5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/>
  </sheetViews>
  <sheetFormatPr defaultRowHeight="15" x14ac:dyDescent="0.25"/>
  <cols>
    <col min="3" max="3" width="15" customWidth="1"/>
    <col min="4" max="4" width="17.28515625" customWidth="1"/>
    <col min="5" max="5" width="19.140625" customWidth="1"/>
    <col min="6" max="6" width="24.42578125" customWidth="1"/>
    <col min="7" max="7" width="25.855468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400" t="s">
        <v>116</v>
      </c>
      <c r="C4" s="400"/>
      <c r="D4" s="400"/>
      <c r="E4" s="400"/>
      <c r="F4" s="400"/>
      <c r="G4" s="400"/>
      <c r="H4" s="400"/>
    </row>
    <row r="5" spans="1:8" x14ac:dyDescent="0.25">
      <c r="A5" s="1"/>
      <c r="B5" s="242"/>
      <c r="C5" s="243"/>
      <c r="D5" s="243"/>
      <c r="E5" s="243"/>
      <c r="F5" s="243"/>
      <c r="G5" s="243"/>
      <c r="H5" s="243"/>
    </row>
    <row r="6" spans="1:8" ht="15.75" thickBot="1" x14ac:dyDescent="0.3">
      <c r="A6" s="1"/>
      <c r="B6" s="1"/>
      <c r="C6" s="1"/>
      <c r="D6" s="1"/>
      <c r="E6" s="1"/>
      <c r="F6" s="1"/>
      <c r="G6" s="108"/>
      <c r="H6" s="1"/>
    </row>
    <row r="7" spans="1:8" x14ac:dyDescent="0.25">
      <c r="A7" s="1"/>
      <c r="B7" s="401" t="s">
        <v>3</v>
      </c>
      <c r="C7" s="402"/>
      <c r="D7" s="405" t="s">
        <v>62</v>
      </c>
      <c r="E7" s="407" t="s">
        <v>63</v>
      </c>
      <c r="F7" s="407" t="s">
        <v>64</v>
      </c>
      <c r="G7" s="409" t="s">
        <v>60</v>
      </c>
      <c r="H7" s="1"/>
    </row>
    <row r="8" spans="1:8" ht="23.25" customHeight="1" x14ac:dyDescent="0.25">
      <c r="A8" s="1"/>
      <c r="B8" s="403"/>
      <c r="C8" s="404"/>
      <c r="D8" s="406"/>
      <c r="E8" s="408"/>
      <c r="F8" s="408"/>
      <c r="G8" s="410"/>
      <c r="H8" s="1"/>
    </row>
    <row r="9" spans="1:8" ht="45" customHeight="1" x14ac:dyDescent="0.25">
      <c r="A9" s="1"/>
      <c r="B9" s="394" t="s">
        <v>65</v>
      </c>
      <c r="C9" s="395"/>
      <c r="D9" s="244">
        <v>727</v>
      </c>
      <c r="E9" s="244">
        <v>91557</v>
      </c>
      <c r="F9" s="244">
        <v>751</v>
      </c>
      <c r="G9" s="245">
        <v>143390</v>
      </c>
      <c r="H9" s="1"/>
    </row>
    <row r="10" spans="1:8" ht="45" customHeight="1" x14ac:dyDescent="0.25">
      <c r="A10" s="1"/>
      <c r="B10" s="394" t="s">
        <v>66</v>
      </c>
      <c r="C10" s="395"/>
      <c r="D10" s="244">
        <v>99</v>
      </c>
      <c r="E10" s="244">
        <v>16578</v>
      </c>
      <c r="F10" s="244">
        <v>112</v>
      </c>
      <c r="G10" s="245">
        <v>31982</v>
      </c>
      <c r="H10" s="1"/>
    </row>
    <row r="11" spans="1:8" ht="38.25" customHeight="1" x14ac:dyDescent="0.25">
      <c r="A11" s="1"/>
      <c r="B11" s="396" t="s">
        <v>3</v>
      </c>
      <c r="C11" s="397"/>
      <c r="D11" s="255">
        <f>D9+D10</f>
        <v>826</v>
      </c>
      <c r="E11" s="256">
        <f t="shared" ref="E11:G11" si="0">E9+E10</f>
        <v>108135</v>
      </c>
      <c r="F11" s="255">
        <f t="shared" si="0"/>
        <v>863</v>
      </c>
      <c r="G11" s="254">
        <f t="shared" si="0"/>
        <v>175372</v>
      </c>
      <c r="H11" s="1"/>
    </row>
    <row r="12" spans="1:8" ht="53.25" customHeight="1" thickBot="1" x14ac:dyDescent="0.3">
      <c r="A12" s="1"/>
      <c r="B12" s="398" t="s">
        <v>67</v>
      </c>
      <c r="C12" s="399"/>
      <c r="D12" s="246">
        <v>519</v>
      </c>
      <c r="E12" s="246">
        <v>68748</v>
      </c>
      <c r="F12" s="246">
        <v>438</v>
      </c>
      <c r="G12" s="247">
        <v>84843</v>
      </c>
      <c r="H12" s="1"/>
    </row>
  </sheetData>
  <mergeCells count="10">
    <mergeCell ref="B9:C9"/>
    <mergeCell ref="B10:C10"/>
    <mergeCell ref="B11:C11"/>
    <mergeCell ref="B12:C12"/>
    <mergeCell ref="B4:H4"/>
    <mergeCell ref="B7:C8"/>
    <mergeCell ref="D7:D8"/>
    <mergeCell ref="E7:E8"/>
    <mergeCell ref="F7:F8"/>
    <mergeCell ref="G7:G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4.28515625" customWidth="1"/>
    <col min="2" max="2" width="27.85546875" customWidth="1"/>
  </cols>
  <sheetData>
    <row r="1" spans="1:14" ht="23.25" customHeight="1" thickBot="1" x14ac:dyDescent="0.3">
      <c r="A1" s="227"/>
      <c r="B1" s="227"/>
      <c r="C1" s="279" t="s">
        <v>96</v>
      </c>
      <c r="D1" s="280"/>
      <c r="E1" s="280"/>
      <c r="F1" s="280"/>
      <c r="G1" s="280"/>
      <c r="H1" s="280"/>
      <c r="I1" s="280"/>
      <c r="J1" s="2"/>
      <c r="K1" s="2"/>
      <c r="L1" s="2"/>
      <c r="M1" s="2"/>
      <c r="N1" s="8"/>
    </row>
    <row r="2" spans="1:14" ht="15.75" thickBot="1" x14ac:dyDescent="0.3">
      <c r="A2" s="283" t="s">
        <v>0</v>
      </c>
      <c r="B2" s="285" t="s">
        <v>1</v>
      </c>
      <c r="C2" s="287" t="s">
        <v>2</v>
      </c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1" t="s">
        <v>3</v>
      </c>
    </row>
    <row r="3" spans="1:14" ht="15.75" thickBot="1" x14ac:dyDescent="0.3">
      <c r="A3" s="284"/>
      <c r="B3" s="286"/>
      <c r="C3" s="90" t="s">
        <v>70</v>
      </c>
      <c r="D3" s="24" t="s">
        <v>4</v>
      </c>
      <c r="E3" s="23" t="s">
        <v>5</v>
      </c>
      <c r="F3" s="24" t="s">
        <v>6</v>
      </c>
      <c r="G3" s="23" t="s">
        <v>7</v>
      </c>
      <c r="H3" s="24" t="s">
        <v>8</v>
      </c>
      <c r="I3" s="23" t="s">
        <v>94</v>
      </c>
      <c r="J3" s="24" t="s">
        <v>9</v>
      </c>
      <c r="K3" s="90" t="s">
        <v>10</v>
      </c>
      <c r="L3" s="24" t="s">
        <v>11</v>
      </c>
      <c r="M3" s="25" t="s">
        <v>12</v>
      </c>
      <c r="N3" s="282"/>
    </row>
    <row r="4" spans="1:14" x14ac:dyDescent="0.25">
      <c r="A4" s="5">
        <v>1</v>
      </c>
      <c r="B4" s="9" t="s">
        <v>13</v>
      </c>
      <c r="C4" s="197">
        <v>32115</v>
      </c>
      <c r="D4" s="213">
        <v>56542</v>
      </c>
      <c r="E4" s="197">
        <v>32163</v>
      </c>
      <c r="F4" s="213">
        <v>89696</v>
      </c>
      <c r="G4" s="219">
        <v>50858</v>
      </c>
      <c r="H4" s="213">
        <v>44651</v>
      </c>
      <c r="I4" s="219">
        <v>25153</v>
      </c>
      <c r="J4" s="213">
        <v>39946</v>
      </c>
      <c r="K4" s="219">
        <v>49181</v>
      </c>
      <c r="L4" s="213">
        <v>23678</v>
      </c>
      <c r="M4" s="209">
        <v>29554</v>
      </c>
      <c r="N4" s="206">
        <f>SUM(C4:M4)</f>
        <v>473537</v>
      </c>
    </row>
    <row r="5" spans="1:14" x14ac:dyDescent="0.25">
      <c r="A5" s="4">
        <v>2</v>
      </c>
      <c r="B5" s="10" t="s">
        <v>14</v>
      </c>
      <c r="C5" s="216">
        <v>1</v>
      </c>
      <c r="D5" s="214">
        <v>1228</v>
      </c>
      <c r="E5" s="216">
        <v>0</v>
      </c>
      <c r="F5" s="214">
        <v>171</v>
      </c>
      <c r="G5" s="216">
        <v>16</v>
      </c>
      <c r="H5" s="22">
        <v>269</v>
      </c>
      <c r="I5" s="216">
        <v>0</v>
      </c>
      <c r="J5" s="22">
        <v>28</v>
      </c>
      <c r="K5" s="216">
        <v>39</v>
      </c>
      <c r="L5" s="22">
        <v>0</v>
      </c>
      <c r="M5" s="210">
        <v>0</v>
      </c>
      <c r="N5" s="207">
        <f>SUM(C5:M5)</f>
        <v>1752</v>
      </c>
    </row>
    <row r="6" spans="1:14" x14ac:dyDescent="0.25">
      <c r="A6" s="4">
        <v>3</v>
      </c>
      <c r="B6" s="10" t="s">
        <v>15</v>
      </c>
      <c r="C6" s="217">
        <v>3255</v>
      </c>
      <c r="D6" s="214">
        <v>7361</v>
      </c>
      <c r="E6" s="217">
        <v>8647</v>
      </c>
      <c r="F6" s="214">
        <v>6493</v>
      </c>
      <c r="G6" s="217">
        <v>2364</v>
      </c>
      <c r="H6" s="214">
        <v>4842</v>
      </c>
      <c r="I6" s="217">
        <v>667</v>
      </c>
      <c r="J6" s="214">
        <v>2591</v>
      </c>
      <c r="K6" s="217">
        <v>5160</v>
      </c>
      <c r="L6" s="214">
        <v>626</v>
      </c>
      <c r="M6" s="211">
        <v>2510</v>
      </c>
      <c r="N6" s="234">
        <f>SUM(C6:M6)</f>
        <v>44516</v>
      </c>
    </row>
    <row r="7" spans="1:14" x14ac:dyDescent="0.25">
      <c r="A7" s="4">
        <v>4</v>
      </c>
      <c r="B7" s="10" t="s">
        <v>16</v>
      </c>
      <c r="C7" s="216">
        <v>0</v>
      </c>
      <c r="D7" s="22">
        <v>0</v>
      </c>
      <c r="E7" s="216">
        <v>0</v>
      </c>
      <c r="F7" s="22">
        <v>0</v>
      </c>
      <c r="G7" s="216">
        <v>0</v>
      </c>
      <c r="H7" s="22">
        <v>0</v>
      </c>
      <c r="I7" s="216">
        <v>0</v>
      </c>
      <c r="J7" s="22">
        <v>0</v>
      </c>
      <c r="K7" s="216">
        <v>0</v>
      </c>
      <c r="L7" s="22">
        <v>0</v>
      </c>
      <c r="M7" s="210">
        <v>0</v>
      </c>
      <c r="N7" s="10">
        <v>0</v>
      </c>
    </row>
    <row r="8" spans="1:14" x14ac:dyDescent="0.25">
      <c r="A8" s="4">
        <v>5</v>
      </c>
      <c r="B8" s="10" t="s">
        <v>17</v>
      </c>
      <c r="C8" s="216">
        <v>0</v>
      </c>
      <c r="D8" s="214">
        <v>7</v>
      </c>
      <c r="E8" s="216">
        <v>0</v>
      </c>
      <c r="F8" s="22">
        <v>0</v>
      </c>
      <c r="G8" s="217">
        <v>1</v>
      </c>
      <c r="H8" s="214">
        <v>2</v>
      </c>
      <c r="I8" s="216">
        <v>0</v>
      </c>
      <c r="J8" s="22">
        <v>0</v>
      </c>
      <c r="K8" s="216">
        <v>0</v>
      </c>
      <c r="L8" s="22">
        <v>0</v>
      </c>
      <c r="M8" s="210">
        <v>0</v>
      </c>
      <c r="N8" s="207">
        <f t="shared" ref="N8:N21" si="0">SUM(C8:M8)</f>
        <v>10</v>
      </c>
    </row>
    <row r="9" spans="1:14" x14ac:dyDescent="0.25">
      <c r="A9" s="4">
        <v>6</v>
      </c>
      <c r="B9" s="10" t="s">
        <v>18</v>
      </c>
      <c r="C9" s="216">
        <v>2</v>
      </c>
      <c r="D9" s="22">
        <v>5</v>
      </c>
      <c r="E9" s="216">
        <v>4</v>
      </c>
      <c r="F9" s="22">
        <v>8</v>
      </c>
      <c r="G9" s="216">
        <v>8</v>
      </c>
      <c r="H9" s="22">
        <v>11</v>
      </c>
      <c r="I9" s="216">
        <v>0</v>
      </c>
      <c r="J9" s="22">
        <v>4</v>
      </c>
      <c r="K9" s="216">
        <v>3</v>
      </c>
      <c r="L9" s="22">
        <v>0</v>
      </c>
      <c r="M9" s="210">
        <v>0</v>
      </c>
      <c r="N9" s="10">
        <f t="shared" si="0"/>
        <v>45</v>
      </c>
    </row>
    <row r="10" spans="1:14" x14ac:dyDescent="0.25">
      <c r="A10" s="4">
        <v>7</v>
      </c>
      <c r="B10" s="10" t="s">
        <v>19</v>
      </c>
      <c r="C10" s="217">
        <v>626</v>
      </c>
      <c r="D10" s="214">
        <v>500</v>
      </c>
      <c r="E10" s="217">
        <v>514</v>
      </c>
      <c r="F10" s="214">
        <v>224</v>
      </c>
      <c r="G10" s="217">
        <v>320</v>
      </c>
      <c r="H10" s="214">
        <v>533</v>
      </c>
      <c r="I10" s="216">
        <v>1</v>
      </c>
      <c r="J10" s="214">
        <v>150</v>
      </c>
      <c r="K10" s="216">
        <v>26</v>
      </c>
      <c r="L10" s="22">
        <v>1</v>
      </c>
      <c r="M10" s="210">
        <v>89</v>
      </c>
      <c r="N10" s="207">
        <f t="shared" si="0"/>
        <v>2984</v>
      </c>
    </row>
    <row r="11" spans="1:14" x14ac:dyDescent="0.25">
      <c r="A11" s="4">
        <v>8</v>
      </c>
      <c r="B11" s="10" t="s">
        <v>20</v>
      </c>
      <c r="C11" s="217">
        <v>14053</v>
      </c>
      <c r="D11" s="214">
        <v>18862</v>
      </c>
      <c r="E11" s="217">
        <v>5096</v>
      </c>
      <c r="F11" s="214">
        <v>15765</v>
      </c>
      <c r="G11" s="217">
        <v>5586</v>
      </c>
      <c r="H11" s="214">
        <v>15248</v>
      </c>
      <c r="I11" s="217">
        <v>960</v>
      </c>
      <c r="J11" s="214">
        <v>5523</v>
      </c>
      <c r="K11" s="217">
        <v>6845</v>
      </c>
      <c r="L11" s="214">
        <v>1038</v>
      </c>
      <c r="M11" s="211">
        <v>3629</v>
      </c>
      <c r="N11" s="234">
        <f t="shared" si="0"/>
        <v>92605</v>
      </c>
    </row>
    <row r="12" spans="1:14" x14ac:dyDescent="0.25">
      <c r="A12" s="4">
        <v>9</v>
      </c>
      <c r="B12" s="10" t="s">
        <v>21</v>
      </c>
      <c r="C12" s="217">
        <v>14990</v>
      </c>
      <c r="D12" s="214">
        <v>20549</v>
      </c>
      <c r="E12" s="217">
        <v>2283</v>
      </c>
      <c r="F12" s="214">
        <v>20567</v>
      </c>
      <c r="G12" s="217">
        <v>6190</v>
      </c>
      <c r="H12" s="214">
        <v>11137</v>
      </c>
      <c r="I12" s="217">
        <v>292</v>
      </c>
      <c r="J12" s="214">
        <v>1657</v>
      </c>
      <c r="K12" s="217">
        <v>3118</v>
      </c>
      <c r="L12" s="22">
        <v>422</v>
      </c>
      <c r="M12" s="211">
        <v>1986</v>
      </c>
      <c r="N12" s="234">
        <f t="shared" si="0"/>
        <v>83191</v>
      </c>
    </row>
    <row r="13" spans="1:14" x14ac:dyDescent="0.25">
      <c r="A13" s="4">
        <v>10</v>
      </c>
      <c r="B13" s="10" t="s">
        <v>22</v>
      </c>
      <c r="C13" s="217">
        <v>49050</v>
      </c>
      <c r="D13" s="214">
        <v>100366</v>
      </c>
      <c r="E13" s="217">
        <v>71446</v>
      </c>
      <c r="F13" s="214">
        <v>69779</v>
      </c>
      <c r="G13" s="217">
        <v>82366</v>
      </c>
      <c r="H13" s="214">
        <v>77672</v>
      </c>
      <c r="I13" s="217">
        <v>44297</v>
      </c>
      <c r="J13" s="214">
        <v>76274</v>
      </c>
      <c r="K13" s="217">
        <v>80050</v>
      </c>
      <c r="L13" s="214">
        <v>49663</v>
      </c>
      <c r="M13" s="211">
        <v>48595</v>
      </c>
      <c r="N13" s="234">
        <f t="shared" si="0"/>
        <v>749558</v>
      </c>
    </row>
    <row r="14" spans="1:14" x14ac:dyDescent="0.25">
      <c r="A14" s="4">
        <v>11</v>
      </c>
      <c r="B14" s="10" t="s">
        <v>23</v>
      </c>
      <c r="C14" s="216">
        <v>0</v>
      </c>
      <c r="D14" s="22">
        <v>6</v>
      </c>
      <c r="E14" s="216">
        <v>0</v>
      </c>
      <c r="F14" s="214">
        <v>0</v>
      </c>
      <c r="G14" s="217">
        <v>4</v>
      </c>
      <c r="H14" s="214">
        <v>13</v>
      </c>
      <c r="I14" s="216">
        <v>0</v>
      </c>
      <c r="J14" s="22">
        <v>0</v>
      </c>
      <c r="K14" s="216">
        <v>30</v>
      </c>
      <c r="L14" s="22">
        <v>0</v>
      </c>
      <c r="M14" s="210">
        <v>0</v>
      </c>
      <c r="N14" s="207">
        <f t="shared" si="0"/>
        <v>53</v>
      </c>
    </row>
    <row r="15" spans="1:14" x14ac:dyDescent="0.25">
      <c r="A15" s="4">
        <v>12</v>
      </c>
      <c r="B15" s="10" t="s">
        <v>24</v>
      </c>
      <c r="C15" s="216">
        <v>39</v>
      </c>
      <c r="D15" s="22">
        <v>81</v>
      </c>
      <c r="E15" s="216">
        <v>19</v>
      </c>
      <c r="F15" s="22">
        <v>230</v>
      </c>
      <c r="G15" s="216">
        <v>42</v>
      </c>
      <c r="H15" s="22">
        <v>52</v>
      </c>
      <c r="I15" s="216">
        <v>0</v>
      </c>
      <c r="J15" s="22">
        <v>13</v>
      </c>
      <c r="K15" s="216">
        <v>154</v>
      </c>
      <c r="L15" s="22">
        <v>0</v>
      </c>
      <c r="M15" s="210">
        <v>5</v>
      </c>
      <c r="N15" s="207">
        <f t="shared" si="0"/>
        <v>635</v>
      </c>
    </row>
    <row r="16" spans="1:14" x14ac:dyDescent="0.25">
      <c r="A16" s="4">
        <v>13</v>
      </c>
      <c r="B16" s="10" t="s">
        <v>25</v>
      </c>
      <c r="C16" s="217">
        <v>3716</v>
      </c>
      <c r="D16" s="214">
        <v>4853</v>
      </c>
      <c r="E16" s="217">
        <v>1606</v>
      </c>
      <c r="F16" s="214">
        <v>5670</v>
      </c>
      <c r="G16" s="217">
        <v>3921</v>
      </c>
      <c r="H16" s="214">
        <v>12130</v>
      </c>
      <c r="I16" s="216">
        <v>191</v>
      </c>
      <c r="J16" s="214">
        <v>968</v>
      </c>
      <c r="K16" s="217">
        <v>3046</v>
      </c>
      <c r="L16" s="22">
        <v>217</v>
      </c>
      <c r="M16" s="259">
        <v>1166</v>
      </c>
      <c r="N16" s="207">
        <f t="shared" si="0"/>
        <v>37484</v>
      </c>
    </row>
    <row r="17" spans="1:14" x14ac:dyDescent="0.25">
      <c r="A17" s="4">
        <v>14</v>
      </c>
      <c r="B17" s="10" t="s">
        <v>26</v>
      </c>
      <c r="C17" s="216">
        <v>0</v>
      </c>
      <c r="D17" s="22">
        <v>3</v>
      </c>
      <c r="E17" s="216">
        <v>0</v>
      </c>
      <c r="F17" s="22">
        <v>0</v>
      </c>
      <c r="G17" s="216">
        <v>0</v>
      </c>
      <c r="H17" s="22">
        <v>0</v>
      </c>
      <c r="I17" s="216">
        <v>0</v>
      </c>
      <c r="J17" s="22">
        <v>0</v>
      </c>
      <c r="K17" s="216">
        <v>0</v>
      </c>
      <c r="L17" s="22">
        <v>0</v>
      </c>
      <c r="M17" s="210">
        <v>0</v>
      </c>
      <c r="N17" s="10">
        <f t="shared" si="0"/>
        <v>3</v>
      </c>
    </row>
    <row r="18" spans="1:14" x14ac:dyDescent="0.25">
      <c r="A18" s="4">
        <v>15</v>
      </c>
      <c r="B18" s="10" t="s">
        <v>27</v>
      </c>
      <c r="C18" s="216">
        <v>8</v>
      </c>
      <c r="D18" s="22">
        <v>19</v>
      </c>
      <c r="E18" s="216">
        <v>9</v>
      </c>
      <c r="F18" s="22">
        <v>260</v>
      </c>
      <c r="G18" s="216">
        <v>2</v>
      </c>
      <c r="H18" s="22">
        <v>0</v>
      </c>
      <c r="I18" s="216">
        <v>0</v>
      </c>
      <c r="J18" s="22">
        <v>0</v>
      </c>
      <c r="K18" s="216">
        <v>187</v>
      </c>
      <c r="L18" s="22">
        <v>0</v>
      </c>
      <c r="M18" s="210">
        <v>0</v>
      </c>
      <c r="N18" s="10">
        <f t="shared" si="0"/>
        <v>485</v>
      </c>
    </row>
    <row r="19" spans="1:14" x14ac:dyDescent="0.25">
      <c r="A19" s="4">
        <v>16</v>
      </c>
      <c r="B19" s="10" t="s">
        <v>28</v>
      </c>
      <c r="C19" s="217">
        <v>26</v>
      </c>
      <c r="D19" s="214">
        <v>110</v>
      </c>
      <c r="E19" s="217">
        <v>40</v>
      </c>
      <c r="F19" s="214">
        <v>63</v>
      </c>
      <c r="G19" s="216">
        <v>0</v>
      </c>
      <c r="H19" s="214">
        <v>1590</v>
      </c>
      <c r="I19" s="216">
        <v>0</v>
      </c>
      <c r="J19" s="22">
        <v>15</v>
      </c>
      <c r="K19" s="216">
        <v>0</v>
      </c>
      <c r="L19" s="22">
        <v>0</v>
      </c>
      <c r="M19" s="210">
        <v>0</v>
      </c>
      <c r="N19" s="207">
        <f t="shared" si="0"/>
        <v>1844</v>
      </c>
    </row>
    <row r="20" spans="1:14" x14ac:dyDescent="0.25">
      <c r="A20" s="4">
        <v>17</v>
      </c>
      <c r="B20" s="10" t="s">
        <v>29</v>
      </c>
      <c r="C20" s="216">
        <v>0</v>
      </c>
      <c r="D20" s="22">
        <v>0</v>
      </c>
      <c r="E20" s="216">
        <v>0</v>
      </c>
      <c r="F20" s="22">
        <v>0</v>
      </c>
      <c r="G20" s="216">
        <v>0</v>
      </c>
      <c r="H20" s="22">
        <v>0</v>
      </c>
      <c r="I20" s="216">
        <v>0</v>
      </c>
      <c r="J20" s="22">
        <v>0</v>
      </c>
      <c r="K20" s="217">
        <v>0</v>
      </c>
      <c r="L20" s="22">
        <v>0</v>
      </c>
      <c r="M20" s="210">
        <v>15</v>
      </c>
      <c r="N20" s="207">
        <f t="shared" si="0"/>
        <v>15</v>
      </c>
    </row>
    <row r="21" spans="1:14" ht="15.75" thickBot="1" x14ac:dyDescent="0.3">
      <c r="A21" s="6">
        <v>18</v>
      </c>
      <c r="B21" s="11" t="s">
        <v>30</v>
      </c>
      <c r="C21" s="218">
        <v>19118</v>
      </c>
      <c r="D21" s="215">
        <v>51212</v>
      </c>
      <c r="E21" s="218">
        <v>24727</v>
      </c>
      <c r="F21" s="215">
        <v>57576</v>
      </c>
      <c r="G21" s="218">
        <v>29049</v>
      </c>
      <c r="H21" s="215">
        <v>84124</v>
      </c>
      <c r="I21" s="218">
        <v>20855</v>
      </c>
      <c r="J21" s="215">
        <v>40717</v>
      </c>
      <c r="K21" s="218">
        <v>38733</v>
      </c>
      <c r="L21" s="215">
        <v>15563</v>
      </c>
      <c r="M21" s="212">
        <v>29741</v>
      </c>
      <c r="N21" s="208">
        <f t="shared" si="0"/>
        <v>411415</v>
      </c>
    </row>
    <row r="22" spans="1:14" ht="15.75" thickBot="1" x14ac:dyDescent="0.3">
      <c r="A22" s="7"/>
      <c r="B22" s="19" t="s">
        <v>31</v>
      </c>
      <c r="C22" s="141">
        <v>88324</v>
      </c>
      <c r="D22" s="142">
        <v>184503</v>
      </c>
      <c r="E22" s="143">
        <v>112369</v>
      </c>
      <c r="F22" s="142">
        <v>187013</v>
      </c>
      <c r="G22" s="143">
        <v>123528</v>
      </c>
      <c r="H22" s="142">
        <v>185155</v>
      </c>
      <c r="I22" s="143">
        <v>67141</v>
      </c>
      <c r="J22" s="142">
        <v>132981</v>
      </c>
      <c r="K22" s="143">
        <v>133788</v>
      </c>
      <c r="L22" s="142">
        <v>67201</v>
      </c>
      <c r="M22" s="144">
        <v>86490</v>
      </c>
      <c r="N22" s="145">
        <f>SUM(C22:M22)</f>
        <v>1368493</v>
      </c>
    </row>
    <row r="23" spans="1:14" ht="15.75" thickBot="1" x14ac:dyDescent="0.3">
      <c r="A23" s="13"/>
      <c r="B23" s="18"/>
      <c r="C23" s="14"/>
      <c r="D23" s="16"/>
      <c r="E23" s="15"/>
      <c r="F23" s="16"/>
      <c r="G23" s="16"/>
      <c r="H23" s="16"/>
      <c r="I23" s="16"/>
      <c r="J23" s="16"/>
      <c r="K23" s="16"/>
      <c r="L23" s="16"/>
      <c r="M23" s="17"/>
      <c r="N23" s="16"/>
    </row>
    <row r="24" spans="1:14" ht="15.75" thickBot="1" x14ac:dyDescent="0.3">
      <c r="A24" s="277" t="s">
        <v>32</v>
      </c>
      <c r="B24" s="278"/>
      <c r="C24" s="27">
        <f>C22/N22</f>
        <v>6.4541068167685178E-2</v>
      </c>
      <c r="D24" s="28">
        <f>D22/N22</f>
        <v>0.13482202685728023</v>
      </c>
      <c r="E24" s="29">
        <f>E22/N22</f>
        <v>8.211149052278674E-2</v>
      </c>
      <c r="F24" s="28">
        <f>F22/N22</f>
        <v>0.1366561611933711</v>
      </c>
      <c r="G24" s="29">
        <f>G22/N22</f>
        <v>9.0265715644873595E-2</v>
      </c>
      <c r="H24" s="28">
        <f>H22/N22</f>
        <v>0.13529846334617715</v>
      </c>
      <c r="I24" s="29">
        <f>I22/N22</f>
        <v>4.9061997394213928E-2</v>
      </c>
      <c r="J24" s="28">
        <f>J22/N22</f>
        <v>9.7173314003067612E-2</v>
      </c>
      <c r="K24" s="29">
        <f>K22/N22</f>
        <v>9.7763013767699219E-2</v>
      </c>
      <c r="L24" s="28">
        <f>L22/N22</f>
        <v>4.9105841242885424E-2</v>
      </c>
      <c r="M24" s="30">
        <f>M22/N22</f>
        <v>6.3200907859959826E-2</v>
      </c>
      <c r="N24" s="107">
        <f>N22/N22</f>
        <v>1</v>
      </c>
    </row>
    <row r="25" spans="1:14" ht="15.75" thickBo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15.75" thickBot="1" x14ac:dyDescent="0.3">
      <c r="A26" s="283" t="s">
        <v>0</v>
      </c>
      <c r="B26" s="289" t="s">
        <v>1</v>
      </c>
      <c r="C26" s="293" t="s">
        <v>91</v>
      </c>
      <c r="D26" s="294"/>
      <c r="E26" s="294"/>
      <c r="F26" s="295"/>
      <c r="G26" s="296" t="s">
        <v>3</v>
      </c>
      <c r="H26" s="1"/>
      <c r="I26" s="1"/>
      <c r="J26" s="1"/>
      <c r="K26" s="1"/>
      <c r="L26" s="1"/>
      <c r="M26" s="1"/>
      <c r="N26" s="1"/>
    </row>
    <row r="27" spans="1:14" ht="15.75" thickBot="1" x14ac:dyDescent="0.3">
      <c r="A27" s="284"/>
      <c r="B27" s="290"/>
      <c r="C27" s="76" t="s">
        <v>12</v>
      </c>
      <c r="D27" s="179" t="s">
        <v>33</v>
      </c>
      <c r="E27" s="76" t="s">
        <v>7</v>
      </c>
      <c r="F27" s="179" t="s">
        <v>9</v>
      </c>
      <c r="G27" s="297"/>
      <c r="H27" s="1"/>
      <c r="I27" s="1"/>
      <c r="J27" s="109"/>
      <c r="K27" s="291" t="s">
        <v>34</v>
      </c>
      <c r="L27" s="292"/>
      <c r="M27" s="157">
        <f>N22</f>
        <v>1368493</v>
      </c>
      <c r="N27" s="158">
        <f>M27/M29</f>
        <v>0.98759955429696411</v>
      </c>
    </row>
    <row r="28" spans="1:14" ht="15.75" thickBot="1" x14ac:dyDescent="0.3">
      <c r="A28" s="26">
        <v>19</v>
      </c>
      <c r="B28" s="180" t="s">
        <v>35</v>
      </c>
      <c r="C28" s="156">
        <v>11711</v>
      </c>
      <c r="D28" s="58">
        <v>2299</v>
      </c>
      <c r="E28" s="156">
        <v>2370</v>
      </c>
      <c r="F28" s="58">
        <v>803</v>
      </c>
      <c r="G28" s="156">
        <f>SUM(C28:F28)</f>
        <v>17183</v>
      </c>
      <c r="H28" s="1"/>
      <c r="I28" s="1"/>
      <c r="J28" s="109"/>
      <c r="K28" s="273" t="s">
        <v>35</v>
      </c>
      <c r="L28" s="274"/>
      <c r="M28" s="156">
        <f>G28</f>
        <v>17183</v>
      </c>
      <c r="N28" s="159">
        <f>M28/M29</f>
        <v>1.2400445703035919E-2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9"/>
      <c r="K29" s="275" t="s">
        <v>3</v>
      </c>
      <c r="L29" s="276"/>
      <c r="M29" s="160">
        <f>M27+M28</f>
        <v>1385676</v>
      </c>
      <c r="N29" s="161">
        <f>M29/M29</f>
        <v>1</v>
      </c>
    </row>
    <row r="30" spans="1:14" ht="15.75" thickBot="1" x14ac:dyDescent="0.3">
      <c r="A30" s="277" t="s">
        <v>36</v>
      </c>
      <c r="B30" s="278"/>
      <c r="C30" s="27">
        <f>C28/G28</f>
        <v>0.68154571378688233</v>
      </c>
      <c r="D30" s="110">
        <f>D28/G28</f>
        <v>0.13379502997148343</v>
      </c>
      <c r="E30" s="27">
        <f>E28/G28</f>
        <v>0.13792702089274284</v>
      </c>
      <c r="F30" s="110">
        <f>F28/G28</f>
        <v>4.6732235348891343E-2</v>
      </c>
      <c r="G30" s="27">
        <f>G28/G28</f>
        <v>1</v>
      </c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14">
    <mergeCell ref="K28:L28"/>
    <mergeCell ref="K29:L29"/>
    <mergeCell ref="A30:B30"/>
    <mergeCell ref="A26:A27"/>
    <mergeCell ref="B26:B27"/>
    <mergeCell ref="K27:L27"/>
    <mergeCell ref="C26:F26"/>
    <mergeCell ref="G26:G27"/>
    <mergeCell ref="N2:N3"/>
    <mergeCell ref="A24:B24"/>
    <mergeCell ref="C1:I1"/>
    <mergeCell ref="A2:A3"/>
    <mergeCell ref="B2:B3"/>
    <mergeCell ref="C2:M2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" customWidth="1"/>
    <col min="2" max="2" width="28.42578125" customWidth="1"/>
    <col min="3" max="3" width="9.5703125" bestFit="1" customWidth="1"/>
  </cols>
  <sheetData>
    <row r="1" spans="1:14" ht="31.5" customHeight="1" thickBot="1" x14ac:dyDescent="0.3">
      <c r="A1" s="169"/>
      <c r="B1" s="169"/>
      <c r="C1" s="300" t="s">
        <v>97</v>
      </c>
      <c r="D1" s="301"/>
      <c r="E1" s="301"/>
      <c r="F1" s="301"/>
      <c r="G1" s="301"/>
      <c r="H1" s="301"/>
      <c r="I1" s="301"/>
      <c r="J1" s="302"/>
      <c r="K1" s="302"/>
      <c r="L1" s="31"/>
      <c r="M1" s="31"/>
      <c r="N1" s="235" t="s">
        <v>37</v>
      </c>
    </row>
    <row r="2" spans="1:14" ht="15.75" thickBot="1" x14ac:dyDescent="0.3">
      <c r="A2" s="296" t="s">
        <v>0</v>
      </c>
      <c r="B2" s="304" t="s">
        <v>1</v>
      </c>
      <c r="C2" s="306" t="s">
        <v>2</v>
      </c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8" t="s">
        <v>3</v>
      </c>
    </row>
    <row r="3" spans="1:14" ht="15.75" thickBot="1" x14ac:dyDescent="0.3">
      <c r="A3" s="303"/>
      <c r="B3" s="305"/>
      <c r="C3" s="90" t="s">
        <v>70</v>
      </c>
      <c r="D3" s="32" t="s">
        <v>4</v>
      </c>
      <c r="E3" s="33" t="s">
        <v>5</v>
      </c>
      <c r="F3" s="32" t="s">
        <v>6</v>
      </c>
      <c r="G3" s="33" t="s">
        <v>7</v>
      </c>
      <c r="H3" s="32" t="s">
        <v>8</v>
      </c>
      <c r="I3" s="33" t="s">
        <v>94</v>
      </c>
      <c r="J3" s="32" t="s">
        <v>9</v>
      </c>
      <c r="K3" s="88" t="s">
        <v>10</v>
      </c>
      <c r="L3" s="35" t="s">
        <v>11</v>
      </c>
      <c r="M3" s="34" t="s">
        <v>12</v>
      </c>
      <c r="N3" s="309"/>
    </row>
    <row r="4" spans="1:14" x14ac:dyDescent="0.25">
      <c r="A4" s="36">
        <v>1</v>
      </c>
      <c r="B4" s="37" t="s">
        <v>13</v>
      </c>
      <c r="C4" s="202">
        <v>53074</v>
      </c>
      <c r="D4" s="166">
        <v>76308</v>
      </c>
      <c r="E4" s="202">
        <v>25315</v>
      </c>
      <c r="F4" s="166">
        <v>26661</v>
      </c>
      <c r="G4" s="202">
        <v>39683</v>
      </c>
      <c r="H4" s="166">
        <v>72471</v>
      </c>
      <c r="I4" s="202">
        <v>3300</v>
      </c>
      <c r="J4" s="166">
        <v>17021</v>
      </c>
      <c r="K4" s="202">
        <v>21230</v>
      </c>
      <c r="L4" s="178">
        <v>6429</v>
      </c>
      <c r="M4" s="84">
        <v>24349</v>
      </c>
      <c r="N4" s="166">
        <f t="shared" ref="N4:N21" si="0">SUM(C4:M4)</f>
        <v>365841</v>
      </c>
    </row>
    <row r="5" spans="1:14" x14ac:dyDescent="0.25">
      <c r="A5" s="38">
        <v>2</v>
      </c>
      <c r="B5" s="39" t="s">
        <v>14</v>
      </c>
      <c r="C5" s="59">
        <v>0</v>
      </c>
      <c r="D5" s="72">
        <v>4692</v>
      </c>
      <c r="E5" s="59">
        <v>0</v>
      </c>
      <c r="F5" s="39">
        <v>451</v>
      </c>
      <c r="G5" s="59">
        <v>177</v>
      </c>
      <c r="H5" s="72">
        <v>3644</v>
      </c>
      <c r="I5" s="59">
        <v>0</v>
      </c>
      <c r="J5" s="39">
        <v>1382</v>
      </c>
      <c r="K5" s="59">
        <v>42</v>
      </c>
      <c r="L5" s="39">
        <v>0</v>
      </c>
      <c r="M5" s="69">
        <v>0</v>
      </c>
      <c r="N5" s="72">
        <f t="shared" si="0"/>
        <v>10388</v>
      </c>
    </row>
    <row r="6" spans="1:14" x14ac:dyDescent="0.25">
      <c r="A6" s="38">
        <v>3</v>
      </c>
      <c r="B6" s="39" t="s">
        <v>15</v>
      </c>
      <c r="C6" s="203">
        <v>49562</v>
      </c>
      <c r="D6" s="72">
        <v>136202</v>
      </c>
      <c r="E6" s="203">
        <v>24017</v>
      </c>
      <c r="F6" s="72">
        <v>94434</v>
      </c>
      <c r="G6" s="203">
        <v>35886</v>
      </c>
      <c r="H6" s="72">
        <v>52992</v>
      </c>
      <c r="I6" s="203">
        <v>4173</v>
      </c>
      <c r="J6" s="72">
        <v>34148</v>
      </c>
      <c r="K6" s="203">
        <v>51354</v>
      </c>
      <c r="L6" s="72">
        <v>15477</v>
      </c>
      <c r="M6" s="85">
        <v>23502</v>
      </c>
      <c r="N6" s="72">
        <f t="shared" si="0"/>
        <v>521747</v>
      </c>
    </row>
    <row r="7" spans="1:14" x14ac:dyDescent="0.25">
      <c r="A7" s="38">
        <v>4</v>
      </c>
      <c r="B7" s="39" t="s">
        <v>16</v>
      </c>
      <c r="C7" s="59">
        <v>0</v>
      </c>
      <c r="D7" s="39">
        <v>0</v>
      </c>
      <c r="E7" s="59">
        <v>0</v>
      </c>
      <c r="F7" s="39">
        <v>0</v>
      </c>
      <c r="G7" s="59">
        <v>0</v>
      </c>
      <c r="H7" s="39">
        <v>0</v>
      </c>
      <c r="I7" s="59">
        <v>0</v>
      </c>
      <c r="J7" s="39">
        <v>0</v>
      </c>
      <c r="K7" s="59">
        <v>0</v>
      </c>
      <c r="L7" s="39">
        <v>0</v>
      </c>
      <c r="M7" s="69">
        <v>0</v>
      </c>
      <c r="N7" s="39">
        <f t="shared" si="0"/>
        <v>0</v>
      </c>
    </row>
    <row r="8" spans="1:14" x14ac:dyDescent="0.25">
      <c r="A8" s="38">
        <v>5</v>
      </c>
      <c r="B8" s="39" t="s">
        <v>17</v>
      </c>
      <c r="C8" s="59">
        <v>0</v>
      </c>
      <c r="D8" s="39">
        <v>0</v>
      </c>
      <c r="E8" s="59">
        <v>0</v>
      </c>
      <c r="F8" s="39">
        <v>0</v>
      </c>
      <c r="G8" s="203">
        <v>0</v>
      </c>
      <c r="H8" s="39">
        <v>0</v>
      </c>
      <c r="I8" s="59">
        <v>0</v>
      </c>
      <c r="J8" s="39">
        <v>0</v>
      </c>
      <c r="K8" s="59">
        <v>0</v>
      </c>
      <c r="L8" s="39">
        <v>0</v>
      </c>
      <c r="M8" s="69">
        <v>0</v>
      </c>
      <c r="N8" s="72">
        <f t="shared" si="0"/>
        <v>0</v>
      </c>
    </row>
    <row r="9" spans="1:14" x14ac:dyDescent="0.25">
      <c r="A9" s="38">
        <v>6</v>
      </c>
      <c r="B9" s="39" t="s">
        <v>18</v>
      </c>
      <c r="C9" s="59">
        <v>0</v>
      </c>
      <c r="D9" s="39">
        <v>0</v>
      </c>
      <c r="E9" s="59">
        <v>0</v>
      </c>
      <c r="F9" s="39">
        <v>817</v>
      </c>
      <c r="G9" s="59">
        <v>0</v>
      </c>
      <c r="H9" s="39">
        <v>0</v>
      </c>
      <c r="I9" s="59">
        <v>0</v>
      </c>
      <c r="J9" s="39">
        <v>0</v>
      </c>
      <c r="K9" s="59">
        <v>0</v>
      </c>
      <c r="L9" s="39">
        <v>0</v>
      </c>
      <c r="M9" s="69">
        <v>0</v>
      </c>
      <c r="N9" s="39">
        <f t="shared" si="0"/>
        <v>817</v>
      </c>
    </row>
    <row r="10" spans="1:14" x14ac:dyDescent="0.25">
      <c r="A10" s="38">
        <v>7</v>
      </c>
      <c r="B10" s="39" t="s">
        <v>19</v>
      </c>
      <c r="C10" s="203">
        <v>1040</v>
      </c>
      <c r="D10" s="72">
        <v>703</v>
      </c>
      <c r="E10" s="59">
        <v>244</v>
      </c>
      <c r="F10" s="72">
        <v>1436</v>
      </c>
      <c r="G10" s="203">
        <v>69</v>
      </c>
      <c r="H10" s="39">
        <v>11</v>
      </c>
      <c r="I10" s="59">
        <v>0</v>
      </c>
      <c r="J10" s="39">
        <v>140</v>
      </c>
      <c r="K10" s="203">
        <v>83</v>
      </c>
      <c r="L10" s="39">
        <v>0</v>
      </c>
      <c r="M10" s="69">
        <v>0</v>
      </c>
      <c r="N10" s="72">
        <f t="shared" si="0"/>
        <v>3726</v>
      </c>
    </row>
    <row r="11" spans="1:14" x14ac:dyDescent="0.25">
      <c r="A11" s="38">
        <v>8</v>
      </c>
      <c r="B11" s="39" t="s">
        <v>20</v>
      </c>
      <c r="C11" s="203">
        <v>7324</v>
      </c>
      <c r="D11" s="72">
        <v>12026</v>
      </c>
      <c r="E11" s="203">
        <v>10778</v>
      </c>
      <c r="F11" s="72">
        <v>10982</v>
      </c>
      <c r="G11" s="203">
        <v>8787</v>
      </c>
      <c r="H11" s="72">
        <v>18535</v>
      </c>
      <c r="I11" s="203">
        <v>351</v>
      </c>
      <c r="J11" s="72">
        <v>12482</v>
      </c>
      <c r="K11" s="203">
        <v>6012</v>
      </c>
      <c r="L11" s="72">
        <v>994</v>
      </c>
      <c r="M11" s="85">
        <v>2408</v>
      </c>
      <c r="N11" s="72">
        <f t="shared" si="0"/>
        <v>90679</v>
      </c>
    </row>
    <row r="12" spans="1:14" x14ac:dyDescent="0.25">
      <c r="A12" s="38">
        <v>9</v>
      </c>
      <c r="B12" s="39" t="s">
        <v>21</v>
      </c>
      <c r="C12" s="203">
        <v>69799</v>
      </c>
      <c r="D12" s="72">
        <v>98920</v>
      </c>
      <c r="E12" s="203">
        <v>6225</v>
      </c>
      <c r="F12" s="72">
        <v>180753</v>
      </c>
      <c r="G12" s="203">
        <v>48354</v>
      </c>
      <c r="H12" s="72">
        <v>6315</v>
      </c>
      <c r="I12" s="59">
        <v>958</v>
      </c>
      <c r="J12" s="72">
        <v>8991</v>
      </c>
      <c r="K12" s="203">
        <v>33211</v>
      </c>
      <c r="L12" s="72">
        <v>1944</v>
      </c>
      <c r="M12" s="85">
        <v>6975</v>
      </c>
      <c r="N12" s="72">
        <f t="shared" si="0"/>
        <v>462445</v>
      </c>
    </row>
    <row r="13" spans="1:14" x14ac:dyDescent="0.25">
      <c r="A13" s="38">
        <v>10</v>
      </c>
      <c r="B13" s="39" t="s">
        <v>22</v>
      </c>
      <c r="C13" s="203">
        <v>106803</v>
      </c>
      <c r="D13" s="72">
        <v>262573</v>
      </c>
      <c r="E13" s="203">
        <v>171843</v>
      </c>
      <c r="F13" s="72">
        <v>175086</v>
      </c>
      <c r="G13" s="203">
        <v>175770</v>
      </c>
      <c r="H13" s="72">
        <v>162254</v>
      </c>
      <c r="I13" s="203">
        <v>86613</v>
      </c>
      <c r="J13" s="72">
        <v>192184</v>
      </c>
      <c r="K13" s="203">
        <v>159630</v>
      </c>
      <c r="L13" s="72">
        <v>137801</v>
      </c>
      <c r="M13" s="85">
        <v>108724</v>
      </c>
      <c r="N13" s="72">
        <f t="shared" si="0"/>
        <v>1739281</v>
      </c>
    </row>
    <row r="14" spans="1:14" x14ac:dyDescent="0.25">
      <c r="A14" s="38">
        <v>11</v>
      </c>
      <c r="B14" s="39" t="s">
        <v>23</v>
      </c>
      <c r="C14" s="59">
        <v>0</v>
      </c>
      <c r="D14" s="72">
        <v>82</v>
      </c>
      <c r="E14" s="59">
        <v>0</v>
      </c>
      <c r="F14" s="39">
        <v>0</v>
      </c>
      <c r="G14" s="59">
        <v>0</v>
      </c>
      <c r="H14" s="39">
        <v>0</v>
      </c>
      <c r="I14" s="59">
        <v>0</v>
      </c>
      <c r="J14" s="39">
        <v>0</v>
      </c>
      <c r="K14" s="59">
        <v>0</v>
      </c>
      <c r="L14" s="39">
        <v>0</v>
      </c>
      <c r="M14" s="69">
        <v>0</v>
      </c>
      <c r="N14" s="72">
        <f t="shared" si="0"/>
        <v>82</v>
      </c>
    </row>
    <row r="15" spans="1:14" x14ac:dyDescent="0.25">
      <c r="A15" s="38">
        <v>12</v>
      </c>
      <c r="B15" s="39" t="s">
        <v>24</v>
      </c>
      <c r="C15" s="59">
        <v>0</v>
      </c>
      <c r="D15" s="39">
        <v>0</v>
      </c>
      <c r="E15" s="59">
        <v>0</v>
      </c>
      <c r="F15" s="39">
        <v>0</v>
      </c>
      <c r="G15" s="59">
        <v>0</v>
      </c>
      <c r="H15" s="39">
        <v>0</v>
      </c>
      <c r="I15" s="59">
        <v>0</v>
      </c>
      <c r="J15" s="39">
        <v>0</v>
      </c>
      <c r="K15" s="59">
        <v>0</v>
      </c>
      <c r="L15" s="39">
        <v>0</v>
      </c>
      <c r="M15" s="69">
        <v>0</v>
      </c>
      <c r="N15" s="39">
        <f t="shared" si="0"/>
        <v>0</v>
      </c>
    </row>
    <row r="16" spans="1:14" x14ac:dyDescent="0.25">
      <c r="A16" s="38">
        <v>13</v>
      </c>
      <c r="B16" s="39" t="s">
        <v>25</v>
      </c>
      <c r="C16" s="203">
        <v>3173</v>
      </c>
      <c r="D16" s="72">
        <v>2207</v>
      </c>
      <c r="E16" s="203">
        <v>2078</v>
      </c>
      <c r="F16" s="72">
        <v>54459</v>
      </c>
      <c r="G16" s="203">
        <v>247</v>
      </c>
      <c r="H16" s="72">
        <v>943</v>
      </c>
      <c r="I16" s="59">
        <v>0</v>
      </c>
      <c r="J16" s="72">
        <v>12164</v>
      </c>
      <c r="K16" s="203">
        <v>909</v>
      </c>
      <c r="L16" s="39">
        <v>89</v>
      </c>
      <c r="M16" s="85">
        <v>0</v>
      </c>
      <c r="N16" s="72">
        <f t="shared" si="0"/>
        <v>76269</v>
      </c>
    </row>
    <row r="17" spans="1:14" x14ac:dyDescent="0.25">
      <c r="A17" s="38">
        <v>14</v>
      </c>
      <c r="B17" s="39" t="s">
        <v>26</v>
      </c>
      <c r="C17" s="59">
        <v>0</v>
      </c>
      <c r="D17" s="39">
        <v>0</v>
      </c>
      <c r="E17" s="59">
        <v>0</v>
      </c>
      <c r="F17" s="39">
        <v>0</v>
      </c>
      <c r="G17" s="59">
        <v>0</v>
      </c>
      <c r="H17" s="39">
        <v>0</v>
      </c>
      <c r="I17" s="59">
        <v>0</v>
      </c>
      <c r="J17" s="39">
        <v>0</v>
      </c>
      <c r="K17" s="59">
        <v>0</v>
      </c>
      <c r="L17" s="39">
        <v>0</v>
      </c>
      <c r="M17" s="69">
        <v>0</v>
      </c>
      <c r="N17" s="39">
        <f t="shared" si="0"/>
        <v>0</v>
      </c>
    </row>
    <row r="18" spans="1:14" x14ac:dyDescent="0.25">
      <c r="A18" s="38">
        <v>15</v>
      </c>
      <c r="B18" s="39" t="s">
        <v>27</v>
      </c>
      <c r="C18" s="203">
        <v>1823</v>
      </c>
      <c r="D18" s="39">
        <v>0</v>
      </c>
      <c r="E18" s="59">
        <v>0</v>
      </c>
      <c r="F18" s="39">
        <v>0</v>
      </c>
      <c r="G18" s="59">
        <v>0</v>
      </c>
      <c r="H18" s="39">
        <v>0</v>
      </c>
      <c r="I18" s="59">
        <v>0</v>
      </c>
      <c r="J18" s="39">
        <v>0</v>
      </c>
      <c r="K18" s="59">
        <v>0</v>
      </c>
      <c r="L18" s="39">
        <v>0</v>
      </c>
      <c r="M18" s="69">
        <v>0</v>
      </c>
      <c r="N18" s="72">
        <f t="shared" si="0"/>
        <v>1823</v>
      </c>
    </row>
    <row r="19" spans="1:14" x14ac:dyDescent="0.25">
      <c r="A19" s="38">
        <v>16</v>
      </c>
      <c r="B19" s="39" t="s">
        <v>28</v>
      </c>
      <c r="C19" s="59">
        <v>60</v>
      </c>
      <c r="D19" s="39">
        <v>0</v>
      </c>
      <c r="E19" s="59">
        <v>62</v>
      </c>
      <c r="F19" s="72">
        <v>0</v>
      </c>
      <c r="G19" s="59">
        <v>0</v>
      </c>
      <c r="H19" s="39">
        <v>29</v>
      </c>
      <c r="I19" s="59">
        <v>0</v>
      </c>
      <c r="J19" s="39">
        <v>0</v>
      </c>
      <c r="K19" s="59">
        <v>0</v>
      </c>
      <c r="L19" s="39">
        <v>0</v>
      </c>
      <c r="M19" s="69">
        <v>0</v>
      </c>
      <c r="N19" s="72">
        <f t="shared" si="0"/>
        <v>151</v>
      </c>
    </row>
    <row r="20" spans="1:14" x14ac:dyDescent="0.25">
      <c r="A20" s="38">
        <v>17</v>
      </c>
      <c r="B20" s="39" t="s">
        <v>29</v>
      </c>
      <c r="C20" s="59">
        <v>0</v>
      </c>
      <c r="D20" s="39">
        <v>0</v>
      </c>
      <c r="E20" s="59">
        <v>0</v>
      </c>
      <c r="F20" s="39">
        <v>0</v>
      </c>
      <c r="G20" s="59">
        <v>0</v>
      </c>
      <c r="H20" s="39">
        <v>0</v>
      </c>
      <c r="I20" s="59">
        <v>0</v>
      </c>
      <c r="J20" s="39">
        <v>0</v>
      </c>
      <c r="K20" s="59">
        <v>0</v>
      </c>
      <c r="L20" s="39">
        <v>0</v>
      </c>
      <c r="M20" s="69">
        <v>0</v>
      </c>
      <c r="N20" s="39">
        <f t="shared" si="0"/>
        <v>0</v>
      </c>
    </row>
    <row r="21" spans="1:14" ht="15.75" thickBot="1" x14ac:dyDescent="0.3">
      <c r="A21" s="41">
        <v>18</v>
      </c>
      <c r="B21" s="42" t="s">
        <v>30</v>
      </c>
      <c r="C21" s="224">
        <v>9729</v>
      </c>
      <c r="D21" s="167">
        <v>4782</v>
      </c>
      <c r="E21" s="224">
        <v>4864</v>
      </c>
      <c r="F21" s="167">
        <v>10895</v>
      </c>
      <c r="G21" s="224">
        <v>3022</v>
      </c>
      <c r="H21" s="167">
        <v>7403</v>
      </c>
      <c r="I21" s="224">
        <v>1397</v>
      </c>
      <c r="J21" s="167">
        <v>1814</v>
      </c>
      <c r="K21" s="224">
        <v>4411</v>
      </c>
      <c r="L21" s="42">
        <v>585</v>
      </c>
      <c r="M21" s="94">
        <v>2675</v>
      </c>
      <c r="N21" s="167">
        <f t="shared" si="0"/>
        <v>51577</v>
      </c>
    </row>
    <row r="22" spans="1:14" ht="15.75" thickBot="1" x14ac:dyDescent="0.3">
      <c r="A22" s="44"/>
      <c r="B22" s="45" t="s">
        <v>38</v>
      </c>
      <c r="C22" s="46">
        <f>SUM(C4:C21)</f>
        <v>302387</v>
      </c>
      <c r="D22" s="47">
        <f>SUM(D4:D21)</f>
        <v>598495</v>
      </c>
      <c r="E22" s="48">
        <f>SUM(E4:E21)</f>
        <v>245426</v>
      </c>
      <c r="F22" s="47">
        <f>SUM(F4:F21)</f>
        <v>555974</v>
      </c>
      <c r="G22" s="48">
        <f t="shared" ref="G22:M22" si="1">SUM(G4:G21)</f>
        <v>311995</v>
      </c>
      <c r="H22" s="47">
        <f t="shared" si="1"/>
        <v>324597</v>
      </c>
      <c r="I22" s="48">
        <f>SUM(I4:I21)</f>
        <v>96792</v>
      </c>
      <c r="J22" s="47">
        <f t="shared" si="1"/>
        <v>280326</v>
      </c>
      <c r="K22" s="140">
        <f t="shared" si="1"/>
        <v>276882</v>
      </c>
      <c r="L22" s="47">
        <f t="shared" si="1"/>
        <v>163319</v>
      </c>
      <c r="M22" s="49">
        <f t="shared" si="1"/>
        <v>168633</v>
      </c>
      <c r="N22" s="47">
        <f>SUM(C22:M22)</f>
        <v>3324826</v>
      </c>
    </row>
    <row r="23" spans="1:14" ht="15.75" thickBot="1" x14ac:dyDescent="0.3">
      <c r="A23" s="51"/>
      <c r="B23" s="52"/>
      <c r="C23" s="53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1:14" ht="15.75" thickBot="1" x14ac:dyDescent="0.3">
      <c r="A24" s="298" t="s">
        <v>32</v>
      </c>
      <c r="B24" s="299"/>
      <c r="C24" s="56">
        <f>C22/N22</f>
        <v>9.0948218042087012E-2</v>
      </c>
      <c r="D24" s="55">
        <f>D22/N22</f>
        <v>0.18000791620373519</v>
      </c>
      <c r="E24" s="56">
        <f>E22/N22</f>
        <v>7.3816193689534432E-2</v>
      </c>
      <c r="F24" s="55">
        <f>F22/N22</f>
        <v>0.16721897627123947</v>
      </c>
      <c r="G24" s="56">
        <f>G22/N22</f>
        <v>9.3837993326568073E-2</v>
      </c>
      <c r="H24" s="55">
        <f>H22/N22</f>
        <v>9.7628266862686955E-2</v>
      </c>
      <c r="I24" s="56">
        <f>I22/N22</f>
        <v>2.9111899389622192E-2</v>
      </c>
      <c r="J24" s="55">
        <f>J22/N22</f>
        <v>8.4312983596735586E-2</v>
      </c>
      <c r="K24" s="56">
        <f>K22/N22</f>
        <v>8.327713991649488E-2</v>
      </c>
      <c r="L24" s="55">
        <f>L22/N22</f>
        <v>4.9121066786652894E-2</v>
      </c>
      <c r="M24" s="56">
        <f>M22/N22</f>
        <v>5.0719345914643353E-2</v>
      </c>
      <c r="N24" s="55">
        <f>N22/N22</f>
        <v>1</v>
      </c>
    </row>
    <row r="25" spans="1:14" ht="15.75" thickBot="1" x14ac:dyDescent="0.3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</row>
    <row r="26" spans="1:14" ht="15.75" thickBot="1" x14ac:dyDescent="0.3">
      <c r="A26" s="283" t="s">
        <v>0</v>
      </c>
      <c r="B26" s="289" t="s">
        <v>1</v>
      </c>
      <c r="C26" s="293" t="s">
        <v>91</v>
      </c>
      <c r="D26" s="294"/>
      <c r="E26" s="294"/>
      <c r="F26" s="295"/>
      <c r="G26" s="296" t="s">
        <v>3</v>
      </c>
      <c r="H26" s="1"/>
      <c r="I26" s="1"/>
      <c r="J26" s="1"/>
      <c r="K26" s="1"/>
      <c r="L26" s="1"/>
      <c r="M26" s="1"/>
      <c r="N26" s="1"/>
    </row>
    <row r="27" spans="1:14" ht="15.75" thickBot="1" x14ac:dyDescent="0.3">
      <c r="A27" s="284"/>
      <c r="B27" s="290"/>
      <c r="C27" s="76" t="s">
        <v>12</v>
      </c>
      <c r="D27" s="179" t="s">
        <v>33</v>
      </c>
      <c r="E27" s="76" t="s">
        <v>7</v>
      </c>
      <c r="F27" s="179" t="s">
        <v>9</v>
      </c>
      <c r="G27" s="297"/>
      <c r="H27" s="1"/>
      <c r="I27" s="1"/>
      <c r="J27" s="109"/>
      <c r="K27" s="291" t="s">
        <v>34</v>
      </c>
      <c r="L27" s="292"/>
      <c r="M27" s="157">
        <f>N22</f>
        <v>3324826</v>
      </c>
      <c r="N27" s="158">
        <f>M27/M29</f>
        <v>0.92939732766813887</v>
      </c>
    </row>
    <row r="28" spans="1:14" ht="15.75" thickBot="1" x14ac:dyDescent="0.3">
      <c r="A28" s="26">
        <v>19</v>
      </c>
      <c r="B28" s="180" t="s">
        <v>35</v>
      </c>
      <c r="C28" s="156">
        <v>106172</v>
      </c>
      <c r="D28" s="58">
        <v>116239</v>
      </c>
      <c r="E28" s="156">
        <v>24116</v>
      </c>
      <c r="F28" s="58">
        <v>6047</v>
      </c>
      <c r="G28" s="156">
        <f>SUM(C28:F28)</f>
        <v>252574</v>
      </c>
      <c r="H28" s="1"/>
      <c r="I28" s="1"/>
      <c r="J28" s="109"/>
      <c r="K28" s="273" t="s">
        <v>35</v>
      </c>
      <c r="L28" s="274"/>
      <c r="M28" s="156">
        <f>G28</f>
        <v>252574</v>
      </c>
      <c r="N28" s="159">
        <f>M28/M29</f>
        <v>7.0602672331861127E-2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9"/>
      <c r="K29" s="275" t="s">
        <v>3</v>
      </c>
      <c r="L29" s="276"/>
      <c r="M29" s="160">
        <f>M27+M28</f>
        <v>3577400</v>
      </c>
      <c r="N29" s="161">
        <f>M29/M29</f>
        <v>1</v>
      </c>
    </row>
    <row r="30" spans="1:14" ht="15.75" thickBot="1" x14ac:dyDescent="0.3">
      <c r="A30" s="277" t="s">
        <v>36</v>
      </c>
      <c r="B30" s="278"/>
      <c r="C30" s="27">
        <f>C28/G28</f>
        <v>0.42035997371067491</v>
      </c>
      <c r="D30" s="110">
        <f>D28/G28</f>
        <v>0.46021759959457426</v>
      </c>
      <c r="E30" s="27">
        <f>E28/G28</f>
        <v>9.5480928361589085E-2</v>
      </c>
      <c r="F30" s="110">
        <f>F28/G28</f>
        <v>2.3941498333161768E-2</v>
      </c>
      <c r="G30" s="27">
        <f>G28/G28</f>
        <v>1</v>
      </c>
      <c r="H30" s="1"/>
      <c r="I30" s="1"/>
      <c r="J30" s="1"/>
      <c r="K30" s="1"/>
      <c r="L30" s="1"/>
      <c r="M30" s="1"/>
      <c r="N30" s="1"/>
    </row>
  </sheetData>
  <mergeCells count="14">
    <mergeCell ref="N2:N3"/>
    <mergeCell ref="K28:L28"/>
    <mergeCell ref="K29:L29"/>
    <mergeCell ref="A30:B30"/>
    <mergeCell ref="A26:A27"/>
    <mergeCell ref="B26:B27"/>
    <mergeCell ref="C26:F26"/>
    <mergeCell ref="G26:G27"/>
    <mergeCell ref="K27:L27"/>
    <mergeCell ref="A24:B24"/>
    <mergeCell ref="C1:K1"/>
    <mergeCell ref="A2:A3"/>
    <mergeCell ref="B2:B3"/>
    <mergeCell ref="C2:M2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.42578125" customWidth="1"/>
    <col min="2" max="2" width="28.42578125" customWidth="1"/>
  </cols>
  <sheetData>
    <row r="1" spans="1:14" ht="33" customHeight="1" thickBot="1" x14ac:dyDescent="0.3">
      <c r="A1" s="169"/>
      <c r="B1" s="169"/>
      <c r="C1" s="300" t="s">
        <v>98</v>
      </c>
      <c r="D1" s="301"/>
      <c r="E1" s="301"/>
      <c r="F1" s="301"/>
      <c r="G1" s="301"/>
      <c r="H1" s="301"/>
      <c r="I1" s="301"/>
      <c r="J1" s="302"/>
      <c r="K1" s="302"/>
      <c r="L1" s="31"/>
      <c r="M1" s="31"/>
      <c r="N1" s="31"/>
    </row>
    <row r="2" spans="1:14" ht="15.75" thickBot="1" x14ac:dyDescent="0.3">
      <c r="A2" s="296" t="s">
        <v>0</v>
      </c>
      <c r="B2" s="304" t="s">
        <v>1</v>
      </c>
      <c r="C2" s="310" t="s">
        <v>2</v>
      </c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08" t="s">
        <v>3</v>
      </c>
    </row>
    <row r="3" spans="1:14" ht="15.75" thickBot="1" x14ac:dyDescent="0.3">
      <c r="A3" s="303"/>
      <c r="B3" s="305"/>
      <c r="C3" s="90" t="s">
        <v>70</v>
      </c>
      <c r="D3" s="32" t="s">
        <v>4</v>
      </c>
      <c r="E3" s="33" t="s">
        <v>5</v>
      </c>
      <c r="F3" s="32" t="s">
        <v>6</v>
      </c>
      <c r="G3" s="33" t="s">
        <v>7</v>
      </c>
      <c r="H3" s="32" t="s">
        <v>8</v>
      </c>
      <c r="I3" s="23" t="s">
        <v>94</v>
      </c>
      <c r="J3" s="32" t="s">
        <v>9</v>
      </c>
      <c r="K3" s="89" t="s">
        <v>10</v>
      </c>
      <c r="L3" s="32" t="s">
        <v>11</v>
      </c>
      <c r="M3" s="33" t="s">
        <v>12</v>
      </c>
      <c r="N3" s="309"/>
    </row>
    <row r="4" spans="1:14" x14ac:dyDescent="0.25">
      <c r="A4" s="36">
        <v>1</v>
      </c>
      <c r="B4" s="37" t="s">
        <v>13</v>
      </c>
      <c r="C4" s="202">
        <v>1134</v>
      </c>
      <c r="D4" s="166">
        <v>1769</v>
      </c>
      <c r="E4" s="205">
        <v>445</v>
      </c>
      <c r="F4" s="225">
        <v>830</v>
      </c>
      <c r="G4" s="205">
        <v>723</v>
      </c>
      <c r="H4" s="166">
        <v>1145</v>
      </c>
      <c r="I4" s="205">
        <v>132</v>
      </c>
      <c r="J4" s="225">
        <v>474</v>
      </c>
      <c r="K4" s="205">
        <v>424</v>
      </c>
      <c r="L4" s="225">
        <v>144</v>
      </c>
      <c r="M4" s="205">
        <v>533</v>
      </c>
      <c r="N4" s="166">
        <f t="shared" ref="N4:N21" si="0">SUM(C4:M4)</f>
        <v>7753</v>
      </c>
    </row>
    <row r="5" spans="1:14" x14ac:dyDescent="0.25">
      <c r="A5" s="38">
        <v>2</v>
      </c>
      <c r="B5" s="39" t="s">
        <v>14</v>
      </c>
      <c r="C5" s="59">
        <v>0</v>
      </c>
      <c r="D5" s="39">
        <v>710</v>
      </c>
      <c r="E5" s="59">
        <v>0</v>
      </c>
      <c r="F5" s="39">
        <v>7</v>
      </c>
      <c r="G5" s="59">
        <v>11</v>
      </c>
      <c r="H5" s="39">
        <v>234</v>
      </c>
      <c r="I5" s="59">
        <v>0</v>
      </c>
      <c r="J5" s="39">
        <v>194</v>
      </c>
      <c r="K5" s="59">
        <v>2</v>
      </c>
      <c r="L5" s="39">
        <v>0</v>
      </c>
      <c r="M5" s="59">
        <v>0</v>
      </c>
      <c r="N5" s="72">
        <f t="shared" si="0"/>
        <v>1158</v>
      </c>
    </row>
    <row r="6" spans="1:14" x14ac:dyDescent="0.25">
      <c r="A6" s="38">
        <v>3</v>
      </c>
      <c r="B6" s="39" t="s">
        <v>15</v>
      </c>
      <c r="C6" s="203">
        <v>793</v>
      </c>
      <c r="D6" s="72">
        <v>1773</v>
      </c>
      <c r="E6" s="59">
        <v>710</v>
      </c>
      <c r="F6" s="72">
        <v>1527</v>
      </c>
      <c r="G6" s="59">
        <v>737</v>
      </c>
      <c r="H6" s="72">
        <v>1093</v>
      </c>
      <c r="I6" s="59">
        <v>98</v>
      </c>
      <c r="J6" s="39">
        <v>561</v>
      </c>
      <c r="K6" s="59">
        <v>781</v>
      </c>
      <c r="L6" s="39">
        <v>216</v>
      </c>
      <c r="M6" s="59">
        <v>354</v>
      </c>
      <c r="N6" s="72">
        <f t="shared" si="0"/>
        <v>8643</v>
      </c>
    </row>
    <row r="7" spans="1:14" x14ac:dyDescent="0.25">
      <c r="A7" s="38">
        <v>4</v>
      </c>
      <c r="B7" s="39" t="s">
        <v>16</v>
      </c>
      <c r="C7" s="59">
        <v>0</v>
      </c>
      <c r="D7" s="39">
        <v>0</v>
      </c>
      <c r="E7" s="59">
        <v>0</v>
      </c>
      <c r="F7" s="39">
        <v>0</v>
      </c>
      <c r="G7" s="59">
        <v>0</v>
      </c>
      <c r="H7" s="39">
        <v>0</v>
      </c>
      <c r="I7" s="59">
        <v>0</v>
      </c>
      <c r="J7" s="39">
        <v>0</v>
      </c>
      <c r="K7" s="59">
        <v>0</v>
      </c>
      <c r="L7" s="39">
        <v>0</v>
      </c>
      <c r="M7" s="59">
        <v>0</v>
      </c>
      <c r="N7" s="39">
        <f t="shared" si="0"/>
        <v>0</v>
      </c>
    </row>
    <row r="8" spans="1:14" x14ac:dyDescent="0.25">
      <c r="A8" s="38">
        <v>5</v>
      </c>
      <c r="B8" s="39" t="s">
        <v>17</v>
      </c>
      <c r="C8" s="59">
        <v>0</v>
      </c>
      <c r="D8" s="39">
        <v>0</v>
      </c>
      <c r="E8" s="59">
        <v>0</v>
      </c>
      <c r="F8" s="39">
        <v>0</v>
      </c>
      <c r="G8" s="59">
        <v>0</v>
      </c>
      <c r="H8" s="39">
        <v>0</v>
      </c>
      <c r="I8" s="59">
        <v>0</v>
      </c>
      <c r="J8" s="39">
        <v>0</v>
      </c>
      <c r="K8" s="59">
        <v>0</v>
      </c>
      <c r="L8" s="39">
        <v>0</v>
      </c>
      <c r="M8" s="59">
        <v>0</v>
      </c>
      <c r="N8" s="39">
        <f t="shared" si="0"/>
        <v>0</v>
      </c>
    </row>
    <row r="9" spans="1:14" x14ac:dyDescent="0.25">
      <c r="A9" s="38">
        <v>6</v>
      </c>
      <c r="B9" s="39" t="s">
        <v>18</v>
      </c>
      <c r="C9" s="59">
        <v>0</v>
      </c>
      <c r="D9" s="39">
        <v>0</v>
      </c>
      <c r="E9" s="59">
        <v>0</v>
      </c>
      <c r="F9" s="39">
        <v>1</v>
      </c>
      <c r="G9" s="59">
        <v>0</v>
      </c>
      <c r="H9" s="39">
        <v>0</v>
      </c>
      <c r="I9" s="59">
        <v>0</v>
      </c>
      <c r="J9" s="39">
        <v>0</v>
      </c>
      <c r="K9" s="59">
        <v>0</v>
      </c>
      <c r="L9" s="39">
        <v>0</v>
      </c>
      <c r="M9" s="59">
        <v>0</v>
      </c>
      <c r="N9" s="39">
        <f t="shared" si="0"/>
        <v>1</v>
      </c>
    </row>
    <row r="10" spans="1:14" x14ac:dyDescent="0.25">
      <c r="A10" s="38">
        <v>7</v>
      </c>
      <c r="B10" s="39" t="s">
        <v>19</v>
      </c>
      <c r="C10" s="59">
        <v>17</v>
      </c>
      <c r="D10" s="39">
        <v>3</v>
      </c>
      <c r="E10" s="59">
        <v>14</v>
      </c>
      <c r="F10" s="39">
        <v>5</v>
      </c>
      <c r="G10" s="59">
        <v>4</v>
      </c>
      <c r="H10" s="39">
        <v>6</v>
      </c>
      <c r="I10" s="59">
        <v>0</v>
      </c>
      <c r="J10" s="39">
        <v>4</v>
      </c>
      <c r="K10" s="59">
        <v>1</v>
      </c>
      <c r="L10" s="39">
        <v>0</v>
      </c>
      <c r="M10" s="59">
        <v>0</v>
      </c>
      <c r="N10" s="39">
        <f t="shared" si="0"/>
        <v>54</v>
      </c>
    </row>
    <row r="11" spans="1:14" x14ac:dyDescent="0.25">
      <c r="A11" s="38">
        <v>8</v>
      </c>
      <c r="B11" s="39" t="s">
        <v>20</v>
      </c>
      <c r="C11" s="59">
        <v>58</v>
      </c>
      <c r="D11" s="39">
        <v>54</v>
      </c>
      <c r="E11" s="59">
        <v>128</v>
      </c>
      <c r="F11" s="39">
        <v>143</v>
      </c>
      <c r="G11" s="59">
        <v>67</v>
      </c>
      <c r="H11" s="39">
        <v>317</v>
      </c>
      <c r="I11" s="59">
        <v>13</v>
      </c>
      <c r="J11" s="39">
        <v>32</v>
      </c>
      <c r="K11" s="59">
        <v>68</v>
      </c>
      <c r="L11" s="39">
        <v>24</v>
      </c>
      <c r="M11" s="59">
        <v>30</v>
      </c>
      <c r="N11" s="39">
        <f t="shared" si="0"/>
        <v>934</v>
      </c>
    </row>
    <row r="12" spans="1:14" x14ac:dyDescent="0.25">
      <c r="A12" s="38">
        <v>9</v>
      </c>
      <c r="B12" s="39" t="s">
        <v>21</v>
      </c>
      <c r="C12" s="203">
        <v>1503</v>
      </c>
      <c r="D12" s="72">
        <v>2012</v>
      </c>
      <c r="E12" s="59">
        <v>307</v>
      </c>
      <c r="F12" s="39">
        <v>837</v>
      </c>
      <c r="G12" s="59">
        <v>382</v>
      </c>
      <c r="H12" s="39">
        <v>194</v>
      </c>
      <c r="I12" s="59">
        <v>27</v>
      </c>
      <c r="J12" s="72">
        <v>684</v>
      </c>
      <c r="K12" s="59">
        <v>539</v>
      </c>
      <c r="L12" s="39">
        <v>38</v>
      </c>
      <c r="M12" s="59">
        <v>233</v>
      </c>
      <c r="N12" s="72">
        <f t="shared" si="0"/>
        <v>6756</v>
      </c>
    </row>
    <row r="13" spans="1:14" x14ac:dyDescent="0.25">
      <c r="A13" s="38">
        <v>10</v>
      </c>
      <c r="B13" s="39" t="s">
        <v>22</v>
      </c>
      <c r="C13" s="203">
        <v>1792</v>
      </c>
      <c r="D13" s="72">
        <v>3996</v>
      </c>
      <c r="E13" s="203">
        <v>2365</v>
      </c>
      <c r="F13" s="72">
        <v>2566</v>
      </c>
      <c r="G13" s="203">
        <v>2997</v>
      </c>
      <c r="H13" s="72">
        <v>2553</v>
      </c>
      <c r="I13" s="203">
        <v>1346</v>
      </c>
      <c r="J13" s="72">
        <v>3377</v>
      </c>
      <c r="K13" s="203">
        <v>2534</v>
      </c>
      <c r="L13" s="72">
        <v>1971</v>
      </c>
      <c r="M13" s="203">
        <v>1626</v>
      </c>
      <c r="N13" s="72">
        <f t="shared" si="0"/>
        <v>27123</v>
      </c>
    </row>
    <row r="14" spans="1:14" x14ac:dyDescent="0.25">
      <c r="A14" s="38">
        <v>11</v>
      </c>
      <c r="B14" s="39" t="s">
        <v>23</v>
      </c>
      <c r="C14" s="59">
        <v>0</v>
      </c>
      <c r="D14" s="39">
        <v>0</v>
      </c>
      <c r="E14" s="59">
        <v>0</v>
      </c>
      <c r="F14" s="39">
        <v>0</v>
      </c>
      <c r="G14" s="59">
        <v>0</v>
      </c>
      <c r="H14" s="39">
        <v>0</v>
      </c>
      <c r="I14" s="59">
        <v>0</v>
      </c>
      <c r="J14" s="39">
        <v>0</v>
      </c>
      <c r="K14" s="59">
        <v>0</v>
      </c>
      <c r="L14" s="39">
        <v>0</v>
      </c>
      <c r="M14" s="59">
        <v>0</v>
      </c>
      <c r="N14" s="39">
        <f t="shared" si="0"/>
        <v>0</v>
      </c>
    </row>
    <row r="15" spans="1:14" x14ac:dyDescent="0.25">
      <c r="A15" s="38">
        <v>12</v>
      </c>
      <c r="B15" s="39" t="s">
        <v>24</v>
      </c>
      <c r="C15" s="59">
        <v>0</v>
      </c>
      <c r="D15" s="39">
        <v>0</v>
      </c>
      <c r="E15" s="59">
        <v>0</v>
      </c>
      <c r="F15" s="39">
        <v>0</v>
      </c>
      <c r="G15" s="59">
        <v>0</v>
      </c>
      <c r="H15" s="39">
        <v>0</v>
      </c>
      <c r="I15" s="59">
        <v>0</v>
      </c>
      <c r="J15" s="39">
        <v>0</v>
      </c>
      <c r="K15" s="59">
        <v>0</v>
      </c>
      <c r="L15" s="39">
        <v>0</v>
      </c>
      <c r="M15" s="59">
        <v>0</v>
      </c>
      <c r="N15" s="39">
        <f t="shared" si="0"/>
        <v>0</v>
      </c>
    </row>
    <row r="16" spans="1:14" x14ac:dyDescent="0.25">
      <c r="A16" s="38">
        <v>13</v>
      </c>
      <c r="B16" s="39" t="s">
        <v>25</v>
      </c>
      <c r="C16" s="59">
        <v>136</v>
      </c>
      <c r="D16" s="39">
        <v>29</v>
      </c>
      <c r="E16" s="59">
        <v>16</v>
      </c>
      <c r="F16" s="39">
        <v>31</v>
      </c>
      <c r="G16" s="59">
        <v>8</v>
      </c>
      <c r="H16" s="39">
        <v>43</v>
      </c>
      <c r="I16" s="59">
        <v>0</v>
      </c>
      <c r="J16" s="72">
        <v>7</v>
      </c>
      <c r="K16" s="59">
        <v>56</v>
      </c>
      <c r="L16" s="39">
        <v>10</v>
      </c>
      <c r="M16" s="59">
        <v>0</v>
      </c>
      <c r="N16" s="39">
        <f t="shared" si="0"/>
        <v>336</v>
      </c>
    </row>
    <row r="17" spans="1:14" x14ac:dyDescent="0.25">
      <c r="A17" s="38">
        <v>14</v>
      </c>
      <c r="B17" s="39" t="s">
        <v>26</v>
      </c>
      <c r="C17" s="59">
        <v>0</v>
      </c>
      <c r="D17" s="39">
        <v>0</v>
      </c>
      <c r="E17" s="59">
        <v>0</v>
      </c>
      <c r="F17" s="39">
        <v>0</v>
      </c>
      <c r="G17" s="59">
        <v>0</v>
      </c>
      <c r="H17" s="39">
        <v>0</v>
      </c>
      <c r="I17" s="59">
        <v>0</v>
      </c>
      <c r="J17" s="39">
        <v>0</v>
      </c>
      <c r="K17" s="59">
        <v>0</v>
      </c>
      <c r="L17" s="39">
        <v>0</v>
      </c>
      <c r="M17" s="59">
        <v>0</v>
      </c>
      <c r="N17" s="39">
        <f t="shared" si="0"/>
        <v>0</v>
      </c>
    </row>
    <row r="18" spans="1:14" x14ac:dyDescent="0.25">
      <c r="A18" s="38">
        <v>15</v>
      </c>
      <c r="B18" s="39" t="s">
        <v>27</v>
      </c>
      <c r="C18" s="59">
        <v>3</v>
      </c>
      <c r="D18" s="39">
        <v>0</v>
      </c>
      <c r="E18" s="59">
        <v>0</v>
      </c>
      <c r="F18" s="39">
        <v>0</v>
      </c>
      <c r="G18" s="59">
        <v>0</v>
      </c>
      <c r="H18" s="39">
        <v>0</v>
      </c>
      <c r="I18" s="59">
        <v>0</v>
      </c>
      <c r="J18" s="39">
        <v>0</v>
      </c>
      <c r="K18" s="59">
        <v>0</v>
      </c>
      <c r="L18" s="39">
        <v>0</v>
      </c>
      <c r="M18" s="59">
        <v>0</v>
      </c>
      <c r="N18" s="39">
        <f t="shared" si="0"/>
        <v>3</v>
      </c>
    </row>
    <row r="19" spans="1:14" x14ac:dyDescent="0.25">
      <c r="A19" s="38">
        <v>16</v>
      </c>
      <c r="B19" s="39" t="s">
        <v>28</v>
      </c>
      <c r="C19" s="59">
        <v>61</v>
      </c>
      <c r="D19" s="39">
        <v>0</v>
      </c>
      <c r="E19" s="59">
        <v>1</v>
      </c>
      <c r="F19" s="39">
        <v>0</v>
      </c>
      <c r="G19" s="59">
        <v>0</v>
      </c>
      <c r="H19" s="39">
        <v>1</v>
      </c>
      <c r="I19" s="59">
        <v>0</v>
      </c>
      <c r="J19" s="39">
        <v>0</v>
      </c>
      <c r="K19" s="59">
        <v>0</v>
      </c>
      <c r="L19" s="39">
        <v>0</v>
      </c>
      <c r="M19" s="59">
        <v>0</v>
      </c>
      <c r="N19" s="39">
        <f t="shared" si="0"/>
        <v>63</v>
      </c>
    </row>
    <row r="20" spans="1:14" x14ac:dyDescent="0.25">
      <c r="A20" s="38">
        <v>17</v>
      </c>
      <c r="B20" s="39" t="s">
        <v>29</v>
      </c>
      <c r="C20" s="59">
        <v>0</v>
      </c>
      <c r="D20" s="39">
        <v>0</v>
      </c>
      <c r="E20" s="59">
        <v>0</v>
      </c>
      <c r="F20" s="39">
        <v>0</v>
      </c>
      <c r="G20" s="59">
        <v>0</v>
      </c>
      <c r="H20" s="39">
        <v>0</v>
      </c>
      <c r="I20" s="59">
        <v>0</v>
      </c>
      <c r="J20" s="39">
        <v>0</v>
      </c>
      <c r="K20" s="59">
        <v>0</v>
      </c>
      <c r="L20" s="39">
        <v>0</v>
      </c>
      <c r="M20" s="59">
        <v>0</v>
      </c>
      <c r="N20" s="39">
        <f t="shared" si="0"/>
        <v>0</v>
      </c>
    </row>
    <row r="21" spans="1:14" ht="15.75" thickBot="1" x14ac:dyDescent="0.3">
      <c r="A21" s="41">
        <v>18</v>
      </c>
      <c r="B21" s="42" t="s">
        <v>30</v>
      </c>
      <c r="C21" s="204">
        <v>279</v>
      </c>
      <c r="D21" s="42">
        <v>510</v>
      </c>
      <c r="E21" s="204">
        <v>177</v>
      </c>
      <c r="F21" s="42">
        <v>618</v>
      </c>
      <c r="G21" s="204">
        <v>147</v>
      </c>
      <c r="H21" s="42">
        <v>677</v>
      </c>
      <c r="I21" s="204">
        <v>71</v>
      </c>
      <c r="J21" s="167">
        <v>140</v>
      </c>
      <c r="K21" s="204">
        <v>312</v>
      </c>
      <c r="L21" s="167">
        <v>42</v>
      </c>
      <c r="M21" s="204">
        <v>249</v>
      </c>
      <c r="N21" s="167">
        <f t="shared" si="0"/>
        <v>3222</v>
      </c>
    </row>
    <row r="22" spans="1:14" ht="15.75" thickBot="1" x14ac:dyDescent="0.3">
      <c r="A22" s="44"/>
      <c r="B22" s="45" t="s">
        <v>3</v>
      </c>
      <c r="C22" s="46">
        <f>SUM(C4:C21)</f>
        <v>5776</v>
      </c>
      <c r="D22" s="60">
        <f>SUM(D4:D21)</f>
        <v>10856</v>
      </c>
      <c r="E22" s="95">
        <f t="shared" ref="E22:N22" si="1">SUM(E4:E21)</f>
        <v>4163</v>
      </c>
      <c r="F22" s="47">
        <f t="shared" si="1"/>
        <v>6565</v>
      </c>
      <c r="G22" s="48">
        <f t="shared" si="1"/>
        <v>5076</v>
      </c>
      <c r="H22" s="47">
        <f t="shared" si="1"/>
        <v>6263</v>
      </c>
      <c r="I22" s="48">
        <f t="shared" si="1"/>
        <v>1687</v>
      </c>
      <c r="J22" s="47">
        <f t="shared" si="1"/>
        <v>5473</v>
      </c>
      <c r="K22" s="48">
        <f t="shared" si="1"/>
        <v>4717</v>
      </c>
      <c r="L22" s="47">
        <f t="shared" si="1"/>
        <v>2445</v>
      </c>
      <c r="M22" s="48">
        <f t="shared" si="1"/>
        <v>3025</v>
      </c>
      <c r="N22" s="47">
        <f t="shared" si="1"/>
        <v>56046</v>
      </c>
    </row>
    <row r="23" spans="1:14" ht="15.75" thickBot="1" x14ac:dyDescent="0.3">
      <c r="A23" s="51"/>
      <c r="B23" s="52"/>
      <c r="C23" s="54"/>
      <c r="D23" s="78"/>
      <c r="E23" s="78"/>
      <c r="F23" s="54"/>
      <c r="G23" s="54"/>
      <c r="H23" s="54"/>
      <c r="I23" s="54"/>
      <c r="J23" s="54"/>
      <c r="K23" s="54"/>
      <c r="L23" s="54"/>
      <c r="M23" s="54"/>
      <c r="N23" s="54"/>
    </row>
    <row r="24" spans="1:14" ht="15.75" thickBot="1" x14ac:dyDescent="0.3">
      <c r="A24" s="298" t="s">
        <v>32</v>
      </c>
      <c r="B24" s="299"/>
      <c r="C24" s="56">
        <f>C22/N22</f>
        <v>0.10305820219105735</v>
      </c>
      <c r="D24" s="55">
        <f>D22/N22</f>
        <v>0.1936980337579845</v>
      </c>
      <c r="E24" s="56">
        <f>E22/N22</f>
        <v>7.4278271419905076E-2</v>
      </c>
      <c r="F24" s="55">
        <f>F22/N22</f>
        <v>0.11713592406237733</v>
      </c>
      <c r="G24" s="56">
        <f>G22/N22</f>
        <v>9.0568461620811475E-2</v>
      </c>
      <c r="H24" s="55">
        <f>H22/N22</f>
        <v>0.11174749313064268</v>
      </c>
      <c r="I24" s="56">
        <f>I22/N22</f>
        <v>3.0100274774292547E-2</v>
      </c>
      <c r="J24" s="55">
        <f>J22/N22</f>
        <v>9.7651928772793772E-2</v>
      </c>
      <c r="K24" s="56">
        <f>K22/N22</f>
        <v>8.4163008956928242E-2</v>
      </c>
      <c r="L24" s="55">
        <f>L22/N22</f>
        <v>4.3624879563215931E-2</v>
      </c>
      <c r="M24" s="56">
        <f>M22/N22</f>
        <v>5.397352174999108E-2</v>
      </c>
      <c r="N24" s="55">
        <f>N22/N22</f>
        <v>1</v>
      </c>
    </row>
    <row r="25" spans="1:14" ht="15.75" thickBot="1" x14ac:dyDescent="0.3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</row>
    <row r="26" spans="1:14" ht="15.75" thickBot="1" x14ac:dyDescent="0.3">
      <c r="A26" s="283" t="s">
        <v>0</v>
      </c>
      <c r="B26" s="289" t="s">
        <v>1</v>
      </c>
      <c r="C26" s="293" t="s">
        <v>91</v>
      </c>
      <c r="D26" s="294"/>
      <c r="E26" s="294"/>
      <c r="F26" s="295"/>
      <c r="G26" s="296" t="s">
        <v>3</v>
      </c>
      <c r="H26" s="1"/>
      <c r="I26" s="1"/>
      <c r="J26" s="1"/>
      <c r="K26" s="1"/>
      <c r="L26" s="1"/>
      <c r="M26" s="1"/>
      <c r="N26" s="1"/>
    </row>
    <row r="27" spans="1:14" ht="15.75" thickBot="1" x14ac:dyDescent="0.3">
      <c r="A27" s="284"/>
      <c r="B27" s="290"/>
      <c r="C27" s="76" t="s">
        <v>12</v>
      </c>
      <c r="D27" s="179" t="s">
        <v>33</v>
      </c>
      <c r="E27" s="76" t="s">
        <v>7</v>
      </c>
      <c r="F27" s="179" t="s">
        <v>9</v>
      </c>
      <c r="G27" s="297"/>
      <c r="H27" s="1"/>
      <c r="I27" s="1"/>
      <c r="J27" s="109"/>
      <c r="K27" s="291" t="s">
        <v>34</v>
      </c>
      <c r="L27" s="292"/>
      <c r="M27" s="157">
        <f>N22</f>
        <v>56046</v>
      </c>
      <c r="N27" s="158">
        <f>M27/M29</f>
        <v>0.96143685456479222</v>
      </c>
    </row>
    <row r="28" spans="1:14" ht="15.75" thickBot="1" x14ac:dyDescent="0.3">
      <c r="A28" s="26">
        <v>19</v>
      </c>
      <c r="B28" s="180" t="s">
        <v>35</v>
      </c>
      <c r="C28" s="156">
        <v>1285</v>
      </c>
      <c r="D28" s="58">
        <v>667</v>
      </c>
      <c r="E28" s="156">
        <v>187</v>
      </c>
      <c r="F28" s="58">
        <v>109</v>
      </c>
      <c r="G28" s="156">
        <f>SUM(C28:F28)</f>
        <v>2248</v>
      </c>
      <c r="H28" s="1"/>
      <c r="I28" s="1"/>
      <c r="J28" s="109"/>
      <c r="K28" s="273" t="s">
        <v>35</v>
      </c>
      <c r="L28" s="274"/>
      <c r="M28" s="156">
        <f>G28</f>
        <v>2248</v>
      </c>
      <c r="N28" s="159">
        <f>M28/M29</f>
        <v>3.8563145435207738E-2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9"/>
      <c r="K29" s="275" t="s">
        <v>3</v>
      </c>
      <c r="L29" s="276"/>
      <c r="M29" s="160">
        <f>M27+M28</f>
        <v>58294</v>
      </c>
      <c r="N29" s="161">
        <f>M29/M29</f>
        <v>1</v>
      </c>
    </row>
    <row r="30" spans="1:14" ht="15.75" thickBot="1" x14ac:dyDescent="0.3">
      <c r="A30" s="277" t="s">
        <v>36</v>
      </c>
      <c r="B30" s="278"/>
      <c r="C30" s="27">
        <f>C28/G28</f>
        <v>0.57161921708185048</v>
      </c>
      <c r="D30" s="110">
        <f>D28/G28</f>
        <v>0.29670818505338076</v>
      </c>
      <c r="E30" s="27">
        <f>E28/G28</f>
        <v>8.3185053380782914E-2</v>
      </c>
      <c r="F30" s="110">
        <f>F28/G28</f>
        <v>4.8487544483985762E-2</v>
      </c>
      <c r="G30" s="27">
        <f>G28/G28</f>
        <v>1</v>
      </c>
      <c r="H30" s="1"/>
      <c r="I30" s="1"/>
      <c r="J30" s="1"/>
      <c r="K30" s="1"/>
      <c r="L30" s="1"/>
      <c r="M30" s="1"/>
      <c r="N30" s="1"/>
    </row>
  </sheetData>
  <mergeCells count="14">
    <mergeCell ref="K28:L28"/>
    <mergeCell ref="K29:L29"/>
    <mergeCell ref="A30:B30"/>
    <mergeCell ref="A26:A27"/>
    <mergeCell ref="B26:B27"/>
    <mergeCell ref="C26:F26"/>
    <mergeCell ref="G26:G27"/>
    <mergeCell ref="K27:L27"/>
    <mergeCell ref="A24:B24"/>
    <mergeCell ref="N2:N3"/>
    <mergeCell ref="C1:K1"/>
    <mergeCell ref="A2:A3"/>
    <mergeCell ref="B2:B3"/>
    <mergeCell ref="C2:M2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A7" workbookViewId="0"/>
  </sheetViews>
  <sheetFormatPr defaultRowHeight="15" x14ac:dyDescent="0.25"/>
  <cols>
    <col min="1" max="1" width="4.5703125" customWidth="1"/>
    <col min="2" max="2" width="27.85546875" customWidth="1"/>
  </cols>
  <sheetData>
    <row r="1" spans="1:14" ht="28.5" customHeight="1" thickBot="1" x14ac:dyDescent="0.3">
      <c r="A1" s="169"/>
      <c r="B1" s="169"/>
      <c r="C1" s="312" t="s">
        <v>99</v>
      </c>
      <c r="D1" s="313"/>
      <c r="E1" s="313"/>
      <c r="F1" s="313"/>
      <c r="G1" s="313"/>
      <c r="H1" s="313"/>
      <c r="I1" s="313"/>
      <c r="J1" s="31"/>
      <c r="K1" s="31"/>
      <c r="L1" s="31"/>
      <c r="M1" s="31"/>
      <c r="N1" s="31"/>
    </row>
    <row r="2" spans="1:14" ht="15.75" thickBot="1" x14ac:dyDescent="0.3">
      <c r="A2" s="296" t="s">
        <v>0</v>
      </c>
      <c r="B2" s="304" t="s">
        <v>1</v>
      </c>
      <c r="C2" s="314" t="s">
        <v>2</v>
      </c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08" t="s">
        <v>3</v>
      </c>
    </row>
    <row r="3" spans="1:14" ht="15.75" thickBot="1" x14ac:dyDescent="0.3">
      <c r="A3" s="303"/>
      <c r="B3" s="305"/>
      <c r="C3" s="90" t="s">
        <v>70</v>
      </c>
      <c r="D3" s="35" t="s">
        <v>4</v>
      </c>
      <c r="E3" s="61" t="s">
        <v>5</v>
      </c>
      <c r="F3" s="32" t="s">
        <v>6</v>
      </c>
      <c r="G3" s="62" t="s">
        <v>7</v>
      </c>
      <c r="H3" s="32" t="s">
        <v>8</v>
      </c>
      <c r="I3" s="62" t="s">
        <v>94</v>
      </c>
      <c r="J3" s="32" t="s">
        <v>9</v>
      </c>
      <c r="K3" s="87" t="s">
        <v>10</v>
      </c>
      <c r="L3" s="32" t="s">
        <v>11</v>
      </c>
      <c r="M3" s="62" t="s">
        <v>12</v>
      </c>
      <c r="N3" s="309"/>
    </row>
    <row r="4" spans="1:14" x14ac:dyDescent="0.25">
      <c r="A4" s="36">
        <v>1</v>
      </c>
      <c r="B4" s="37" t="s">
        <v>13</v>
      </c>
      <c r="C4" s="198">
        <v>190</v>
      </c>
      <c r="D4" s="200">
        <v>175</v>
      </c>
      <c r="E4" s="201">
        <v>136</v>
      </c>
      <c r="F4" s="200">
        <v>112</v>
      </c>
      <c r="G4" s="198">
        <v>54</v>
      </c>
      <c r="H4" s="200">
        <v>450</v>
      </c>
      <c r="I4" s="198">
        <v>52</v>
      </c>
      <c r="J4" s="37">
        <v>154</v>
      </c>
      <c r="K4" s="198">
        <v>313</v>
      </c>
      <c r="L4" s="200">
        <v>56</v>
      </c>
      <c r="M4" s="198">
        <v>196</v>
      </c>
      <c r="N4" s="166">
        <f t="shared" ref="N4:N20" si="0">SUM(C4:M4)</f>
        <v>1888</v>
      </c>
    </row>
    <row r="5" spans="1:14" x14ac:dyDescent="0.25">
      <c r="A5" s="38">
        <v>2</v>
      </c>
      <c r="B5" s="39" t="s">
        <v>14</v>
      </c>
      <c r="C5" s="63">
        <v>0</v>
      </c>
      <c r="D5" s="70">
        <v>16</v>
      </c>
      <c r="E5" s="63">
        <v>0</v>
      </c>
      <c r="F5" s="70">
        <v>0</v>
      </c>
      <c r="G5" s="63">
        <v>0</v>
      </c>
      <c r="H5" s="70">
        <v>40</v>
      </c>
      <c r="I5" s="63">
        <v>0</v>
      </c>
      <c r="J5" s="39">
        <v>22</v>
      </c>
      <c r="K5" s="63">
        <v>0</v>
      </c>
      <c r="L5" s="70">
        <v>0</v>
      </c>
      <c r="M5" s="63">
        <v>0</v>
      </c>
      <c r="N5" s="39">
        <f t="shared" si="0"/>
        <v>78</v>
      </c>
    </row>
    <row r="6" spans="1:14" x14ac:dyDescent="0.25">
      <c r="A6" s="38">
        <v>3</v>
      </c>
      <c r="B6" s="39" t="s">
        <v>15</v>
      </c>
      <c r="C6" s="63">
        <v>122</v>
      </c>
      <c r="D6" s="70">
        <v>296</v>
      </c>
      <c r="E6" s="164">
        <v>143</v>
      </c>
      <c r="F6" s="70">
        <v>402</v>
      </c>
      <c r="G6" s="63">
        <v>45</v>
      </c>
      <c r="H6" s="70">
        <v>332</v>
      </c>
      <c r="I6" s="63">
        <v>45</v>
      </c>
      <c r="J6" s="39">
        <v>283</v>
      </c>
      <c r="K6" s="63">
        <v>194</v>
      </c>
      <c r="L6" s="70">
        <v>230</v>
      </c>
      <c r="M6" s="63">
        <v>192</v>
      </c>
      <c r="N6" s="72">
        <f>SUM(C6:M6)</f>
        <v>2284</v>
      </c>
    </row>
    <row r="7" spans="1:14" x14ac:dyDescent="0.25">
      <c r="A7" s="38">
        <v>4</v>
      </c>
      <c r="B7" s="39" t="s">
        <v>16</v>
      </c>
      <c r="C7" s="63">
        <v>0</v>
      </c>
      <c r="D7" s="70">
        <v>0</v>
      </c>
      <c r="E7" s="63">
        <v>0</v>
      </c>
      <c r="F7" s="70">
        <v>0</v>
      </c>
      <c r="G7" s="63">
        <v>0</v>
      </c>
      <c r="H7" s="40">
        <v>0</v>
      </c>
      <c r="I7" s="63">
        <v>0</v>
      </c>
      <c r="J7" s="39">
        <v>0</v>
      </c>
      <c r="K7" s="63">
        <v>0</v>
      </c>
      <c r="L7" s="70">
        <v>0</v>
      </c>
      <c r="M7" s="63">
        <v>0</v>
      </c>
      <c r="N7" s="39">
        <f t="shared" si="0"/>
        <v>0</v>
      </c>
    </row>
    <row r="8" spans="1:14" x14ac:dyDescent="0.25">
      <c r="A8" s="38">
        <v>5</v>
      </c>
      <c r="B8" s="39" t="s">
        <v>17</v>
      </c>
      <c r="C8" s="63">
        <v>0</v>
      </c>
      <c r="D8" s="70">
        <v>0</v>
      </c>
      <c r="E8" s="63">
        <v>0</v>
      </c>
      <c r="F8" s="70">
        <v>0</v>
      </c>
      <c r="G8" s="63">
        <v>0</v>
      </c>
      <c r="H8" s="40">
        <v>0</v>
      </c>
      <c r="I8" s="63">
        <v>0</v>
      </c>
      <c r="J8" s="39">
        <v>0</v>
      </c>
      <c r="K8" s="63">
        <v>0</v>
      </c>
      <c r="L8" s="70">
        <v>0</v>
      </c>
      <c r="M8" s="63">
        <v>0</v>
      </c>
      <c r="N8" s="39">
        <f t="shared" si="0"/>
        <v>0</v>
      </c>
    </row>
    <row r="9" spans="1:14" x14ac:dyDescent="0.25">
      <c r="A9" s="38">
        <v>6</v>
      </c>
      <c r="B9" s="39" t="s">
        <v>18</v>
      </c>
      <c r="C9" s="63">
        <v>0</v>
      </c>
      <c r="D9" s="70">
        <v>1</v>
      </c>
      <c r="E9" s="63">
        <v>0</v>
      </c>
      <c r="F9" s="70">
        <v>1</v>
      </c>
      <c r="G9" s="63">
        <v>0</v>
      </c>
      <c r="H9" s="70">
        <v>0</v>
      </c>
      <c r="I9" s="63">
        <v>0</v>
      </c>
      <c r="J9" s="39">
        <v>0</v>
      </c>
      <c r="K9" s="63">
        <v>0</v>
      </c>
      <c r="L9" s="70">
        <v>0</v>
      </c>
      <c r="M9" s="63">
        <v>0</v>
      </c>
      <c r="N9" s="39">
        <f t="shared" si="0"/>
        <v>2</v>
      </c>
    </row>
    <row r="10" spans="1:14" x14ac:dyDescent="0.25">
      <c r="A10" s="38">
        <v>7</v>
      </c>
      <c r="B10" s="39" t="s">
        <v>19</v>
      </c>
      <c r="C10" s="63">
        <v>2</v>
      </c>
      <c r="D10" s="70">
        <v>0</v>
      </c>
      <c r="E10" s="164">
        <v>3</v>
      </c>
      <c r="F10" s="70">
        <v>3</v>
      </c>
      <c r="G10" s="63">
        <v>0</v>
      </c>
      <c r="H10" s="70">
        <v>0</v>
      </c>
      <c r="I10" s="63">
        <v>0</v>
      </c>
      <c r="J10" s="39">
        <v>1</v>
      </c>
      <c r="K10" s="63">
        <v>0</v>
      </c>
      <c r="L10" s="70">
        <v>0</v>
      </c>
      <c r="M10" s="63">
        <v>1</v>
      </c>
      <c r="N10" s="39">
        <f t="shared" si="0"/>
        <v>10</v>
      </c>
    </row>
    <row r="11" spans="1:14" x14ac:dyDescent="0.25">
      <c r="A11" s="38">
        <v>8</v>
      </c>
      <c r="B11" s="39" t="s">
        <v>20</v>
      </c>
      <c r="C11" s="63">
        <v>23</v>
      </c>
      <c r="D11" s="70">
        <v>36</v>
      </c>
      <c r="E11" s="164">
        <v>31</v>
      </c>
      <c r="F11" s="70">
        <v>83</v>
      </c>
      <c r="G11" s="63">
        <v>1</v>
      </c>
      <c r="H11" s="70">
        <v>56</v>
      </c>
      <c r="I11" s="63">
        <v>10</v>
      </c>
      <c r="J11" s="39">
        <v>56</v>
      </c>
      <c r="K11" s="63">
        <v>70</v>
      </c>
      <c r="L11" s="70">
        <v>46</v>
      </c>
      <c r="M11" s="63">
        <v>15</v>
      </c>
      <c r="N11" s="39">
        <f t="shared" si="0"/>
        <v>427</v>
      </c>
    </row>
    <row r="12" spans="1:14" x14ac:dyDescent="0.25">
      <c r="A12" s="38">
        <v>9</v>
      </c>
      <c r="B12" s="39" t="s">
        <v>21</v>
      </c>
      <c r="C12" s="63">
        <v>135</v>
      </c>
      <c r="D12" s="66">
        <v>174</v>
      </c>
      <c r="E12" s="63">
        <v>137</v>
      </c>
      <c r="F12" s="66">
        <v>186</v>
      </c>
      <c r="G12" s="63">
        <v>26</v>
      </c>
      <c r="H12" s="70">
        <v>64</v>
      </c>
      <c r="I12" s="63">
        <v>21</v>
      </c>
      <c r="J12" s="39">
        <v>456</v>
      </c>
      <c r="K12" s="63">
        <v>353</v>
      </c>
      <c r="L12" s="70">
        <v>60</v>
      </c>
      <c r="M12" s="63">
        <v>125</v>
      </c>
      <c r="N12" s="72">
        <f t="shared" si="0"/>
        <v>1737</v>
      </c>
    </row>
    <row r="13" spans="1:14" x14ac:dyDescent="0.25">
      <c r="A13" s="38">
        <v>10</v>
      </c>
      <c r="B13" s="39" t="s">
        <v>22</v>
      </c>
      <c r="C13" s="63">
        <v>519</v>
      </c>
      <c r="D13" s="66">
        <v>1107</v>
      </c>
      <c r="E13" s="164">
        <v>1111</v>
      </c>
      <c r="F13" s="66">
        <v>1038</v>
      </c>
      <c r="G13" s="63">
        <v>466</v>
      </c>
      <c r="H13" s="66">
        <v>1163</v>
      </c>
      <c r="I13" s="63">
        <v>888</v>
      </c>
      <c r="J13" s="72">
        <v>1564</v>
      </c>
      <c r="K13" s="164">
        <v>1098</v>
      </c>
      <c r="L13" s="66">
        <v>1201</v>
      </c>
      <c r="M13" s="164">
        <v>771</v>
      </c>
      <c r="N13" s="72">
        <f t="shared" si="0"/>
        <v>10926</v>
      </c>
    </row>
    <row r="14" spans="1:14" x14ac:dyDescent="0.25">
      <c r="A14" s="38">
        <v>11</v>
      </c>
      <c r="B14" s="39" t="s">
        <v>23</v>
      </c>
      <c r="C14" s="63">
        <v>0</v>
      </c>
      <c r="D14" s="70">
        <v>4</v>
      </c>
      <c r="E14" s="63">
        <v>0</v>
      </c>
      <c r="F14" s="70">
        <v>0</v>
      </c>
      <c r="G14" s="63">
        <v>0</v>
      </c>
      <c r="H14" s="40">
        <v>0</v>
      </c>
      <c r="I14" s="63">
        <v>0</v>
      </c>
      <c r="J14" s="39">
        <v>0</v>
      </c>
      <c r="K14" s="63">
        <v>0</v>
      </c>
      <c r="L14" s="70">
        <v>0</v>
      </c>
      <c r="M14" s="63">
        <v>0</v>
      </c>
      <c r="N14" s="39">
        <f t="shared" si="0"/>
        <v>4</v>
      </c>
    </row>
    <row r="15" spans="1:14" x14ac:dyDescent="0.25">
      <c r="A15" s="38">
        <v>12</v>
      </c>
      <c r="B15" s="39" t="s">
        <v>24</v>
      </c>
      <c r="C15" s="63">
        <v>0</v>
      </c>
      <c r="D15" s="70">
        <v>0</v>
      </c>
      <c r="E15" s="63">
        <v>0</v>
      </c>
      <c r="F15" s="70">
        <v>0</v>
      </c>
      <c r="G15" s="63">
        <v>0</v>
      </c>
      <c r="H15" s="40">
        <v>0</v>
      </c>
      <c r="I15" s="63">
        <v>0</v>
      </c>
      <c r="J15" s="39">
        <v>0</v>
      </c>
      <c r="K15" s="63">
        <v>0</v>
      </c>
      <c r="L15" s="70">
        <v>0</v>
      </c>
      <c r="M15" s="63">
        <v>0</v>
      </c>
      <c r="N15" s="39">
        <f t="shared" si="0"/>
        <v>0</v>
      </c>
    </row>
    <row r="16" spans="1:14" x14ac:dyDescent="0.25">
      <c r="A16" s="38">
        <v>13</v>
      </c>
      <c r="B16" s="39" t="s">
        <v>25</v>
      </c>
      <c r="C16" s="63">
        <v>30</v>
      </c>
      <c r="D16" s="70">
        <v>16</v>
      </c>
      <c r="E16" s="63">
        <v>15</v>
      </c>
      <c r="F16" s="70">
        <v>25</v>
      </c>
      <c r="G16" s="63">
        <v>3</v>
      </c>
      <c r="H16" s="40">
        <v>17</v>
      </c>
      <c r="I16" s="63">
        <v>2</v>
      </c>
      <c r="J16" s="39">
        <v>28</v>
      </c>
      <c r="K16" s="63">
        <v>34</v>
      </c>
      <c r="L16" s="70">
        <v>4</v>
      </c>
      <c r="M16" s="63">
        <v>3</v>
      </c>
      <c r="N16" s="39">
        <f t="shared" si="0"/>
        <v>177</v>
      </c>
    </row>
    <row r="17" spans="1:14" x14ac:dyDescent="0.25">
      <c r="A17" s="38">
        <v>14</v>
      </c>
      <c r="B17" s="39" t="s">
        <v>26</v>
      </c>
      <c r="C17" s="63">
        <v>0</v>
      </c>
      <c r="D17" s="70">
        <v>0</v>
      </c>
      <c r="E17" s="63">
        <v>0</v>
      </c>
      <c r="F17" s="70">
        <v>0</v>
      </c>
      <c r="G17" s="63">
        <v>0</v>
      </c>
      <c r="H17" s="40">
        <v>0</v>
      </c>
      <c r="I17" s="63">
        <v>0</v>
      </c>
      <c r="J17" s="39">
        <v>0</v>
      </c>
      <c r="K17" s="63">
        <v>0</v>
      </c>
      <c r="L17" s="70">
        <v>0</v>
      </c>
      <c r="M17" s="63">
        <v>0</v>
      </c>
      <c r="N17" s="39">
        <f t="shared" si="0"/>
        <v>0</v>
      </c>
    </row>
    <row r="18" spans="1:14" x14ac:dyDescent="0.25">
      <c r="A18" s="38">
        <v>15</v>
      </c>
      <c r="B18" s="39" t="s">
        <v>27</v>
      </c>
      <c r="C18" s="63">
        <v>3</v>
      </c>
      <c r="D18" s="70">
        <v>0</v>
      </c>
      <c r="E18" s="63">
        <v>0</v>
      </c>
      <c r="F18" s="70">
        <v>0</v>
      </c>
      <c r="G18" s="63">
        <v>0</v>
      </c>
      <c r="H18" s="40">
        <v>0</v>
      </c>
      <c r="I18" s="63">
        <v>0</v>
      </c>
      <c r="J18" s="39">
        <v>0</v>
      </c>
      <c r="K18" s="63">
        <v>0</v>
      </c>
      <c r="L18" s="70">
        <v>0</v>
      </c>
      <c r="M18" s="63">
        <v>0</v>
      </c>
      <c r="N18" s="39">
        <f t="shared" si="0"/>
        <v>3</v>
      </c>
    </row>
    <row r="19" spans="1:14" x14ac:dyDescent="0.25">
      <c r="A19" s="38">
        <v>16</v>
      </c>
      <c r="B19" s="39" t="s">
        <v>28</v>
      </c>
      <c r="C19" s="63">
        <v>0</v>
      </c>
      <c r="D19" s="70">
        <v>0</v>
      </c>
      <c r="E19" s="63">
        <v>2</v>
      </c>
      <c r="F19" s="70">
        <v>1</v>
      </c>
      <c r="G19" s="63">
        <v>0</v>
      </c>
      <c r="H19" s="40">
        <v>0</v>
      </c>
      <c r="I19" s="63">
        <v>0</v>
      </c>
      <c r="J19" s="39">
        <v>0</v>
      </c>
      <c r="K19" s="63">
        <v>0</v>
      </c>
      <c r="L19" s="70">
        <v>0</v>
      </c>
      <c r="M19" s="63">
        <v>0</v>
      </c>
      <c r="N19" s="39">
        <f t="shared" si="0"/>
        <v>3</v>
      </c>
    </row>
    <row r="20" spans="1:14" x14ac:dyDescent="0.25">
      <c r="A20" s="38">
        <v>17</v>
      </c>
      <c r="B20" s="39" t="s">
        <v>29</v>
      </c>
      <c r="C20" s="63">
        <v>0</v>
      </c>
      <c r="D20" s="70">
        <v>0</v>
      </c>
      <c r="E20" s="63">
        <v>0</v>
      </c>
      <c r="F20" s="70">
        <v>0</v>
      </c>
      <c r="G20" s="63">
        <v>0</v>
      </c>
      <c r="H20" s="40">
        <v>0</v>
      </c>
      <c r="I20" s="63">
        <v>0</v>
      </c>
      <c r="J20" s="39">
        <v>0</v>
      </c>
      <c r="K20" s="63">
        <v>0</v>
      </c>
      <c r="L20" s="70">
        <v>0</v>
      </c>
      <c r="M20" s="63">
        <v>0</v>
      </c>
      <c r="N20" s="39">
        <f t="shared" si="0"/>
        <v>0</v>
      </c>
    </row>
    <row r="21" spans="1:14" ht="15.75" thickBot="1" x14ac:dyDescent="0.3">
      <c r="A21" s="41">
        <v>18</v>
      </c>
      <c r="B21" s="42" t="s">
        <v>30</v>
      </c>
      <c r="C21" s="199">
        <v>75</v>
      </c>
      <c r="D21" s="173">
        <v>210</v>
      </c>
      <c r="E21" s="199">
        <v>151</v>
      </c>
      <c r="F21" s="173">
        <v>128</v>
      </c>
      <c r="G21" s="260">
        <v>2</v>
      </c>
      <c r="H21" s="43">
        <v>240</v>
      </c>
      <c r="I21" s="199">
        <v>27</v>
      </c>
      <c r="J21" s="42">
        <v>23</v>
      </c>
      <c r="K21" s="199">
        <v>226</v>
      </c>
      <c r="L21" s="173">
        <v>12</v>
      </c>
      <c r="M21" s="199">
        <v>95</v>
      </c>
      <c r="N21" s="167">
        <f>SUM(C21:M21)</f>
        <v>1189</v>
      </c>
    </row>
    <row r="22" spans="1:14" ht="15.75" thickBot="1" x14ac:dyDescent="0.3">
      <c r="A22" s="44"/>
      <c r="B22" s="45" t="s">
        <v>38</v>
      </c>
      <c r="C22" s="64">
        <f t="shared" ref="C22:M22" si="1">SUM(C4:C21)</f>
        <v>1099</v>
      </c>
      <c r="D22" s="50">
        <f t="shared" si="1"/>
        <v>2035</v>
      </c>
      <c r="E22" s="96">
        <f t="shared" si="1"/>
        <v>1729</v>
      </c>
      <c r="F22" s="50">
        <f t="shared" si="1"/>
        <v>1979</v>
      </c>
      <c r="G22" s="65">
        <f t="shared" si="1"/>
        <v>597</v>
      </c>
      <c r="H22" s="50">
        <f t="shared" si="1"/>
        <v>2362</v>
      </c>
      <c r="I22" s="64">
        <f t="shared" si="1"/>
        <v>1045</v>
      </c>
      <c r="J22" s="50">
        <f t="shared" si="1"/>
        <v>2587</v>
      </c>
      <c r="K22" s="96">
        <f>SUM(K4:K21)</f>
        <v>2288</v>
      </c>
      <c r="L22" s="50">
        <f t="shared" si="1"/>
        <v>1609</v>
      </c>
      <c r="M22" s="64">
        <f t="shared" si="1"/>
        <v>1398</v>
      </c>
      <c r="N22" s="47">
        <f>SUM(C22:M22)</f>
        <v>18728</v>
      </c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.75" thickBot="1" x14ac:dyDescent="0.3">
      <c r="A24" s="298" t="s">
        <v>32</v>
      </c>
      <c r="B24" s="299"/>
      <c r="C24" s="56">
        <f>C22/N22</f>
        <v>5.8682187099530117E-2</v>
      </c>
      <c r="D24" s="55">
        <f>D22/N22</f>
        <v>0.10866082870568133</v>
      </c>
      <c r="E24" s="56">
        <f>E22/N22</f>
        <v>9.2321657411362668E-2</v>
      </c>
      <c r="F24" s="55">
        <f>F22/N22</f>
        <v>0.10567065356685178</v>
      </c>
      <c r="G24" s="56">
        <f>G22/N22</f>
        <v>3.1877402819307989E-2</v>
      </c>
      <c r="H24" s="55">
        <f>H22/N22</f>
        <v>0.12612131567706109</v>
      </c>
      <c r="I24" s="56">
        <f>I22/N22</f>
        <v>5.579880392994447E-2</v>
      </c>
      <c r="J24" s="55">
        <f>J22/N22</f>
        <v>0.13813541221700129</v>
      </c>
      <c r="K24" s="56">
        <f>K22/N22</f>
        <v>0.12217001281503631</v>
      </c>
      <c r="L24" s="55">
        <f>L22/N22</f>
        <v>8.5914139256727889E-2</v>
      </c>
      <c r="M24" s="56">
        <f>M22/N22</f>
        <v>7.4647586501495083E-2</v>
      </c>
      <c r="N24" s="55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283" t="s">
        <v>0</v>
      </c>
      <c r="B26" s="289" t="s">
        <v>1</v>
      </c>
      <c r="C26" s="293" t="s">
        <v>91</v>
      </c>
      <c r="D26" s="294"/>
      <c r="E26" s="294"/>
      <c r="F26" s="295"/>
      <c r="G26" s="296" t="s">
        <v>3</v>
      </c>
      <c r="H26" s="1"/>
      <c r="I26" s="1"/>
      <c r="J26" s="1"/>
      <c r="K26" s="1"/>
      <c r="L26" s="1"/>
      <c r="M26" s="1"/>
      <c r="N26" s="1"/>
    </row>
    <row r="27" spans="1:14" ht="15.75" thickBot="1" x14ac:dyDescent="0.3">
      <c r="A27" s="284"/>
      <c r="B27" s="290"/>
      <c r="C27" s="76" t="s">
        <v>12</v>
      </c>
      <c r="D27" s="179" t="s">
        <v>33</v>
      </c>
      <c r="E27" s="76" t="s">
        <v>7</v>
      </c>
      <c r="F27" s="179" t="s">
        <v>9</v>
      </c>
      <c r="G27" s="297"/>
      <c r="H27" s="1"/>
      <c r="I27" s="1"/>
      <c r="J27" s="109"/>
      <c r="K27" s="291" t="s">
        <v>34</v>
      </c>
      <c r="L27" s="292"/>
      <c r="M27" s="157">
        <f>N22</f>
        <v>18728</v>
      </c>
      <c r="N27" s="158">
        <f>M27/M29</f>
        <v>0.98016433767729105</v>
      </c>
    </row>
    <row r="28" spans="1:14" ht="15.75" thickBot="1" x14ac:dyDescent="0.3">
      <c r="A28" s="26">
        <v>19</v>
      </c>
      <c r="B28" s="180" t="s">
        <v>35</v>
      </c>
      <c r="C28" s="156">
        <v>130</v>
      </c>
      <c r="D28" s="58">
        <v>215</v>
      </c>
      <c r="E28" s="156">
        <v>17</v>
      </c>
      <c r="F28" s="58">
        <v>17</v>
      </c>
      <c r="G28" s="156">
        <f>SUM(C28:F28)</f>
        <v>379</v>
      </c>
      <c r="H28" s="1"/>
      <c r="I28" s="1"/>
      <c r="J28" s="109"/>
      <c r="K28" s="273" t="s">
        <v>35</v>
      </c>
      <c r="L28" s="274"/>
      <c r="M28" s="156">
        <f>G28</f>
        <v>379</v>
      </c>
      <c r="N28" s="159">
        <f>M28/M29</f>
        <v>1.9835662322708954E-2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9"/>
      <c r="K29" s="275" t="s">
        <v>3</v>
      </c>
      <c r="L29" s="276"/>
      <c r="M29" s="160">
        <f>M27+M28</f>
        <v>19107</v>
      </c>
      <c r="N29" s="161">
        <f>M29/M29</f>
        <v>1</v>
      </c>
    </row>
    <row r="30" spans="1:14" ht="15.75" thickBot="1" x14ac:dyDescent="0.3">
      <c r="A30" s="277" t="s">
        <v>36</v>
      </c>
      <c r="B30" s="278"/>
      <c r="C30" s="27">
        <f>C28/G28</f>
        <v>0.34300791556728233</v>
      </c>
      <c r="D30" s="110">
        <f>D28/G28</f>
        <v>0.56728232189973615</v>
      </c>
      <c r="E30" s="27">
        <f>E28/G28</f>
        <v>4.4854881266490766E-2</v>
      </c>
      <c r="F30" s="110">
        <f>F28/G28</f>
        <v>4.4854881266490766E-2</v>
      </c>
      <c r="G30" s="27">
        <f>G28/G28</f>
        <v>1</v>
      </c>
      <c r="H30" s="1"/>
      <c r="I30" s="1"/>
      <c r="J30" s="1"/>
      <c r="K30" s="1"/>
      <c r="L30" s="1"/>
      <c r="M30" s="1"/>
      <c r="N30" s="1"/>
    </row>
  </sheetData>
  <mergeCells count="14">
    <mergeCell ref="K28:L28"/>
    <mergeCell ref="A30:B30"/>
    <mergeCell ref="A26:A27"/>
    <mergeCell ref="B26:B27"/>
    <mergeCell ref="K27:L27"/>
    <mergeCell ref="K29:L29"/>
    <mergeCell ref="C26:F26"/>
    <mergeCell ref="G26:G27"/>
    <mergeCell ref="N2:N3"/>
    <mergeCell ref="A24:B24"/>
    <mergeCell ref="C1:I1"/>
    <mergeCell ref="A2:A3"/>
    <mergeCell ref="B2:B3"/>
    <mergeCell ref="C2:M2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.7109375" customWidth="1"/>
    <col min="2" max="2" width="27.85546875" customWidth="1"/>
  </cols>
  <sheetData>
    <row r="1" spans="1:14" ht="27.75" customHeight="1" thickBot="1" x14ac:dyDescent="0.3">
      <c r="A1" s="31"/>
      <c r="B1" s="31"/>
      <c r="C1" s="300" t="s">
        <v>100</v>
      </c>
      <c r="D1" s="301"/>
      <c r="E1" s="301"/>
      <c r="F1" s="301"/>
      <c r="G1" s="301"/>
      <c r="H1" s="301"/>
      <c r="I1" s="301"/>
      <c r="J1" s="302"/>
      <c r="K1" s="302"/>
      <c r="L1" s="31"/>
      <c r="M1" s="31"/>
      <c r="N1" s="235" t="s">
        <v>37</v>
      </c>
    </row>
    <row r="2" spans="1:14" ht="15.75" thickBot="1" x14ac:dyDescent="0.3">
      <c r="A2" s="296" t="s">
        <v>0</v>
      </c>
      <c r="B2" s="304" t="s">
        <v>1</v>
      </c>
      <c r="C2" s="316" t="s">
        <v>2</v>
      </c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08" t="s">
        <v>3</v>
      </c>
    </row>
    <row r="3" spans="1:14" ht="15.75" thickBot="1" x14ac:dyDescent="0.3">
      <c r="A3" s="303"/>
      <c r="B3" s="305"/>
      <c r="C3" s="90" t="s">
        <v>70</v>
      </c>
      <c r="D3" s="35" t="s">
        <v>4</v>
      </c>
      <c r="E3" s="34" t="s">
        <v>5</v>
      </c>
      <c r="F3" s="35" t="s">
        <v>6</v>
      </c>
      <c r="G3" s="34" t="s">
        <v>7</v>
      </c>
      <c r="H3" s="35" t="s">
        <v>8</v>
      </c>
      <c r="I3" s="34" t="s">
        <v>94</v>
      </c>
      <c r="J3" s="35" t="s">
        <v>9</v>
      </c>
      <c r="K3" s="88" t="s">
        <v>39</v>
      </c>
      <c r="L3" s="35" t="s">
        <v>11</v>
      </c>
      <c r="M3" s="61" t="s">
        <v>12</v>
      </c>
      <c r="N3" s="309"/>
    </row>
    <row r="4" spans="1:14" x14ac:dyDescent="0.25">
      <c r="A4" s="36">
        <v>1</v>
      </c>
      <c r="B4" s="37" t="s">
        <v>13</v>
      </c>
      <c r="C4" s="162">
        <v>5615</v>
      </c>
      <c r="D4" s="92">
        <v>9498</v>
      </c>
      <c r="E4" s="162">
        <v>11795</v>
      </c>
      <c r="F4" s="92">
        <v>3542</v>
      </c>
      <c r="G4" s="162">
        <v>6804</v>
      </c>
      <c r="H4" s="92">
        <v>21883</v>
      </c>
      <c r="I4" s="162">
        <v>1347</v>
      </c>
      <c r="J4" s="92">
        <v>8398</v>
      </c>
      <c r="K4" s="162">
        <v>3411</v>
      </c>
      <c r="L4" s="92">
        <v>2095</v>
      </c>
      <c r="M4" s="201">
        <v>8578</v>
      </c>
      <c r="N4" s="166">
        <f t="shared" ref="N4:N21" si="0">SUM(C4:M4)</f>
        <v>82966</v>
      </c>
    </row>
    <row r="5" spans="1:14" x14ac:dyDescent="0.25">
      <c r="A5" s="38">
        <v>2</v>
      </c>
      <c r="B5" s="39" t="s">
        <v>14</v>
      </c>
      <c r="C5" s="69">
        <v>0</v>
      </c>
      <c r="D5" s="70">
        <v>423</v>
      </c>
      <c r="E5" s="69">
        <v>0</v>
      </c>
      <c r="F5" s="70">
        <v>0</v>
      </c>
      <c r="G5" s="69">
        <v>0</v>
      </c>
      <c r="H5" s="70">
        <v>488</v>
      </c>
      <c r="I5" s="69">
        <v>0</v>
      </c>
      <c r="J5" s="70">
        <v>169</v>
      </c>
      <c r="K5" s="69">
        <v>0</v>
      </c>
      <c r="L5" s="70">
        <v>0</v>
      </c>
      <c r="M5" s="63">
        <v>0</v>
      </c>
      <c r="N5" s="72">
        <f t="shared" si="0"/>
        <v>1080</v>
      </c>
    </row>
    <row r="6" spans="1:14" x14ac:dyDescent="0.25">
      <c r="A6" s="38">
        <v>3</v>
      </c>
      <c r="B6" s="39" t="s">
        <v>15</v>
      </c>
      <c r="C6" s="85">
        <v>7886</v>
      </c>
      <c r="D6" s="66">
        <v>34693</v>
      </c>
      <c r="E6" s="85">
        <v>7700</v>
      </c>
      <c r="F6" s="66">
        <v>25800</v>
      </c>
      <c r="G6" s="85">
        <v>6899</v>
      </c>
      <c r="H6" s="66">
        <v>21507</v>
      </c>
      <c r="I6" s="85">
        <v>2140</v>
      </c>
      <c r="J6" s="66">
        <v>21931</v>
      </c>
      <c r="K6" s="85">
        <v>12028</v>
      </c>
      <c r="L6" s="66">
        <v>6234</v>
      </c>
      <c r="M6" s="164">
        <v>13515</v>
      </c>
      <c r="N6" s="72">
        <f t="shared" si="0"/>
        <v>160333</v>
      </c>
    </row>
    <row r="7" spans="1:14" x14ac:dyDescent="0.25">
      <c r="A7" s="38">
        <v>4</v>
      </c>
      <c r="B7" s="39" t="s">
        <v>16</v>
      </c>
      <c r="C7" s="69">
        <v>0</v>
      </c>
      <c r="D7" s="70">
        <v>0</v>
      </c>
      <c r="E7" s="69">
        <v>0</v>
      </c>
      <c r="F7" s="70">
        <v>0</v>
      </c>
      <c r="G7" s="69">
        <v>0</v>
      </c>
      <c r="H7" s="70">
        <v>0</v>
      </c>
      <c r="I7" s="69">
        <v>0</v>
      </c>
      <c r="J7" s="70">
        <v>0</v>
      </c>
      <c r="K7" s="69">
        <v>0</v>
      </c>
      <c r="L7" s="70">
        <v>0</v>
      </c>
      <c r="M7" s="63">
        <v>0</v>
      </c>
      <c r="N7" s="39">
        <f t="shared" si="0"/>
        <v>0</v>
      </c>
    </row>
    <row r="8" spans="1:14" x14ac:dyDescent="0.25">
      <c r="A8" s="38">
        <v>5</v>
      </c>
      <c r="B8" s="39" t="s">
        <v>17</v>
      </c>
      <c r="C8" s="69">
        <v>0</v>
      </c>
      <c r="D8" s="70">
        <v>0</v>
      </c>
      <c r="E8" s="69">
        <v>0</v>
      </c>
      <c r="F8" s="70">
        <v>0</v>
      </c>
      <c r="G8" s="85">
        <v>0</v>
      </c>
      <c r="H8" s="70">
        <v>0</v>
      </c>
      <c r="I8" s="69">
        <v>0</v>
      </c>
      <c r="J8" s="70">
        <v>0</v>
      </c>
      <c r="K8" s="69">
        <v>0</v>
      </c>
      <c r="L8" s="70">
        <v>0</v>
      </c>
      <c r="M8" s="63">
        <v>0</v>
      </c>
      <c r="N8" s="72">
        <f t="shared" si="0"/>
        <v>0</v>
      </c>
    </row>
    <row r="9" spans="1:14" x14ac:dyDescent="0.25">
      <c r="A9" s="38">
        <v>6</v>
      </c>
      <c r="B9" s="39" t="s">
        <v>18</v>
      </c>
      <c r="C9" s="69">
        <v>0</v>
      </c>
      <c r="D9" s="66">
        <v>4700</v>
      </c>
      <c r="E9" s="69">
        <v>0</v>
      </c>
      <c r="F9" s="70">
        <v>600</v>
      </c>
      <c r="G9" s="69">
        <v>0</v>
      </c>
      <c r="H9" s="66">
        <v>0</v>
      </c>
      <c r="I9" s="69">
        <v>0</v>
      </c>
      <c r="J9" s="70">
        <v>0</v>
      </c>
      <c r="K9" s="69">
        <v>0</v>
      </c>
      <c r="L9" s="70">
        <v>0</v>
      </c>
      <c r="M9" s="63">
        <v>0</v>
      </c>
      <c r="N9" s="72">
        <f t="shared" si="0"/>
        <v>5300</v>
      </c>
    </row>
    <row r="10" spans="1:14" x14ac:dyDescent="0.25">
      <c r="A10" s="38">
        <v>7</v>
      </c>
      <c r="B10" s="39" t="s">
        <v>19</v>
      </c>
      <c r="C10" s="69">
        <v>35</v>
      </c>
      <c r="D10" s="70">
        <v>0</v>
      </c>
      <c r="E10" s="69">
        <v>21</v>
      </c>
      <c r="F10" s="70">
        <v>898</v>
      </c>
      <c r="G10" s="85">
        <v>0</v>
      </c>
      <c r="H10" s="70">
        <v>0</v>
      </c>
      <c r="I10" s="69">
        <v>0</v>
      </c>
      <c r="J10" s="70">
        <v>26</v>
      </c>
      <c r="K10" s="69">
        <v>0</v>
      </c>
      <c r="L10" s="70">
        <v>0</v>
      </c>
      <c r="M10" s="63">
        <v>20</v>
      </c>
      <c r="N10" s="72">
        <f t="shared" si="0"/>
        <v>1000</v>
      </c>
    </row>
    <row r="11" spans="1:14" x14ac:dyDescent="0.25">
      <c r="A11" s="38">
        <v>8</v>
      </c>
      <c r="B11" s="39" t="s">
        <v>20</v>
      </c>
      <c r="C11" s="85">
        <v>21271</v>
      </c>
      <c r="D11" s="66">
        <v>16808</v>
      </c>
      <c r="E11" s="85">
        <v>14542</v>
      </c>
      <c r="F11" s="66">
        <v>11288</v>
      </c>
      <c r="G11" s="85">
        <v>1600</v>
      </c>
      <c r="H11" s="66">
        <v>6346</v>
      </c>
      <c r="I11" s="69">
        <v>159</v>
      </c>
      <c r="J11" s="66">
        <v>28117</v>
      </c>
      <c r="K11" s="85">
        <v>6995</v>
      </c>
      <c r="L11" s="66">
        <v>706</v>
      </c>
      <c r="M11" s="164">
        <v>337</v>
      </c>
      <c r="N11" s="72">
        <f t="shared" si="0"/>
        <v>108169</v>
      </c>
    </row>
    <row r="12" spans="1:14" x14ac:dyDescent="0.25">
      <c r="A12" s="38">
        <v>9</v>
      </c>
      <c r="B12" s="39" t="s">
        <v>21</v>
      </c>
      <c r="C12" s="85">
        <v>94806</v>
      </c>
      <c r="D12" s="66">
        <v>11419</v>
      </c>
      <c r="E12" s="85">
        <v>5037</v>
      </c>
      <c r="F12" s="66">
        <v>18348</v>
      </c>
      <c r="G12" s="85">
        <v>18453</v>
      </c>
      <c r="H12" s="66">
        <v>12755</v>
      </c>
      <c r="I12" s="69">
        <v>320</v>
      </c>
      <c r="J12" s="66">
        <v>10165</v>
      </c>
      <c r="K12" s="85">
        <v>21056</v>
      </c>
      <c r="L12" s="66">
        <v>2755</v>
      </c>
      <c r="M12" s="164">
        <v>3594</v>
      </c>
      <c r="N12" s="72">
        <f t="shared" si="0"/>
        <v>198708</v>
      </c>
    </row>
    <row r="13" spans="1:14" x14ac:dyDescent="0.25">
      <c r="A13" s="38">
        <v>10</v>
      </c>
      <c r="B13" s="39" t="s">
        <v>22</v>
      </c>
      <c r="C13" s="85">
        <v>76332</v>
      </c>
      <c r="D13" s="66">
        <v>284822</v>
      </c>
      <c r="E13" s="85">
        <v>98576</v>
      </c>
      <c r="F13" s="66">
        <v>170727</v>
      </c>
      <c r="G13" s="85">
        <v>157885</v>
      </c>
      <c r="H13" s="66">
        <v>156229</v>
      </c>
      <c r="I13" s="85">
        <v>77153</v>
      </c>
      <c r="J13" s="66">
        <v>153222</v>
      </c>
      <c r="K13" s="85">
        <v>208797</v>
      </c>
      <c r="L13" s="66">
        <v>108201</v>
      </c>
      <c r="M13" s="164">
        <v>74472</v>
      </c>
      <c r="N13" s="72">
        <f t="shared" si="0"/>
        <v>1566416</v>
      </c>
    </row>
    <row r="14" spans="1:14" x14ac:dyDescent="0.25">
      <c r="A14" s="38">
        <v>11</v>
      </c>
      <c r="B14" s="39" t="s">
        <v>23</v>
      </c>
      <c r="C14" s="69">
        <v>0</v>
      </c>
      <c r="D14" s="66">
        <v>13708</v>
      </c>
      <c r="E14" s="85">
        <v>0</v>
      </c>
      <c r="F14" s="70">
        <v>0</v>
      </c>
      <c r="G14" s="69">
        <v>0</v>
      </c>
      <c r="H14" s="70">
        <v>0</v>
      </c>
      <c r="I14" s="69">
        <v>0</v>
      </c>
      <c r="J14" s="66">
        <v>0</v>
      </c>
      <c r="K14" s="69">
        <v>0</v>
      </c>
      <c r="L14" s="70">
        <v>0</v>
      </c>
      <c r="M14" s="63">
        <v>0</v>
      </c>
      <c r="N14" s="72">
        <f t="shared" si="0"/>
        <v>13708</v>
      </c>
    </row>
    <row r="15" spans="1:14" x14ac:dyDescent="0.25">
      <c r="A15" s="38">
        <v>12</v>
      </c>
      <c r="B15" s="39" t="s">
        <v>24</v>
      </c>
      <c r="C15" s="69">
        <v>0</v>
      </c>
      <c r="D15" s="70">
        <v>0</v>
      </c>
      <c r="E15" s="69">
        <v>0</v>
      </c>
      <c r="F15" s="70">
        <v>0</v>
      </c>
      <c r="G15" s="69">
        <v>0</v>
      </c>
      <c r="H15" s="70">
        <v>0</v>
      </c>
      <c r="I15" s="69">
        <v>0</v>
      </c>
      <c r="J15" s="70">
        <v>0</v>
      </c>
      <c r="K15" s="69">
        <v>0</v>
      </c>
      <c r="L15" s="70">
        <v>0</v>
      </c>
      <c r="M15" s="63">
        <v>0</v>
      </c>
      <c r="N15" s="39">
        <f t="shared" si="0"/>
        <v>0</v>
      </c>
    </row>
    <row r="16" spans="1:14" x14ac:dyDescent="0.25">
      <c r="A16" s="38">
        <v>13</v>
      </c>
      <c r="B16" s="39" t="s">
        <v>25</v>
      </c>
      <c r="C16" s="69">
        <v>577</v>
      </c>
      <c r="D16" s="66">
        <v>4677</v>
      </c>
      <c r="E16" s="85">
        <v>451</v>
      </c>
      <c r="F16" s="66">
        <v>54992</v>
      </c>
      <c r="G16" s="85">
        <v>230</v>
      </c>
      <c r="H16" s="66">
        <v>1037</v>
      </c>
      <c r="I16" s="69">
        <v>71</v>
      </c>
      <c r="J16" s="66">
        <v>8140</v>
      </c>
      <c r="K16" s="85">
        <v>3280</v>
      </c>
      <c r="L16" s="70">
        <v>70</v>
      </c>
      <c r="M16" s="63">
        <v>102</v>
      </c>
      <c r="N16" s="72">
        <f t="shared" si="0"/>
        <v>73627</v>
      </c>
    </row>
    <row r="17" spans="1:14" x14ac:dyDescent="0.25">
      <c r="A17" s="38">
        <v>14</v>
      </c>
      <c r="B17" s="39" t="s">
        <v>26</v>
      </c>
      <c r="C17" s="69">
        <v>0</v>
      </c>
      <c r="D17" s="70">
        <v>0</v>
      </c>
      <c r="E17" s="69">
        <v>0</v>
      </c>
      <c r="F17" s="70">
        <v>0</v>
      </c>
      <c r="G17" s="69">
        <v>0</v>
      </c>
      <c r="H17" s="70">
        <v>0</v>
      </c>
      <c r="I17" s="69">
        <v>0</v>
      </c>
      <c r="J17" s="70">
        <v>0</v>
      </c>
      <c r="K17" s="69">
        <v>0</v>
      </c>
      <c r="L17" s="70">
        <v>0</v>
      </c>
      <c r="M17" s="63">
        <v>0</v>
      </c>
      <c r="N17" s="39">
        <f t="shared" si="0"/>
        <v>0</v>
      </c>
    </row>
    <row r="18" spans="1:14" x14ac:dyDescent="0.25">
      <c r="A18" s="38">
        <v>15</v>
      </c>
      <c r="B18" s="39" t="s">
        <v>27</v>
      </c>
      <c r="C18" s="85">
        <v>706</v>
      </c>
      <c r="D18" s="70">
        <v>0</v>
      </c>
      <c r="E18" s="69">
        <v>0</v>
      </c>
      <c r="F18" s="70">
        <v>0</v>
      </c>
      <c r="G18" s="69">
        <v>0</v>
      </c>
      <c r="H18" s="70">
        <v>0</v>
      </c>
      <c r="I18" s="69">
        <v>0</v>
      </c>
      <c r="J18" s="70">
        <v>0</v>
      </c>
      <c r="K18" s="69">
        <v>0</v>
      </c>
      <c r="L18" s="70">
        <v>0</v>
      </c>
      <c r="M18" s="63">
        <v>0</v>
      </c>
      <c r="N18" s="72">
        <f t="shared" si="0"/>
        <v>706</v>
      </c>
    </row>
    <row r="19" spans="1:14" x14ac:dyDescent="0.25">
      <c r="A19" s="38">
        <v>16</v>
      </c>
      <c r="B19" s="39" t="s">
        <v>28</v>
      </c>
      <c r="C19" s="85">
        <v>0</v>
      </c>
      <c r="D19" s="66">
        <v>0</v>
      </c>
      <c r="E19" s="69">
        <v>169</v>
      </c>
      <c r="F19" s="70">
        <v>450</v>
      </c>
      <c r="G19" s="69">
        <v>0</v>
      </c>
      <c r="H19" s="70">
        <v>0</v>
      </c>
      <c r="I19" s="69">
        <v>0</v>
      </c>
      <c r="J19" s="70">
        <v>0</v>
      </c>
      <c r="K19" s="69">
        <v>0</v>
      </c>
      <c r="L19" s="70">
        <v>0</v>
      </c>
      <c r="M19" s="63">
        <v>0</v>
      </c>
      <c r="N19" s="72">
        <f t="shared" si="0"/>
        <v>619</v>
      </c>
    </row>
    <row r="20" spans="1:14" x14ac:dyDescent="0.25">
      <c r="A20" s="38">
        <v>17</v>
      </c>
      <c r="B20" s="39" t="s">
        <v>29</v>
      </c>
      <c r="C20" s="69">
        <v>0</v>
      </c>
      <c r="D20" s="70">
        <v>0</v>
      </c>
      <c r="E20" s="69">
        <v>0</v>
      </c>
      <c r="F20" s="70">
        <v>0</v>
      </c>
      <c r="G20" s="69">
        <v>0</v>
      </c>
      <c r="H20" s="70">
        <v>0</v>
      </c>
      <c r="I20" s="69">
        <v>0</v>
      </c>
      <c r="J20" s="70">
        <v>0</v>
      </c>
      <c r="K20" s="69">
        <v>0</v>
      </c>
      <c r="L20" s="70">
        <v>0</v>
      </c>
      <c r="M20" s="63">
        <v>0</v>
      </c>
      <c r="N20" s="39">
        <f t="shared" si="0"/>
        <v>0</v>
      </c>
    </row>
    <row r="21" spans="1:14" ht="15.75" thickBot="1" x14ac:dyDescent="0.3">
      <c r="A21" s="41">
        <v>18</v>
      </c>
      <c r="B21" s="42" t="s">
        <v>30</v>
      </c>
      <c r="C21" s="94">
        <v>956</v>
      </c>
      <c r="D21" s="163">
        <v>5583</v>
      </c>
      <c r="E21" s="94">
        <v>1990</v>
      </c>
      <c r="F21" s="163">
        <v>809</v>
      </c>
      <c r="G21" s="94">
        <v>87</v>
      </c>
      <c r="H21" s="163">
        <v>3526</v>
      </c>
      <c r="I21" s="86">
        <v>368</v>
      </c>
      <c r="J21" s="163">
        <v>1168</v>
      </c>
      <c r="K21" s="94">
        <v>3556</v>
      </c>
      <c r="L21" s="163">
        <v>78</v>
      </c>
      <c r="M21" s="165">
        <v>1038</v>
      </c>
      <c r="N21" s="167">
        <f t="shared" si="0"/>
        <v>19159</v>
      </c>
    </row>
    <row r="22" spans="1:14" ht="15.75" thickBot="1" x14ac:dyDescent="0.3">
      <c r="A22" s="44"/>
      <c r="B22" s="45" t="s">
        <v>31</v>
      </c>
      <c r="C22" s="49">
        <f t="shared" ref="C22:M22" si="1">SUM(C4:C21)</f>
        <v>208184</v>
      </c>
      <c r="D22" s="50">
        <f>SUM(D4:D21)</f>
        <v>386331</v>
      </c>
      <c r="E22" s="49">
        <v>140283</v>
      </c>
      <c r="F22" s="50">
        <f t="shared" si="1"/>
        <v>287454</v>
      </c>
      <c r="G22" s="100">
        <f t="shared" si="1"/>
        <v>191958</v>
      </c>
      <c r="H22" s="50">
        <f t="shared" si="1"/>
        <v>223771</v>
      </c>
      <c r="I22" s="49">
        <f>SUM(I4:I21)</f>
        <v>81558</v>
      </c>
      <c r="J22" s="50">
        <f t="shared" si="1"/>
        <v>231336</v>
      </c>
      <c r="K22" s="100">
        <f t="shared" si="1"/>
        <v>259123</v>
      </c>
      <c r="L22" s="50">
        <f t="shared" si="1"/>
        <v>120139</v>
      </c>
      <c r="M22" s="64">
        <f t="shared" si="1"/>
        <v>101656</v>
      </c>
      <c r="N22" s="47">
        <f>SUM(N4:N21)</f>
        <v>2231791</v>
      </c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68"/>
      <c r="J23" s="1"/>
      <c r="K23" s="1"/>
      <c r="L23" s="1"/>
      <c r="M23" s="1"/>
      <c r="N23" s="1"/>
    </row>
    <row r="24" spans="1:14" ht="15.75" thickBot="1" x14ac:dyDescent="0.3">
      <c r="A24" s="298" t="s">
        <v>32</v>
      </c>
      <c r="B24" s="299"/>
      <c r="C24" s="56">
        <f>C22/N22</f>
        <v>9.3281136092044456E-2</v>
      </c>
      <c r="D24" s="55">
        <f>D22/N22</f>
        <v>0.17310357466268123</v>
      </c>
      <c r="E24" s="56">
        <f>E22/N22</f>
        <v>6.2856692226108984E-2</v>
      </c>
      <c r="F24" s="55">
        <f>F22/N22</f>
        <v>0.12879969495351493</v>
      </c>
      <c r="G24" s="56">
        <f>G22/N22</f>
        <v>8.6010742045290078E-2</v>
      </c>
      <c r="H24" s="55">
        <f>H22/N22</f>
        <v>0.10026521300605656</v>
      </c>
      <c r="I24" s="56">
        <f>I22/N22</f>
        <v>3.6543744463527275E-2</v>
      </c>
      <c r="J24" s="55">
        <f>J22/N22</f>
        <v>0.10365486732404602</v>
      </c>
      <c r="K24" s="56">
        <f>K22/N22</f>
        <v>0.11610540592734714</v>
      </c>
      <c r="L24" s="55">
        <f>L22/N22</f>
        <v>5.3830757449958355E-2</v>
      </c>
      <c r="M24" s="56">
        <f>M22/N22</f>
        <v>4.5549067990685504E-2</v>
      </c>
      <c r="N24" s="55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283" t="s">
        <v>0</v>
      </c>
      <c r="B26" s="289" t="s">
        <v>1</v>
      </c>
      <c r="C26" s="293" t="s">
        <v>91</v>
      </c>
      <c r="D26" s="294"/>
      <c r="E26" s="294"/>
      <c r="F26" s="295"/>
      <c r="G26" s="296" t="s">
        <v>3</v>
      </c>
      <c r="H26" s="1"/>
      <c r="I26" s="1"/>
      <c r="J26" s="1"/>
      <c r="K26" s="1"/>
      <c r="L26" s="1"/>
      <c r="M26" s="1"/>
      <c r="N26" s="1"/>
    </row>
    <row r="27" spans="1:14" ht="15.75" thickBot="1" x14ac:dyDescent="0.3">
      <c r="A27" s="284"/>
      <c r="B27" s="290"/>
      <c r="C27" s="76" t="s">
        <v>12</v>
      </c>
      <c r="D27" s="179" t="s">
        <v>33</v>
      </c>
      <c r="E27" s="76" t="s">
        <v>7</v>
      </c>
      <c r="F27" s="179" t="s">
        <v>9</v>
      </c>
      <c r="G27" s="297"/>
      <c r="H27" s="1"/>
      <c r="I27" s="1"/>
      <c r="J27" s="109"/>
      <c r="K27" s="291" t="s">
        <v>34</v>
      </c>
      <c r="L27" s="292"/>
      <c r="M27" s="157">
        <f>N22</f>
        <v>2231791</v>
      </c>
      <c r="N27" s="158">
        <f>M27/M29</f>
        <v>0.98715822195801173</v>
      </c>
    </row>
    <row r="28" spans="1:14" ht="15.75" thickBot="1" x14ac:dyDescent="0.3">
      <c r="A28" s="26">
        <v>19</v>
      </c>
      <c r="B28" s="180" t="s">
        <v>35</v>
      </c>
      <c r="C28" s="156">
        <v>3187</v>
      </c>
      <c r="D28" s="58">
        <v>21311</v>
      </c>
      <c r="E28" s="156">
        <v>4495</v>
      </c>
      <c r="F28" s="58">
        <v>40</v>
      </c>
      <c r="G28" s="156">
        <f>SUM(C28:F28)</f>
        <v>29033</v>
      </c>
      <c r="H28" s="1"/>
      <c r="I28" s="1"/>
      <c r="J28" s="109"/>
      <c r="K28" s="273" t="s">
        <v>35</v>
      </c>
      <c r="L28" s="274"/>
      <c r="M28" s="156">
        <f>G28</f>
        <v>29033</v>
      </c>
      <c r="N28" s="159">
        <f>M28/M29</f>
        <v>1.284177804198823E-2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9"/>
      <c r="K29" s="275" t="s">
        <v>3</v>
      </c>
      <c r="L29" s="276"/>
      <c r="M29" s="160">
        <f>M27+M28</f>
        <v>2260824</v>
      </c>
      <c r="N29" s="161">
        <f>M29/M29</f>
        <v>1</v>
      </c>
    </row>
    <row r="30" spans="1:14" ht="15.75" thickBot="1" x14ac:dyDescent="0.3">
      <c r="A30" s="277" t="s">
        <v>36</v>
      </c>
      <c r="B30" s="278"/>
      <c r="C30" s="27">
        <f>C28/G28</f>
        <v>0.10977163916922122</v>
      </c>
      <c r="D30" s="110">
        <f>D28/G28</f>
        <v>0.73402679709296315</v>
      </c>
      <c r="E30" s="27">
        <f>E28/G28</f>
        <v>0.15482382116901458</v>
      </c>
      <c r="F30" s="110">
        <f>F28/G28</f>
        <v>1.3777425688010195E-3</v>
      </c>
      <c r="G30" s="27">
        <f>G28/G28</f>
        <v>1</v>
      </c>
      <c r="H30" s="1"/>
      <c r="I30" s="1"/>
      <c r="J30" s="1"/>
      <c r="K30" s="1"/>
      <c r="L30" s="1"/>
      <c r="M30" s="1"/>
      <c r="N30" s="1"/>
    </row>
  </sheetData>
  <mergeCells count="14">
    <mergeCell ref="K28:L28"/>
    <mergeCell ref="A30:B30"/>
    <mergeCell ref="A26:A27"/>
    <mergeCell ref="B26:B27"/>
    <mergeCell ref="K27:L27"/>
    <mergeCell ref="K29:L29"/>
    <mergeCell ref="C26:F26"/>
    <mergeCell ref="G26:G27"/>
    <mergeCell ref="N2:N3"/>
    <mergeCell ref="A24:B24"/>
    <mergeCell ref="C1:K1"/>
    <mergeCell ref="A2:A3"/>
    <mergeCell ref="B2:B3"/>
    <mergeCell ref="C2:M2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/>
  </sheetViews>
  <sheetFormatPr defaultRowHeight="15" x14ac:dyDescent="0.25"/>
  <cols>
    <col min="1" max="1" width="3.85546875" customWidth="1"/>
    <col min="2" max="2" width="27.85546875" customWidth="1"/>
  </cols>
  <sheetData>
    <row r="1" spans="1:14" ht="24.75" customHeight="1" thickBot="1" x14ac:dyDescent="0.3">
      <c r="A1" s="31"/>
      <c r="B1" s="31"/>
      <c r="C1" s="300" t="s">
        <v>101</v>
      </c>
      <c r="D1" s="301"/>
      <c r="E1" s="301"/>
      <c r="F1" s="301"/>
      <c r="G1" s="301"/>
      <c r="H1" s="301"/>
      <c r="I1" s="301"/>
      <c r="J1" s="302"/>
      <c r="K1" s="302"/>
      <c r="L1" s="31"/>
      <c r="M1" s="31"/>
      <c r="N1" s="67"/>
    </row>
    <row r="2" spans="1:14" ht="15.75" thickBot="1" x14ac:dyDescent="0.3">
      <c r="A2" s="296" t="s">
        <v>0</v>
      </c>
      <c r="B2" s="304" t="s">
        <v>1</v>
      </c>
      <c r="C2" s="317" t="s">
        <v>2</v>
      </c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04" t="s">
        <v>3</v>
      </c>
    </row>
    <row r="3" spans="1:14" x14ac:dyDescent="0.25">
      <c r="A3" s="328"/>
      <c r="B3" s="329"/>
      <c r="C3" s="320" t="s">
        <v>70</v>
      </c>
      <c r="D3" s="322" t="s">
        <v>4</v>
      </c>
      <c r="E3" s="324" t="s">
        <v>5</v>
      </c>
      <c r="F3" s="322" t="s">
        <v>6</v>
      </c>
      <c r="G3" s="324" t="s">
        <v>7</v>
      </c>
      <c r="H3" s="322" t="s">
        <v>8</v>
      </c>
      <c r="I3" s="324" t="s">
        <v>94</v>
      </c>
      <c r="J3" s="304" t="s">
        <v>9</v>
      </c>
      <c r="K3" s="330" t="s">
        <v>39</v>
      </c>
      <c r="L3" s="304" t="s">
        <v>11</v>
      </c>
      <c r="M3" s="326" t="s">
        <v>12</v>
      </c>
      <c r="N3" s="318"/>
    </row>
    <row r="4" spans="1:14" ht="15.75" thickBot="1" x14ac:dyDescent="0.3">
      <c r="A4" s="325"/>
      <c r="B4" s="319"/>
      <c r="C4" s="321"/>
      <c r="D4" s="323"/>
      <c r="E4" s="325"/>
      <c r="F4" s="323"/>
      <c r="G4" s="325"/>
      <c r="H4" s="323"/>
      <c r="I4" s="325"/>
      <c r="J4" s="325"/>
      <c r="K4" s="331"/>
      <c r="L4" s="325"/>
      <c r="M4" s="327"/>
      <c r="N4" s="319"/>
    </row>
    <row r="5" spans="1:14" x14ac:dyDescent="0.25">
      <c r="A5" s="36">
        <v>1</v>
      </c>
      <c r="B5" s="37" t="s">
        <v>40</v>
      </c>
      <c r="C5" s="162">
        <v>30487</v>
      </c>
      <c r="D5" s="92">
        <v>58283</v>
      </c>
      <c r="E5" s="162">
        <v>40023</v>
      </c>
      <c r="F5" s="92">
        <v>38707</v>
      </c>
      <c r="G5" s="162">
        <v>52032</v>
      </c>
      <c r="H5" s="171">
        <v>45430</v>
      </c>
      <c r="I5" s="162">
        <v>28456</v>
      </c>
      <c r="J5" s="92">
        <v>46244</v>
      </c>
      <c r="K5" s="162">
        <v>48043</v>
      </c>
      <c r="L5" s="92">
        <v>31498</v>
      </c>
      <c r="M5" s="162">
        <v>29378</v>
      </c>
      <c r="N5" s="166">
        <f t="shared" ref="N5:N17" si="0">SUM(C5:M5)</f>
        <v>448581</v>
      </c>
    </row>
    <row r="6" spans="1:14" x14ac:dyDescent="0.25">
      <c r="A6" s="38">
        <v>2</v>
      </c>
      <c r="B6" s="39" t="s">
        <v>41</v>
      </c>
      <c r="C6" s="85">
        <v>2917</v>
      </c>
      <c r="D6" s="66">
        <v>6628</v>
      </c>
      <c r="E6" s="85">
        <v>2859</v>
      </c>
      <c r="F6" s="66">
        <v>5537</v>
      </c>
      <c r="G6" s="85">
        <v>4335</v>
      </c>
      <c r="H6" s="66">
        <v>4103</v>
      </c>
      <c r="I6" s="85">
        <v>2581</v>
      </c>
      <c r="J6" s="66">
        <v>5114</v>
      </c>
      <c r="K6" s="85">
        <v>5109</v>
      </c>
      <c r="L6" s="66">
        <v>2971</v>
      </c>
      <c r="M6" s="85">
        <v>2899</v>
      </c>
      <c r="N6" s="72">
        <f t="shared" si="0"/>
        <v>45053</v>
      </c>
    </row>
    <row r="7" spans="1:14" x14ac:dyDescent="0.25">
      <c r="A7" s="38">
        <v>3</v>
      </c>
      <c r="B7" s="39" t="s">
        <v>42</v>
      </c>
      <c r="C7" s="69">
        <v>230</v>
      </c>
      <c r="D7" s="70">
        <v>466</v>
      </c>
      <c r="E7" s="69">
        <v>262</v>
      </c>
      <c r="F7" s="70">
        <v>357</v>
      </c>
      <c r="G7" s="69">
        <v>287</v>
      </c>
      <c r="H7" s="70">
        <v>824</v>
      </c>
      <c r="I7" s="69">
        <v>176</v>
      </c>
      <c r="J7" s="70">
        <v>304</v>
      </c>
      <c r="K7" s="69">
        <v>820</v>
      </c>
      <c r="L7" s="70">
        <v>301</v>
      </c>
      <c r="M7" s="69">
        <v>157</v>
      </c>
      <c r="N7" s="72">
        <f t="shared" si="0"/>
        <v>4184</v>
      </c>
    </row>
    <row r="8" spans="1:14" x14ac:dyDescent="0.25">
      <c r="A8" s="38">
        <v>4</v>
      </c>
      <c r="B8" s="39" t="s">
        <v>43</v>
      </c>
      <c r="C8" s="69">
        <v>332</v>
      </c>
      <c r="D8" s="70">
        <v>420</v>
      </c>
      <c r="E8" s="69">
        <v>132</v>
      </c>
      <c r="F8" s="66">
        <v>402</v>
      </c>
      <c r="G8" s="85">
        <v>712</v>
      </c>
      <c r="H8" s="70">
        <v>325</v>
      </c>
      <c r="I8" s="69">
        <v>262</v>
      </c>
      <c r="J8" s="70">
        <v>371</v>
      </c>
      <c r="K8" s="85">
        <v>572</v>
      </c>
      <c r="L8" s="70">
        <v>308</v>
      </c>
      <c r="M8" s="69">
        <v>334</v>
      </c>
      <c r="N8" s="72">
        <f t="shared" si="0"/>
        <v>4170</v>
      </c>
    </row>
    <row r="9" spans="1:14" x14ac:dyDescent="0.25">
      <c r="A9" s="38">
        <v>5</v>
      </c>
      <c r="B9" s="39" t="s">
        <v>44</v>
      </c>
      <c r="C9" s="69">
        <v>45</v>
      </c>
      <c r="D9" s="70">
        <v>48</v>
      </c>
      <c r="E9" s="69">
        <v>102</v>
      </c>
      <c r="F9" s="70">
        <v>58</v>
      </c>
      <c r="G9" s="69">
        <v>67</v>
      </c>
      <c r="H9" s="70">
        <v>37</v>
      </c>
      <c r="I9" s="69">
        <v>26</v>
      </c>
      <c r="J9" s="70">
        <v>46</v>
      </c>
      <c r="K9" s="86">
        <v>156</v>
      </c>
      <c r="L9" s="70">
        <v>52</v>
      </c>
      <c r="M9" s="69">
        <v>27</v>
      </c>
      <c r="N9" s="39">
        <f t="shared" si="0"/>
        <v>664</v>
      </c>
    </row>
    <row r="10" spans="1:14" x14ac:dyDescent="0.25">
      <c r="A10" s="38">
        <v>6</v>
      </c>
      <c r="B10" s="39" t="s">
        <v>45</v>
      </c>
      <c r="C10" s="85">
        <v>1291</v>
      </c>
      <c r="D10" s="66">
        <v>2581</v>
      </c>
      <c r="E10" s="85">
        <v>715</v>
      </c>
      <c r="F10" s="66">
        <v>2474</v>
      </c>
      <c r="G10" s="85">
        <v>2325</v>
      </c>
      <c r="H10" s="66">
        <v>2098</v>
      </c>
      <c r="I10" s="69">
        <v>1135</v>
      </c>
      <c r="J10" s="66">
        <v>2334</v>
      </c>
      <c r="K10" s="85">
        <v>2434</v>
      </c>
      <c r="L10" s="70">
        <v>1088</v>
      </c>
      <c r="M10" s="85">
        <v>2107</v>
      </c>
      <c r="N10" s="72">
        <f t="shared" si="0"/>
        <v>20582</v>
      </c>
    </row>
    <row r="11" spans="1:14" x14ac:dyDescent="0.25">
      <c r="A11" s="38">
        <v>7</v>
      </c>
      <c r="B11" s="39" t="s">
        <v>46</v>
      </c>
      <c r="C11" s="69">
        <v>701</v>
      </c>
      <c r="D11" s="66">
        <v>1948</v>
      </c>
      <c r="E11" s="69">
        <v>405</v>
      </c>
      <c r="F11" s="66">
        <v>1150</v>
      </c>
      <c r="G11" s="69">
        <v>952</v>
      </c>
      <c r="H11" s="70">
        <v>912</v>
      </c>
      <c r="I11" s="69">
        <v>469</v>
      </c>
      <c r="J11" s="66">
        <v>901</v>
      </c>
      <c r="K11" s="84">
        <v>1419</v>
      </c>
      <c r="L11" s="70">
        <v>517</v>
      </c>
      <c r="M11" s="69">
        <v>695</v>
      </c>
      <c r="N11" s="72">
        <f t="shared" si="0"/>
        <v>10069</v>
      </c>
    </row>
    <row r="12" spans="1:14" x14ac:dyDescent="0.25">
      <c r="A12" s="38">
        <v>8</v>
      </c>
      <c r="B12" s="39" t="s">
        <v>47</v>
      </c>
      <c r="C12" s="69">
        <v>94</v>
      </c>
      <c r="D12" s="70">
        <v>181</v>
      </c>
      <c r="E12" s="69">
        <v>158</v>
      </c>
      <c r="F12" s="70">
        <v>168</v>
      </c>
      <c r="G12" s="69">
        <v>144</v>
      </c>
      <c r="H12" s="70">
        <v>114</v>
      </c>
      <c r="I12" s="69">
        <v>89</v>
      </c>
      <c r="J12" s="70">
        <v>266</v>
      </c>
      <c r="K12" s="69">
        <v>230</v>
      </c>
      <c r="L12" s="70">
        <v>118</v>
      </c>
      <c r="M12" s="69">
        <v>77</v>
      </c>
      <c r="N12" s="72">
        <f t="shared" si="0"/>
        <v>1639</v>
      </c>
    </row>
    <row r="13" spans="1:14" ht="22.5" x14ac:dyDescent="0.25">
      <c r="A13" s="38">
        <v>9</v>
      </c>
      <c r="B13" s="68" t="s">
        <v>48</v>
      </c>
      <c r="C13" s="69">
        <v>0</v>
      </c>
      <c r="D13" s="70">
        <v>0</v>
      </c>
      <c r="E13" s="69">
        <v>0</v>
      </c>
      <c r="F13" s="70">
        <v>0</v>
      </c>
      <c r="G13" s="69">
        <v>0</v>
      </c>
      <c r="H13" s="70">
        <v>0</v>
      </c>
      <c r="I13" s="69">
        <v>0</v>
      </c>
      <c r="J13" s="70">
        <v>0</v>
      </c>
      <c r="K13" s="69">
        <v>0</v>
      </c>
      <c r="L13" s="70">
        <v>0</v>
      </c>
      <c r="M13" s="69">
        <v>0</v>
      </c>
      <c r="N13" s="39">
        <f t="shared" si="0"/>
        <v>0</v>
      </c>
    </row>
    <row r="14" spans="1:14" ht="22.5" x14ac:dyDescent="0.25">
      <c r="A14" s="38">
        <v>10</v>
      </c>
      <c r="B14" s="68" t="s">
        <v>49</v>
      </c>
      <c r="C14" s="69">
        <v>0</v>
      </c>
      <c r="D14" s="70">
        <v>0</v>
      </c>
      <c r="E14" s="69">
        <v>0</v>
      </c>
      <c r="F14" s="70">
        <v>0</v>
      </c>
      <c r="G14" s="69">
        <v>0</v>
      </c>
      <c r="H14" s="70">
        <v>0</v>
      </c>
      <c r="I14" s="69">
        <v>0</v>
      </c>
      <c r="J14" s="70">
        <v>0</v>
      </c>
      <c r="K14" s="69">
        <v>0</v>
      </c>
      <c r="L14" s="70">
        <v>0</v>
      </c>
      <c r="M14" s="69">
        <v>0</v>
      </c>
      <c r="N14" s="39">
        <f t="shared" si="0"/>
        <v>0</v>
      </c>
    </row>
    <row r="15" spans="1:14" x14ac:dyDescent="0.25">
      <c r="A15" s="38">
        <v>11</v>
      </c>
      <c r="B15" s="39" t="s">
        <v>50</v>
      </c>
      <c r="C15" s="69">
        <v>0</v>
      </c>
      <c r="D15" s="70">
        <v>0</v>
      </c>
      <c r="E15" s="69">
        <v>0</v>
      </c>
      <c r="F15" s="70">
        <v>0</v>
      </c>
      <c r="G15" s="69">
        <v>0</v>
      </c>
      <c r="H15" s="70">
        <v>679</v>
      </c>
      <c r="I15" s="69">
        <v>0</v>
      </c>
      <c r="J15" s="70">
        <v>0</v>
      </c>
      <c r="K15" s="69">
        <v>0</v>
      </c>
      <c r="L15" s="70">
        <v>0</v>
      </c>
      <c r="M15" s="69">
        <v>0</v>
      </c>
      <c r="N15" s="39">
        <f t="shared" si="0"/>
        <v>679</v>
      </c>
    </row>
    <row r="16" spans="1:14" ht="56.25" x14ac:dyDescent="0.25">
      <c r="A16" s="38">
        <v>12</v>
      </c>
      <c r="B16" s="68" t="s">
        <v>51</v>
      </c>
      <c r="C16" s="69">
        <v>0</v>
      </c>
      <c r="D16" s="70">
        <v>0</v>
      </c>
      <c r="E16" s="69">
        <v>0</v>
      </c>
      <c r="F16" s="70">
        <v>0</v>
      </c>
      <c r="G16" s="69">
        <v>0</v>
      </c>
      <c r="H16" s="70">
        <v>0</v>
      </c>
      <c r="I16" s="69">
        <v>0</v>
      </c>
      <c r="J16" s="70">
        <v>0</v>
      </c>
      <c r="K16" s="69">
        <v>0</v>
      </c>
      <c r="L16" s="70">
        <v>0</v>
      </c>
      <c r="M16" s="69">
        <v>0</v>
      </c>
      <c r="N16" s="39">
        <f>SUM(C16:M16)</f>
        <v>0</v>
      </c>
    </row>
    <row r="17" spans="1:14" ht="34.5" thickBot="1" x14ac:dyDescent="0.3">
      <c r="A17" s="38">
        <v>13</v>
      </c>
      <c r="B17" s="68" t="s">
        <v>52</v>
      </c>
      <c r="C17" s="69">
        <v>90</v>
      </c>
      <c r="D17" s="70">
        <v>0</v>
      </c>
      <c r="E17" s="69">
        <v>0</v>
      </c>
      <c r="F17" s="70">
        <v>0</v>
      </c>
      <c r="G17" s="69">
        <v>0</v>
      </c>
      <c r="H17" s="70">
        <v>0</v>
      </c>
      <c r="I17" s="69">
        <v>0</v>
      </c>
      <c r="J17" s="70">
        <v>0</v>
      </c>
      <c r="K17" s="69">
        <v>0</v>
      </c>
      <c r="L17" s="70">
        <v>0</v>
      </c>
      <c r="M17" s="69">
        <v>0</v>
      </c>
      <c r="N17" s="39">
        <f t="shared" si="0"/>
        <v>90</v>
      </c>
    </row>
    <row r="18" spans="1:14" ht="15.75" thickBot="1" x14ac:dyDescent="0.3">
      <c r="A18" s="44"/>
      <c r="B18" s="45" t="s">
        <v>38</v>
      </c>
      <c r="C18" s="49">
        <f t="shared" ref="C18:M18" si="1">SUM(C5:C17)</f>
        <v>36187</v>
      </c>
      <c r="D18" s="50">
        <f t="shared" si="1"/>
        <v>70555</v>
      </c>
      <c r="E18" s="49">
        <f t="shared" si="1"/>
        <v>44656</v>
      </c>
      <c r="F18" s="50">
        <f t="shared" si="1"/>
        <v>48853</v>
      </c>
      <c r="G18" s="49">
        <f>SUM(G5:G17)</f>
        <v>60854</v>
      </c>
      <c r="H18" s="50">
        <f t="shared" si="1"/>
        <v>54522</v>
      </c>
      <c r="I18" s="49">
        <f t="shared" si="1"/>
        <v>33194</v>
      </c>
      <c r="J18" s="50">
        <f t="shared" si="1"/>
        <v>55580</v>
      </c>
      <c r="K18" s="49">
        <f t="shared" si="1"/>
        <v>58783</v>
      </c>
      <c r="L18" s="50">
        <f t="shared" si="1"/>
        <v>36853</v>
      </c>
      <c r="M18" s="49">
        <f t="shared" si="1"/>
        <v>35674</v>
      </c>
      <c r="N18" s="47">
        <f>SUM(N5:N17)</f>
        <v>535711</v>
      </c>
    </row>
    <row r="19" spans="1:14" ht="15.75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.75" thickBot="1" x14ac:dyDescent="0.3">
      <c r="A20" s="298" t="s">
        <v>54</v>
      </c>
      <c r="B20" s="299"/>
      <c r="C20" s="56">
        <f>C18/N18</f>
        <v>6.7549480970149955E-2</v>
      </c>
      <c r="D20" s="55">
        <f>D18/N18</f>
        <v>0.13170347444797662</v>
      </c>
      <c r="E20" s="56">
        <f>E18/N18</f>
        <v>8.3358377931384647E-2</v>
      </c>
      <c r="F20" s="55">
        <f>F18/N18</f>
        <v>9.1192825982666023E-2</v>
      </c>
      <c r="G20" s="56">
        <f>G18/N18</f>
        <v>0.11359483004829096</v>
      </c>
      <c r="H20" s="55">
        <f>H18/N18</f>
        <v>0.10177502422014854</v>
      </c>
      <c r="I20" s="56">
        <f>I18/N18</f>
        <v>6.1962513370082004E-2</v>
      </c>
      <c r="J20" s="55">
        <f>J18/N18</f>
        <v>0.10374996966648062</v>
      </c>
      <c r="K20" s="56">
        <f>K18/N18</f>
        <v>0.10972893967082999</v>
      </c>
      <c r="L20" s="55">
        <f>L18/N18</f>
        <v>6.879268859515672E-2</v>
      </c>
      <c r="M20" s="56">
        <f>M18/N18</f>
        <v>6.6591875096833925E-2</v>
      </c>
      <c r="N20" s="55">
        <f>N18/N18</f>
        <v>1</v>
      </c>
    </row>
  </sheetData>
  <mergeCells count="17"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/>
  </sheetViews>
  <sheetFormatPr defaultRowHeight="15" x14ac:dyDescent="0.25"/>
  <cols>
    <col min="1" max="1" width="4.42578125" customWidth="1"/>
    <col min="2" max="2" width="28.28515625" customWidth="1"/>
  </cols>
  <sheetData>
    <row r="1" spans="1:14" ht="26.25" customHeight="1" thickBot="1" x14ac:dyDescent="0.3">
      <c r="A1" s="31"/>
      <c r="B1" s="31"/>
      <c r="C1" s="300" t="s">
        <v>102</v>
      </c>
      <c r="D1" s="301"/>
      <c r="E1" s="301"/>
      <c r="F1" s="301"/>
      <c r="G1" s="301"/>
      <c r="H1" s="301"/>
      <c r="I1" s="301"/>
      <c r="J1" s="302"/>
      <c r="K1" s="302"/>
      <c r="L1" s="31"/>
      <c r="M1" s="31"/>
      <c r="N1" s="235" t="s">
        <v>53</v>
      </c>
    </row>
    <row r="2" spans="1:14" ht="15.75" thickBot="1" x14ac:dyDescent="0.3">
      <c r="A2" s="296" t="s">
        <v>0</v>
      </c>
      <c r="B2" s="304" t="s">
        <v>1</v>
      </c>
      <c r="C2" s="317" t="s">
        <v>2</v>
      </c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04" t="s">
        <v>3</v>
      </c>
    </row>
    <row r="3" spans="1:14" x14ac:dyDescent="0.25">
      <c r="A3" s="328"/>
      <c r="B3" s="329"/>
      <c r="C3" s="333" t="s">
        <v>70</v>
      </c>
      <c r="D3" s="304" t="s">
        <v>4</v>
      </c>
      <c r="E3" s="324" t="s">
        <v>5</v>
      </c>
      <c r="F3" s="304" t="s">
        <v>6</v>
      </c>
      <c r="G3" s="324" t="s">
        <v>7</v>
      </c>
      <c r="H3" s="304" t="s">
        <v>8</v>
      </c>
      <c r="I3" s="324" t="s">
        <v>94</v>
      </c>
      <c r="J3" s="304" t="s">
        <v>9</v>
      </c>
      <c r="K3" s="339" t="s">
        <v>39</v>
      </c>
      <c r="L3" s="304" t="s">
        <v>11</v>
      </c>
      <c r="M3" s="324" t="s">
        <v>12</v>
      </c>
      <c r="N3" s="318"/>
    </row>
    <row r="4" spans="1:14" x14ac:dyDescent="0.25">
      <c r="A4" s="337"/>
      <c r="B4" s="332"/>
      <c r="C4" s="334"/>
      <c r="D4" s="332"/>
      <c r="E4" s="336"/>
      <c r="F4" s="332"/>
      <c r="G4" s="336"/>
      <c r="H4" s="332"/>
      <c r="I4" s="336"/>
      <c r="J4" s="332"/>
      <c r="K4" s="340"/>
      <c r="L4" s="332"/>
      <c r="M4" s="336"/>
      <c r="N4" s="332"/>
    </row>
    <row r="5" spans="1:14" ht="5.25" customHeight="1" thickBot="1" x14ac:dyDescent="0.3">
      <c r="A5" s="325"/>
      <c r="B5" s="319"/>
      <c r="C5" s="335"/>
      <c r="D5" s="325"/>
      <c r="E5" s="325"/>
      <c r="F5" s="325"/>
      <c r="G5" s="325"/>
      <c r="H5" s="325"/>
      <c r="I5" s="325"/>
      <c r="J5" s="325"/>
      <c r="K5" s="341"/>
      <c r="L5" s="325"/>
      <c r="M5" s="325"/>
      <c r="N5" s="319"/>
    </row>
    <row r="6" spans="1:14" x14ac:dyDescent="0.25">
      <c r="A6" s="36">
        <v>1</v>
      </c>
      <c r="B6" s="37" t="s">
        <v>40</v>
      </c>
      <c r="C6" s="84">
        <v>149255</v>
      </c>
      <c r="D6" s="92">
        <v>313478</v>
      </c>
      <c r="E6" s="162">
        <v>212157</v>
      </c>
      <c r="F6" s="178">
        <v>208429</v>
      </c>
      <c r="G6" s="202">
        <v>281527</v>
      </c>
      <c r="H6" s="178">
        <v>239553</v>
      </c>
      <c r="I6" s="202">
        <v>154091</v>
      </c>
      <c r="J6" s="178">
        <v>257327</v>
      </c>
      <c r="K6" s="202">
        <v>243933</v>
      </c>
      <c r="L6" s="178">
        <v>164967</v>
      </c>
      <c r="M6" s="202">
        <v>152442</v>
      </c>
      <c r="N6" s="166">
        <f t="shared" ref="N6:N16" si="0">SUM(C6:M6)</f>
        <v>2377159</v>
      </c>
    </row>
    <row r="7" spans="1:14" x14ac:dyDescent="0.25">
      <c r="A7" s="38">
        <v>2</v>
      </c>
      <c r="B7" s="39" t="s">
        <v>41</v>
      </c>
      <c r="C7" s="85">
        <v>33554</v>
      </c>
      <c r="D7" s="66">
        <v>83184</v>
      </c>
      <c r="E7" s="85">
        <v>31607</v>
      </c>
      <c r="F7" s="72">
        <v>60860</v>
      </c>
      <c r="G7" s="203">
        <v>46157</v>
      </c>
      <c r="H7" s="72">
        <v>45126</v>
      </c>
      <c r="I7" s="203">
        <v>27119</v>
      </c>
      <c r="J7" s="72">
        <v>51386</v>
      </c>
      <c r="K7" s="203">
        <v>58990</v>
      </c>
      <c r="L7" s="72">
        <v>30536</v>
      </c>
      <c r="M7" s="203">
        <v>30769</v>
      </c>
      <c r="N7" s="72">
        <f t="shared" si="0"/>
        <v>499288</v>
      </c>
    </row>
    <row r="8" spans="1:14" x14ac:dyDescent="0.25">
      <c r="A8" s="38">
        <v>3</v>
      </c>
      <c r="B8" s="39" t="s">
        <v>42</v>
      </c>
      <c r="C8" s="85">
        <v>4234</v>
      </c>
      <c r="D8" s="66">
        <v>10217</v>
      </c>
      <c r="E8" s="85">
        <v>4597</v>
      </c>
      <c r="F8" s="72">
        <v>7103</v>
      </c>
      <c r="G8" s="203">
        <v>7220</v>
      </c>
      <c r="H8" s="72">
        <v>7306</v>
      </c>
      <c r="I8" s="203">
        <v>3576</v>
      </c>
      <c r="J8" s="72">
        <v>5799</v>
      </c>
      <c r="K8" s="203">
        <v>21520</v>
      </c>
      <c r="L8" s="72">
        <v>5954</v>
      </c>
      <c r="M8" s="203">
        <v>2780</v>
      </c>
      <c r="N8" s="72">
        <f t="shared" si="0"/>
        <v>80306</v>
      </c>
    </row>
    <row r="9" spans="1:14" x14ac:dyDescent="0.25">
      <c r="A9" s="38">
        <v>4</v>
      </c>
      <c r="B9" s="39" t="s">
        <v>43</v>
      </c>
      <c r="C9" s="69">
        <v>299</v>
      </c>
      <c r="D9" s="70">
        <v>330</v>
      </c>
      <c r="E9" s="69">
        <v>268</v>
      </c>
      <c r="F9" s="39">
        <v>345</v>
      </c>
      <c r="G9" s="203">
        <v>511</v>
      </c>
      <c r="H9" s="39">
        <v>275</v>
      </c>
      <c r="I9" s="59">
        <v>198</v>
      </c>
      <c r="J9" s="39">
        <v>306</v>
      </c>
      <c r="K9" s="203">
        <v>687</v>
      </c>
      <c r="L9" s="39">
        <v>220</v>
      </c>
      <c r="M9" s="59">
        <v>234</v>
      </c>
      <c r="N9" s="72">
        <f t="shared" si="0"/>
        <v>3673</v>
      </c>
    </row>
    <row r="10" spans="1:14" x14ac:dyDescent="0.25">
      <c r="A10" s="38">
        <v>5</v>
      </c>
      <c r="B10" s="39" t="s">
        <v>44</v>
      </c>
      <c r="C10" s="69">
        <v>114</v>
      </c>
      <c r="D10" s="70">
        <v>153</v>
      </c>
      <c r="E10" s="69">
        <v>303</v>
      </c>
      <c r="F10" s="39">
        <v>175</v>
      </c>
      <c r="G10" s="59">
        <v>203</v>
      </c>
      <c r="H10" s="39">
        <v>112</v>
      </c>
      <c r="I10" s="59">
        <v>78</v>
      </c>
      <c r="J10" s="39">
        <v>135</v>
      </c>
      <c r="K10" s="204">
        <v>481</v>
      </c>
      <c r="L10" s="39">
        <v>150</v>
      </c>
      <c r="M10" s="59">
        <v>120</v>
      </c>
      <c r="N10" s="72">
        <f t="shared" si="0"/>
        <v>2024</v>
      </c>
    </row>
    <row r="11" spans="1:14" x14ac:dyDescent="0.25">
      <c r="A11" s="38">
        <v>6</v>
      </c>
      <c r="B11" s="39" t="s">
        <v>45</v>
      </c>
      <c r="C11" s="85">
        <v>1841</v>
      </c>
      <c r="D11" s="66">
        <v>4492</v>
      </c>
      <c r="E11" s="85">
        <v>1138</v>
      </c>
      <c r="F11" s="72">
        <v>4469</v>
      </c>
      <c r="G11" s="203">
        <v>3564</v>
      </c>
      <c r="H11" s="72">
        <v>3145</v>
      </c>
      <c r="I11" s="203">
        <v>1683</v>
      </c>
      <c r="J11" s="72">
        <v>3342</v>
      </c>
      <c r="K11" s="203">
        <v>3598</v>
      </c>
      <c r="L11" s="72">
        <v>1592</v>
      </c>
      <c r="M11" s="203">
        <v>3592</v>
      </c>
      <c r="N11" s="72">
        <f t="shared" si="0"/>
        <v>32456</v>
      </c>
    </row>
    <row r="12" spans="1:14" x14ac:dyDescent="0.25">
      <c r="A12" s="38">
        <v>7</v>
      </c>
      <c r="B12" s="39" t="s">
        <v>46</v>
      </c>
      <c r="C12" s="69">
        <v>233</v>
      </c>
      <c r="D12" s="70">
        <v>616</v>
      </c>
      <c r="E12" s="69">
        <v>125</v>
      </c>
      <c r="F12" s="39">
        <v>354</v>
      </c>
      <c r="G12" s="59">
        <v>293</v>
      </c>
      <c r="H12" s="39">
        <v>295</v>
      </c>
      <c r="I12" s="59">
        <v>155</v>
      </c>
      <c r="J12" s="39">
        <v>272</v>
      </c>
      <c r="K12" s="205">
        <v>485</v>
      </c>
      <c r="L12" s="39">
        <v>163</v>
      </c>
      <c r="M12" s="59">
        <v>203</v>
      </c>
      <c r="N12" s="72">
        <f t="shared" si="0"/>
        <v>3194</v>
      </c>
    </row>
    <row r="13" spans="1:14" x14ac:dyDescent="0.25">
      <c r="A13" s="38">
        <v>8</v>
      </c>
      <c r="B13" s="39" t="s">
        <v>47</v>
      </c>
      <c r="C13" s="69">
        <v>308</v>
      </c>
      <c r="D13" s="70">
        <v>626</v>
      </c>
      <c r="E13" s="69">
        <v>588</v>
      </c>
      <c r="F13" s="39">
        <v>543</v>
      </c>
      <c r="G13" s="59">
        <v>497</v>
      </c>
      <c r="H13" s="39">
        <v>406</v>
      </c>
      <c r="I13" s="59">
        <v>309</v>
      </c>
      <c r="J13" s="39">
        <v>946</v>
      </c>
      <c r="K13" s="203">
        <v>955</v>
      </c>
      <c r="L13" s="39">
        <v>388</v>
      </c>
      <c r="M13" s="59">
        <v>411</v>
      </c>
      <c r="N13" s="72">
        <f t="shared" si="0"/>
        <v>5977</v>
      </c>
    </row>
    <row r="14" spans="1:14" ht="22.5" x14ac:dyDescent="0.25">
      <c r="A14" s="38">
        <v>9</v>
      </c>
      <c r="B14" s="68" t="s">
        <v>48</v>
      </c>
      <c r="C14" s="69">
        <v>0</v>
      </c>
      <c r="D14" s="70">
        <v>0</v>
      </c>
      <c r="E14" s="69">
        <v>0</v>
      </c>
      <c r="F14" s="39">
        <v>0</v>
      </c>
      <c r="G14" s="59">
        <v>0</v>
      </c>
      <c r="H14" s="39">
        <v>0</v>
      </c>
      <c r="I14" s="59">
        <v>0</v>
      </c>
      <c r="J14" s="39">
        <v>0</v>
      </c>
      <c r="K14" s="59">
        <v>0</v>
      </c>
      <c r="L14" s="39">
        <v>0</v>
      </c>
      <c r="M14" s="59">
        <v>0</v>
      </c>
      <c r="N14" s="39">
        <f t="shared" si="0"/>
        <v>0</v>
      </c>
    </row>
    <row r="15" spans="1:14" ht="22.5" x14ac:dyDescent="0.25">
      <c r="A15" s="38">
        <v>10</v>
      </c>
      <c r="B15" s="68" t="s">
        <v>49</v>
      </c>
      <c r="C15" s="69">
        <v>0</v>
      </c>
      <c r="D15" s="70">
        <v>0</v>
      </c>
      <c r="E15" s="69">
        <v>0</v>
      </c>
      <c r="F15" s="39">
        <v>0</v>
      </c>
      <c r="G15" s="59">
        <v>0</v>
      </c>
      <c r="H15" s="39">
        <v>0</v>
      </c>
      <c r="I15" s="59">
        <v>0</v>
      </c>
      <c r="J15" s="39">
        <v>0</v>
      </c>
      <c r="K15" s="59">
        <v>0</v>
      </c>
      <c r="L15" s="39">
        <v>0</v>
      </c>
      <c r="M15" s="59">
        <v>0</v>
      </c>
      <c r="N15" s="39">
        <f t="shared" si="0"/>
        <v>0</v>
      </c>
    </row>
    <row r="16" spans="1:14" x14ac:dyDescent="0.25">
      <c r="A16" s="38">
        <v>11</v>
      </c>
      <c r="B16" s="39" t="s">
        <v>50</v>
      </c>
      <c r="C16" s="69">
        <v>0</v>
      </c>
      <c r="D16" s="70">
        <v>0</v>
      </c>
      <c r="E16" s="69">
        <v>0</v>
      </c>
      <c r="F16" s="39">
        <v>0</v>
      </c>
      <c r="G16" s="59">
        <v>0</v>
      </c>
      <c r="H16" s="39">
        <v>118</v>
      </c>
      <c r="I16" s="59">
        <v>0</v>
      </c>
      <c r="J16" s="39">
        <v>0</v>
      </c>
      <c r="K16" s="59">
        <v>0</v>
      </c>
      <c r="L16" s="39">
        <v>0</v>
      </c>
      <c r="M16" s="59">
        <v>0</v>
      </c>
      <c r="N16" s="39">
        <f t="shared" si="0"/>
        <v>118</v>
      </c>
    </row>
    <row r="17" spans="1:14" ht="45" x14ac:dyDescent="0.25">
      <c r="A17" s="38">
        <v>12</v>
      </c>
      <c r="B17" s="68" t="s">
        <v>51</v>
      </c>
      <c r="C17" s="69">
        <v>0</v>
      </c>
      <c r="D17" s="70">
        <v>0</v>
      </c>
      <c r="E17" s="69">
        <v>0</v>
      </c>
      <c r="F17" s="39">
        <v>0</v>
      </c>
      <c r="G17" s="59">
        <v>0</v>
      </c>
      <c r="H17" s="39">
        <v>0</v>
      </c>
      <c r="I17" s="59">
        <v>0</v>
      </c>
      <c r="J17" s="39">
        <v>0</v>
      </c>
      <c r="K17" s="59">
        <v>0</v>
      </c>
      <c r="L17" s="39">
        <v>0</v>
      </c>
      <c r="M17" s="59">
        <v>0</v>
      </c>
      <c r="N17" s="39">
        <f>SUM(C17:M17)</f>
        <v>0</v>
      </c>
    </row>
    <row r="18" spans="1:14" ht="34.5" thickBot="1" x14ac:dyDescent="0.3">
      <c r="A18" s="38">
        <v>13</v>
      </c>
      <c r="B18" s="68" t="s">
        <v>52</v>
      </c>
      <c r="C18" s="69">
        <v>487</v>
      </c>
      <c r="D18" s="70">
        <v>0</v>
      </c>
      <c r="E18" s="69">
        <v>0</v>
      </c>
      <c r="F18" s="39">
        <v>0</v>
      </c>
      <c r="G18" s="59">
        <v>0</v>
      </c>
      <c r="H18" s="71">
        <v>0</v>
      </c>
      <c r="I18" s="59">
        <v>0</v>
      </c>
      <c r="J18" s="39">
        <v>0</v>
      </c>
      <c r="K18" s="59">
        <v>0</v>
      </c>
      <c r="L18" s="39">
        <v>0</v>
      </c>
      <c r="M18" s="59">
        <v>0</v>
      </c>
      <c r="N18" s="72">
        <f>SUM(C18:M18)</f>
        <v>487</v>
      </c>
    </row>
    <row r="19" spans="1:14" ht="15.75" thickBot="1" x14ac:dyDescent="0.3">
      <c r="A19" s="44"/>
      <c r="B19" s="45" t="s">
        <v>38</v>
      </c>
      <c r="C19" s="49">
        <f t="shared" ref="C19:N19" si="1">SUM(C6:C18)</f>
        <v>190325</v>
      </c>
      <c r="D19" s="50">
        <f>SUM(D6:D18)</f>
        <v>413096</v>
      </c>
      <c r="E19" s="49">
        <f t="shared" si="1"/>
        <v>250783</v>
      </c>
      <c r="F19" s="47">
        <f>SUM(F6:F18)</f>
        <v>282278</v>
      </c>
      <c r="G19" s="49">
        <f t="shared" si="1"/>
        <v>339972</v>
      </c>
      <c r="H19" s="47">
        <f t="shared" si="1"/>
        <v>296336</v>
      </c>
      <c r="I19" s="48">
        <f t="shared" si="1"/>
        <v>187209</v>
      </c>
      <c r="J19" s="47">
        <f t="shared" si="1"/>
        <v>319513</v>
      </c>
      <c r="K19" s="48">
        <f t="shared" si="1"/>
        <v>330649</v>
      </c>
      <c r="L19" s="47">
        <f t="shared" si="1"/>
        <v>203970</v>
      </c>
      <c r="M19" s="48">
        <f t="shared" si="1"/>
        <v>190551</v>
      </c>
      <c r="N19" s="47">
        <f t="shared" si="1"/>
        <v>3004682</v>
      </c>
    </row>
    <row r="20" spans="1:14" ht="15.75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.75" thickBot="1" x14ac:dyDescent="0.3">
      <c r="A21" s="298" t="s">
        <v>54</v>
      </c>
      <c r="B21" s="338"/>
      <c r="C21" s="73">
        <f>C19/N19</f>
        <v>6.3342809655065002E-2</v>
      </c>
      <c r="D21" s="74">
        <f>D19/N19</f>
        <v>0.1374840998148889</v>
      </c>
      <c r="E21" s="56">
        <f>E19/N19</f>
        <v>8.3464073735589991E-2</v>
      </c>
      <c r="F21" s="74">
        <f>F19/N19</f>
        <v>9.3946048200774651E-2</v>
      </c>
      <c r="G21" s="56">
        <f>G19/N19</f>
        <v>0.11314741460161175</v>
      </c>
      <c r="H21" s="74">
        <f>H19/N19</f>
        <v>9.8624746312588149E-2</v>
      </c>
      <c r="I21" s="56">
        <f>I19/N19</f>
        <v>6.2305761474924802E-2</v>
      </c>
      <c r="J21" s="74">
        <f>J19/N19</f>
        <v>0.10633837457674389</v>
      </c>
      <c r="K21" s="56">
        <f>K19/N19</f>
        <v>0.11004459040923466</v>
      </c>
      <c r="L21" s="74">
        <f>L19/N19</f>
        <v>6.7884055617200095E-2</v>
      </c>
      <c r="M21" s="75">
        <f>M19/N19</f>
        <v>6.3418025601378117E-2</v>
      </c>
      <c r="N21" s="236">
        <f>N19/N19</f>
        <v>1</v>
      </c>
    </row>
  </sheetData>
  <mergeCells count="17">
    <mergeCell ref="C1:K1"/>
    <mergeCell ref="A2:A5"/>
    <mergeCell ref="B2:B5"/>
    <mergeCell ref="C2:M2"/>
    <mergeCell ref="A21:B21"/>
    <mergeCell ref="H3:H5"/>
    <mergeCell ref="I3:I5"/>
    <mergeCell ref="J3:J5"/>
    <mergeCell ref="K3:K5"/>
    <mergeCell ref="N2:N5"/>
    <mergeCell ref="C3:C5"/>
    <mergeCell ref="D3:D5"/>
    <mergeCell ref="E3:E5"/>
    <mergeCell ref="F3:F5"/>
    <mergeCell ref="G3:G5"/>
    <mergeCell ref="L3:L5"/>
    <mergeCell ref="M3:M5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RowHeight="15" x14ac:dyDescent="0.25"/>
  <cols>
    <col min="1" max="1" width="4.5703125" customWidth="1"/>
    <col min="2" max="2" width="21.7109375" customWidth="1"/>
  </cols>
  <sheetData>
    <row r="1" spans="1:14" ht="24.75" customHeight="1" thickBot="1" x14ac:dyDescent="0.3">
      <c r="A1" s="31"/>
      <c r="B1" s="31"/>
      <c r="C1" s="300" t="s">
        <v>103</v>
      </c>
      <c r="D1" s="301"/>
      <c r="E1" s="301"/>
      <c r="F1" s="301"/>
      <c r="G1" s="301"/>
      <c r="H1" s="301"/>
      <c r="I1" s="301"/>
      <c r="J1" s="302"/>
      <c r="K1" s="302"/>
      <c r="L1" s="31"/>
      <c r="M1" s="31"/>
      <c r="N1" s="67"/>
    </row>
    <row r="2" spans="1:14" ht="15.75" thickBot="1" x14ac:dyDescent="0.3">
      <c r="A2" s="296" t="s">
        <v>0</v>
      </c>
      <c r="B2" s="304" t="s">
        <v>1</v>
      </c>
      <c r="C2" s="317" t="s">
        <v>2</v>
      </c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04" t="s">
        <v>3</v>
      </c>
    </row>
    <row r="3" spans="1:14" x14ac:dyDescent="0.25">
      <c r="A3" s="328"/>
      <c r="B3" s="329"/>
      <c r="C3" s="333" t="s">
        <v>70</v>
      </c>
      <c r="D3" s="304" t="s">
        <v>4</v>
      </c>
      <c r="E3" s="324" t="s">
        <v>5</v>
      </c>
      <c r="F3" s="342" t="s">
        <v>6</v>
      </c>
      <c r="G3" s="324" t="s">
        <v>7</v>
      </c>
      <c r="H3" s="322" t="s">
        <v>8</v>
      </c>
      <c r="I3" s="324" t="s">
        <v>94</v>
      </c>
      <c r="J3" s="322" t="s">
        <v>9</v>
      </c>
      <c r="K3" s="333" t="s">
        <v>10</v>
      </c>
      <c r="L3" s="304" t="s">
        <v>11</v>
      </c>
      <c r="M3" s="324" t="s">
        <v>12</v>
      </c>
      <c r="N3" s="318"/>
    </row>
    <row r="4" spans="1:14" ht="15.75" thickBot="1" x14ac:dyDescent="0.3">
      <c r="A4" s="325"/>
      <c r="B4" s="319"/>
      <c r="C4" s="335"/>
      <c r="D4" s="325"/>
      <c r="E4" s="325"/>
      <c r="F4" s="343"/>
      <c r="G4" s="325"/>
      <c r="H4" s="323"/>
      <c r="I4" s="325"/>
      <c r="J4" s="323"/>
      <c r="K4" s="335"/>
      <c r="L4" s="325"/>
      <c r="M4" s="325"/>
      <c r="N4" s="319"/>
    </row>
    <row r="5" spans="1:14" x14ac:dyDescent="0.25">
      <c r="A5" s="36">
        <v>1</v>
      </c>
      <c r="B5" s="37" t="s">
        <v>40</v>
      </c>
      <c r="C5" s="85">
        <v>9992</v>
      </c>
      <c r="D5" s="166">
        <v>24859</v>
      </c>
      <c r="E5" s="84">
        <v>13761</v>
      </c>
      <c r="F5" s="92">
        <v>17050</v>
      </c>
      <c r="G5" s="84">
        <v>19694</v>
      </c>
      <c r="H5" s="92">
        <v>18583</v>
      </c>
      <c r="I5" s="84">
        <v>9924</v>
      </c>
      <c r="J5" s="92">
        <v>18623</v>
      </c>
      <c r="K5" s="85">
        <v>18088</v>
      </c>
      <c r="L5" s="92">
        <v>11520</v>
      </c>
      <c r="M5" s="84">
        <v>11423</v>
      </c>
      <c r="N5" s="166">
        <f t="shared" ref="N5:N12" si="0">SUM(C5:M5)</f>
        <v>173517</v>
      </c>
    </row>
    <row r="6" spans="1:14" x14ac:dyDescent="0.25">
      <c r="A6" s="38">
        <v>2</v>
      </c>
      <c r="B6" s="39" t="s">
        <v>41</v>
      </c>
      <c r="C6" s="85">
        <v>521</v>
      </c>
      <c r="D6" s="72">
        <v>1905</v>
      </c>
      <c r="E6" s="85">
        <v>401</v>
      </c>
      <c r="F6" s="66">
        <v>1114</v>
      </c>
      <c r="G6" s="85">
        <v>583</v>
      </c>
      <c r="H6" s="66">
        <v>759</v>
      </c>
      <c r="I6" s="85">
        <v>258</v>
      </c>
      <c r="J6" s="66">
        <v>681</v>
      </c>
      <c r="K6" s="85">
        <v>1220</v>
      </c>
      <c r="L6" s="66">
        <v>363</v>
      </c>
      <c r="M6" s="85">
        <v>519</v>
      </c>
      <c r="N6" s="72">
        <f t="shared" si="0"/>
        <v>8324</v>
      </c>
    </row>
    <row r="7" spans="1:14" x14ac:dyDescent="0.25">
      <c r="A7" s="38">
        <v>3</v>
      </c>
      <c r="B7" s="39" t="s">
        <v>42</v>
      </c>
      <c r="C7" s="69">
        <v>47</v>
      </c>
      <c r="D7" s="72">
        <v>165</v>
      </c>
      <c r="E7" s="85">
        <v>45</v>
      </c>
      <c r="F7" s="66">
        <v>141</v>
      </c>
      <c r="G7" s="85">
        <v>101</v>
      </c>
      <c r="H7" s="70">
        <v>667</v>
      </c>
      <c r="I7" s="69">
        <v>92</v>
      </c>
      <c r="J7" s="66">
        <v>94</v>
      </c>
      <c r="K7" s="69">
        <v>113</v>
      </c>
      <c r="L7" s="66">
        <v>105</v>
      </c>
      <c r="M7" s="69">
        <v>42</v>
      </c>
      <c r="N7" s="72">
        <f t="shared" si="0"/>
        <v>1612</v>
      </c>
    </row>
    <row r="8" spans="1:14" x14ac:dyDescent="0.25">
      <c r="A8" s="38">
        <v>4</v>
      </c>
      <c r="B8" s="39" t="s">
        <v>43</v>
      </c>
      <c r="C8" s="69">
        <v>1</v>
      </c>
      <c r="D8" s="39">
        <v>0</v>
      </c>
      <c r="E8" s="69">
        <v>119</v>
      </c>
      <c r="F8" s="70">
        <v>11</v>
      </c>
      <c r="G8" s="69">
        <v>0</v>
      </c>
      <c r="H8" s="70">
        <v>3</v>
      </c>
      <c r="I8" s="69">
        <v>0</v>
      </c>
      <c r="J8" s="70">
        <v>0</v>
      </c>
      <c r="K8" s="86">
        <v>12</v>
      </c>
      <c r="L8" s="66">
        <v>1</v>
      </c>
      <c r="M8" s="69">
        <v>2</v>
      </c>
      <c r="N8" s="72">
        <f t="shared" si="0"/>
        <v>149</v>
      </c>
    </row>
    <row r="9" spans="1:14" x14ac:dyDescent="0.25">
      <c r="A9" s="38">
        <v>5</v>
      </c>
      <c r="B9" s="39" t="s">
        <v>44</v>
      </c>
      <c r="C9" s="69">
        <v>8</v>
      </c>
      <c r="D9" s="39">
        <v>11</v>
      </c>
      <c r="E9" s="69">
        <v>3</v>
      </c>
      <c r="F9" s="70">
        <v>10</v>
      </c>
      <c r="G9" s="69">
        <v>8</v>
      </c>
      <c r="H9" s="70">
        <v>5</v>
      </c>
      <c r="I9" s="69">
        <v>0</v>
      </c>
      <c r="J9" s="70">
        <v>7</v>
      </c>
      <c r="K9" s="69">
        <v>18</v>
      </c>
      <c r="L9" s="70">
        <v>7</v>
      </c>
      <c r="M9" s="69">
        <v>1</v>
      </c>
      <c r="N9" s="39">
        <f t="shared" si="0"/>
        <v>78</v>
      </c>
    </row>
    <row r="10" spans="1:14" x14ac:dyDescent="0.25">
      <c r="A10" s="38">
        <v>6</v>
      </c>
      <c r="B10" s="39" t="s">
        <v>45</v>
      </c>
      <c r="C10" s="69">
        <v>74</v>
      </c>
      <c r="D10" s="39">
        <v>201</v>
      </c>
      <c r="E10" s="69">
        <v>56</v>
      </c>
      <c r="F10" s="70">
        <v>271</v>
      </c>
      <c r="G10" s="69">
        <v>158</v>
      </c>
      <c r="H10" s="70">
        <v>155</v>
      </c>
      <c r="I10" s="69">
        <v>68</v>
      </c>
      <c r="J10" s="70">
        <v>118</v>
      </c>
      <c r="K10" s="84">
        <v>155</v>
      </c>
      <c r="L10" s="70">
        <v>53</v>
      </c>
      <c r="M10" s="69">
        <v>157</v>
      </c>
      <c r="N10" s="72">
        <f t="shared" si="0"/>
        <v>1466</v>
      </c>
    </row>
    <row r="11" spans="1:14" x14ac:dyDescent="0.25">
      <c r="A11" s="38">
        <v>7</v>
      </c>
      <c r="B11" s="39" t="s">
        <v>46</v>
      </c>
      <c r="C11" s="85">
        <v>451</v>
      </c>
      <c r="D11" s="72">
        <v>1620</v>
      </c>
      <c r="E11" s="85">
        <v>268</v>
      </c>
      <c r="F11" s="66">
        <v>859</v>
      </c>
      <c r="G11" s="85">
        <v>501</v>
      </c>
      <c r="H11" s="66">
        <v>644</v>
      </c>
      <c r="I11" s="69">
        <v>236</v>
      </c>
      <c r="J11" s="66">
        <v>564</v>
      </c>
      <c r="K11" s="84">
        <v>1056</v>
      </c>
      <c r="L11" s="70">
        <v>324</v>
      </c>
      <c r="M11" s="85">
        <v>438</v>
      </c>
      <c r="N11" s="72">
        <f t="shared" si="0"/>
        <v>6961</v>
      </c>
    </row>
    <row r="12" spans="1:14" ht="15.75" thickBot="1" x14ac:dyDescent="0.3">
      <c r="A12" s="41">
        <v>8</v>
      </c>
      <c r="B12" s="42" t="s">
        <v>47</v>
      </c>
      <c r="C12" s="86">
        <v>1</v>
      </c>
      <c r="D12" s="39">
        <v>7</v>
      </c>
      <c r="E12" s="86">
        <v>0</v>
      </c>
      <c r="F12" s="173">
        <v>2</v>
      </c>
      <c r="G12" s="86">
        <v>0</v>
      </c>
      <c r="H12" s="173">
        <v>1</v>
      </c>
      <c r="I12" s="86">
        <v>0</v>
      </c>
      <c r="J12" s="173">
        <v>2</v>
      </c>
      <c r="K12" s="86">
        <v>3</v>
      </c>
      <c r="L12" s="173">
        <v>1</v>
      </c>
      <c r="M12" s="86">
        <v>0</v>
      </c>
      <c r="N12" s="42">
        <f t="shared" si="0"/>
        <v>17</v>
      </c>
    </row>
    <row r="13" spans="1:14" ht="15.75" thickBot="1" x14ac:dyDescent="0.3">
      <c r="A13" s="76"/>
      <c r="B13" s="45" t="s">
        <v>3</v>
      </c>
      <c r="C13" s="49">
        <f t="shared" ref="C13:N13" si="1">SUM(C5:C12)</f>
        <v>11095</v>
      </c>
      <c r="D13" s="47">
        <f t="shared" si="1"/>
        <v>28768</v>
      </c>
      <c r="E13" s="49">
        <f t="shared" si="1"/>
        <v>14653</v>
      </c>
      <c r="F13" s="50">
        <f t="shared" si="1"/>
        <v>19458</v>
      </c>
      <c r="G13" s="49">
        <f t="shared" si="1"/>
        <v>21045</v>
      </c>
      <c r="H13" s="50">
        <f t="shared" si="1"/>
        <v>20817</v>
      </c>
      <c r="I13" s="49">
        <f t="shared" si="1"/>
        <v>10578</v>
      </c>
      <c r="J13" s="50">
        <f t="shared" si="1"/>
        <v>20089</v>
      </c>
      <c r="K13" s="49">
        <f t="shared" si="1"/>
        <v>20665</v>
      </c>
      <c r="L13" s="50">
        <f t="shared" si="1"/>
        <v>12374</v>
      </c>
      <c r="M13" s="49">
        <f t="shared" si="1"/>
        <v>12582</v>
      </c>
      <c r="N13" s="47">
        <f t="shared" si="1"/>
        <v>192124</v>
      </c>
    </row>
    <row r="14" spans="1:14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298" t="s">
        <v>54</v>
      </c>
      <c r="B15" s="338"/>
      <c r="C15" s="56">
        <f>C13/N13</f>
        <v>5.7749161999541963E-2</v>
      </c>
      <c r="D15" s="74">
        <f>D13/N13</f>
        <v>0.14973662842747393</v>
      </c>
      <c r="E15" s="56">
        <f>E13/N13</f>
        <v>7.6268451624992198E-2</v>
      </c>
      <c r="F15" s="74">
        <f>F13/N13</f>
        <v>0.10127834107139139</v>
      </c>
      <c r="G15" s="56">
        <f>G13/N13</f>
        <v>0.10953863130061835</v>
      </c>
      <c r="H15" s="74">
        <f>H13/N13</f>
        <v>0.10835189773271429</v>
      </c>
      <c r="I15" s="56">
        <f>I13/N13</f>
        <v>5.505819158460161E-2</v>
      </c>
      <c r="J15" s="74">
        <f>J13/N13</f>
        <v>0.10456267827028377</v>
      </c>
      <c r="K15" s="56">
        <f>K13/N13</f>
        <v>0.10756074202077824</v>
      </c>
      <c r="L15" s="74">
        <f>L13/N13</f>
        <v>6.4406320917740623E-2</v>
      </c>
      <c r="M15" s="75">
        <f>M13/N13</f>
        <v>6.5488955049863629E-2</v>
      </c>
      <c r="N15" s="236">
        <f>N13/N13</f>
        <v>1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thickBot="1" x14ac:dyDescent="0.3">
      <c r="A18" s="31"/>
      <c r="B18" s="31"/>
      <c r="C18" s="300" t="s">
        <v>104</v>
      </c>
      <c r="D18" s="301"/>
      <c r="E18" s="301"/>
      <c r="F18" s="301"/>
      <c r="G18" s="301"/>
      <c r="H18" s="301"/>
      <c r="I18" s="301"/>
      <c r="J18" s="302"/>
      <c r="K18" s="302"/>
      <c r="L18" s="31"/>
      <c r="M18" s="31"/>
      <c r="N18" s="235" t="s">
        <v>37</v>
      </c>
    </row>
    <row r="19" spans="1:14" ht="15.75" thickBot="1" x14ac:dyDescent="0.3">
      <c r="A19" s="296" t="s">
        <v>0</v>
      </c>
      <c r="B19" s="304" t="s">
        <v>1</v>
      </c>
      <c r="C19" s="317" t="s">
        <v>2</v>
      </c>
      <c r="D19" s="317"/>
      <c r="E19" s="317"/>
      <c r="F19" s="317"/>
      <c r="G19" s="317"/>
      <c r="H19" s="317"/>
      <c r="I19" s="317"/>
      <c r="J19" s="317"/>
      <c r="K19" s="317"/>
      <c r="L19" s="317"/>
      <c r="M19" s="317"/>
      <c r="N19" s="304" t="s">
        <v>3</v>
      </c>
    </row>
    <row r="20" spans="1:14" x14ac:dyDescent="0.25">
      <c r="A20" s="328"/>
      <c r="B20" s="329"/>
      <c r="C20" s="333" t="s">
        <v>70</v>
      </c>
      <c r="D20" s="304" t="s">
        <v>4</v>
      </c>
      <c r="E20" s="324" t="s">
        <v>5</v>
      </c>
      <c r="F20" s="342" t="s">
        <v>6</v>
      </c>
      <c r="G20" s="324" t="s">
        <v>7</v>
      </c>
      <c r="H20" s="322" t="s">
        <v>8</v>
      </c>
      <c r="I20" s="324" t="s">
        <v>94</v>
      </c>
      <c r="J20" s="322" t="s">
        <v>9</v>
      </c>
      <c r="K20" s="333" t="s">
        <v>10</v>
      </c>
      <c r="L20" s="304" t="s">
        <v>11</v>
      </c>
      <c r="M20" s="324" t="s">
        <v>12</v>
      </c>
      <c r="N20" s="318"/>
    </row>
    <row r="21" spans="1:14" ht="15.75" thickBot="1" x14ac:dyDescent="0.3">
      <c r="A21" s="325"/>
      <c r="B21" s="319"/>
      <c r="C21" s="335"/>
      <c r="D21" s="325"/>
      <c r="E21" s="325"/>
      <c r="F21" s="343"/>
      <c r="G21" s="325"/>
      <c r="H21" s="323"/>
      <c r="I21" s="325"/>
      <c r="J21" s="323"/>
      <c r="K21" s="335"/>
      <c r="L21" s="325"/>
      <c r="M21" s="325"/>
      <c r="N21" s="319"/>
    </row>
    <row r="22" spans="1:14" x14ac:dyDescent="0.25">
      <c r="A22" s="36">
        <v>1</v>
      </c>
      <c r="B22" s="37" t="s">
        <v>40</v>
      </c>
      <c r="C22" s="85">
        <v>42947</v>
      </c>
      <c r="D22" s="166">
        <v>103914</v>
      </c>
      <c r="E22" s="84">
        <v>63170</v>
      </c>
      <c r="F22" s="92">
        <v>71904</v>
      </c>
      <c r="G22" s="84">
        <v>81940</v>
      </c>
      <c r="H22" s="92">
        <v>77335</v>
      </c>
      <c r="I22" s="84">
        <v>40884</v>
      </c>
      <c r="J22" s="92">
        <v>84519</v>
      </c>
      <c r="K22" s="85">
        <v>74970</v>
      </c>
      <c r="L22" s="92">
        <v>46658</v>
      </c>
      <c r="M22" s="84">
        <v>46228</v>
      </c>
      <c r="N22" s="166">
        <f t="shared" ref="N22:N29" si="2">SUM(C22:M22)</f>
        <v>734469</v>
      </c>
    </row>
    <row r="23" spans="1:14" x14ac:dyDescent="0.25">
      <c r="A23" s="38">
        <v>2</v>
      </c>
      <c r="B23" s="39" t="s">
        <v>41</v>
      </c>
      <c r="C23" s="85">
        <v>8750</v>
      </c>
      <c r="D23" s="72">
        <v>29849</v>
      </c>
      <c r="E23" s="85">
        <v>6657</v>
      </c>
      <c r="F23" s="66">
        <v>17327</v>
      </c>
      <c r="G23" s="85">
        <v>8963</v>
      </c>
      <c r="H23" s="66">
        <v>11819</v>
      </c>
      <c r="I23" s="85">
        <v>3978</v>
      </c>
      <c r="J23" s="66">
        <v>9810</v>
      </c>
      <c r="K23" s="85">
        <v>18828</v>
      </c>
      <c r="L23" s="66">
        <v>5590</v>
      </c>
      <c r="M23" s="85">
        <v>8088</v>
      </c>
      <c r="N23" s="72">
        <f t="shared" si="2"/>
        <v>129659</v>
      </c>
    </row>
    <row r="24" spans="1:14" x14ac:dyDescent="0.25">
      <c r="A24" s="38">
        <v>3</v>
      </c>
      <c r="B24" s="39" t="s">
        <v>42</v>
      </c>
      <c r="C24" s="69">
        <v>810</v>
      </c>
      <c r="D24" s="72">
        <v>2622</v>
      </c>
      <c r="E24" s="85">
        <v>766</v>
      </c>
      <c r="F24" s="66">
        <v>2039</v>
      </c>
      <c r="G24" s="85">
        <v>1604</v>
      </c>
      <c r="H24" s="66">
        <v>6349</v>
      </c>
      <c r="I24" s="85">
        <v>1448</v>
      </c>
      <c r="J24" s="66">
        <v>1371</v>
      </c>
      <c r="K24" s="85">
        <v>1865</v>
      </c>
      <c r="L24" s="66">
        <v>1673</v>
      </c>
      <c r="M24" s="69">
        <v>581</v>
      </c>
      <c r="N24" s="72">
        <f t="shared" si="2"/>
        <v>21128</v>
      </c>
    </row>
    <row r="25" spans="1:14" x14ac:dyDescent="0.25">
      <c r="A25" s="38">
        <v>4</v>
      </c>
      <c r="B25" s="39" t="s">
        <v>43</v>
      </c>
      <c r="C25" s="69">
        <v>6</v>
      </c>
      <c r="D25" s="39">
        <v>0</v>
      </c>
      <c r="E25" s="69">
        <v>670</v>
      </c>
      <c r="F25" s="70">
        <v>143</v>
      </c>
      <c r="G25" s="69">
        <v>0</v>
      </c>
      <c r="H25" s="70">
        <v>17</v>
      </c>
      <c r="I25" s="69">
        <v>0</v>
      </c>
      <c r="J25" s="70">
        <v>0</v>
      </c>
      <c r="K25" s="86">
        <v>166</v>
      </c>
      <c r="L25" s="66">
        <v>6</v>
      </c>
      <c r="M25" s="69">
        <v>11</v>
      </c>
      <c r="N25" s="72">
        <f t="shared" si="2"/>
        <v>1019</v>
      </c>
    </row>
    <row r="26" spans="1:14" x14ac:dyDescent="0.25">
      <c r="A26" s="38">
        <v>5</v>
      </c>
      <c r="B26" s="39" t="s">
        <v>44</v>
      </c>
      <c r="C26" s="69">
        <v>43</v>
      </c>
      <c r="D26" s="39">
        <v>56</v>
      </c>
      <c r="E26" s="69">
        <v>17</v>
      </c>
      <c r="F26" s="70">
        <v>55</v>
      </c>
      <c r="G26" s="69">
        <v>39</v>
      </c>
      <c r="H26" s="70">
        <v>22</v>
      </c>
      <c r="I26" s="69">
        <v>0</v>
      </c>
      <c r="J26" s="70">
        <v>39</v>
      </c>
      <c r="K26" s="69">
        <v>100</v>
      </c>
      <c r="L26" s="70">
        <v>39</v>
      </c>
      <c r="M26" s="69">
        <v>6</v>
      </c>
      <c r="N26" s="39">
        <f t="shared" si="2"/>
        <v>416</v>
      </c>
    </row>
    <row r="27" spans="1:14" x14ac:dyDescent="0.25">
      <c r="A27" s="38">
        <v>6</v>
      </c>
      <c r="B27" s="39" t="s">
        <v>45</v>
      </c>
      <c r="C27" s="69">
        <v>138</v>
      </c>
      <c r="D27" s="39">
        <v>355</v>
      </c>
      <c r="E27" s="69">
        <v>105</v>
      </c>
      <c r="F27" s="70">
        <v>466</v>
      </c>
      <c r="G27" s="69">
        <v>269</v>
      </c>
      <c r="H27" s="70">
        <v>272</v>
      </c>
      <c r="I27" s="69">
        <v>121</v>
      </c>
      <c r="J27" s="70">
        <v>202</v>
      </c>
      <c r="K27" s="84">
        <v>277</v>
      </c>
      <c r="L27" s="70">
        <v>90</v>
      </c>
      <c r="M27" s="69">
        <v>275</v>
      </c>
      <c r="N27" s="72">
        <f t="shared" si="2"/>
        <v>2570</v>
      </c>
    </row>
    <row r="28" spans="1:14" x14ac:dyDescent="0.25">
      <c r="A28" s="38">
        <v>7</v>
      </c>
      <c r="B28" s="39" t="s">
        <v>46</v>
      </c>
      <c r="C28" s="85">
        <v>2497</v>
      </c>
      <c r="D28" s="72">
        <v>8397</v>
      </c>
      <c r="E28" s="85">
        <v>1478</v>
      </c>
      <c r="F28" s="66">
        <v>4393</v>
      </c>
      <c r="G28" s="85">
        <v>2533</v>
      </c>
      <c r="H28" s="66">
        <v>3288</v>
      </c>
      <c r="I28" s="85">
        <v>1211</v>
      </c>
      <c r="J28" s="66">
        <v>2802</v>
      </c>
      <c r="K28" s="84">
        <v>5476</v>
      </c>
      <c r="L28" s="66">
        <v>1626</v>
      </c>
      <c r="M28" s="85">
        <v>2196</v>
      </c>
      <c r="N28" s="72">
        <f t="shared" si="2"/>
        <v>35897</v>
      </c>
    </row>
    <row r="29" spans="1:14" ht="15.75" thickBot="1" x14ac:dyDescent="0.3">
      <c r="A29" s="41">
        <v>8</v>
      </c>
      <c r="B29" s="42" t="s">
        <v>47</v>
      </c>
      <c r="C29" s="86">
        <v>6</v>
      </c>
      <c r="D29" s="39">
        <v>39</v>
      </c>
      <c r="E29" s="86">
        <v>0</v>
      </c>
      <c r="F29" s="173">
        <v>11</v>
      </c>
      <c r="G29" s="86">
        <v>0</v>
      </c>
      <c r="H29" s="173">
        <v>6</v>
      </c>
      <c r="I29" s="86">
        <v>0</v>
      </c>
      <c r="J29" s="173">
        <v>11</v>
      </c>
      <c r="K29" s="86">
        <v>17</v>
      </c>
      <c r="L29" s="173">
        <v>6</v>
      </c>
      <c r="M29" s="86">
        <v>0</v>
      </c>
      <c r="N29" s="42">
        <f t="shared" si="2"/>
        <v>96</v>
      </c>
    </row>
    <row r="30" spans="1:14" ht="15.75" thickBot="1" x14ac:dyDescent="0.3">
      <c r="A30" s="76"/>
      <c r="B30" s="45" t="s">
        <v>3</v>
      </c>
      <c r="C30" s="49">
        <f t="shared" ref="C30:N30" si="3">SUM(C22:C29)</f>
        <v>55197</v>
      </c>
      <c r="D30" s="47">
        <f t="shared" si="3"/>
        <v>145232</v>
      </c>
      <c r="E30" s="49">
        <f t="shared" si="3"/>
        <v>72863</v>
      </c>
      <c r="F30" s="50">
        <f>SUM(F22:F29)</f>
        <v>96338</v>
      </c>
      <c r="G30" s="49">
        <f t="shared" si="3"/>
        <v>95348</v>
      </c>
      <c r="H30" s="50">
        <f t="shared" si="3"/>
        <v>99108</v>
      </c>
      <c r="I30" s="49">
        <f t="shared" si="3"/>
        <v>47642</v>
      </c>
      <c r="J30" s="50">
        <f t="shared" si="3"/>
        <v>98754</v>
      </c>
      <c r="K30" s="49">
        <f t="shared" si="3"/>
        <v>101699</v>
      </c>
      <c r="L30" s="50">
        <f t="shared" si="3"/>
        <v>55688</v>
      </c>
      <c r="M30" s="49">
        <f t="shared" si="3"/>
        <v>57385</v>
      </c>
      <c r="N30" s="47">
        <f t="shared" si="3"/>
        <v>925254</v>
      </c>
    </row>
    <row r="31" spans="1:14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thickBot="1" x14ac:dyDescent="0.3">
      <c r="A32" s="298" t="s">
        <v>54</v>
      </c>
      <c r="B32" s="338"/>
      <c r="C32" s="56">
        <f>C30/N30</f>
        <v>5.9656051203237165E-2</v>
      </c>
      <c r="D32" s="74">
        <f>D30/N30</f>
        <v>0.15696446597366778</v>
      </c>
      <c r="E32" s="56">
        <f>E30/N30</f>
        <v>7.8749186709811569E-2</v>
      </c>
      <c r="F32" s="74">
        <f>F30/N30</f>
        <v>0.1041205982357277</v>
      </c>
      <c r="G32" s="56">
        <f>G30/N30</f>
        <v>0.10305062177520984</v>
      </c>
      <c r="H32" s="74">
        <f>H30/N30</f>
        <v>0.10711437075657063</v>
      </c>
      <c r="I32" s="56">
        <f>I30/N30</f>
        <v>5.1490725789891209E-2</v>
      </c>
      <c r="J32" s="74">
        <f>J30/N30</f>
        <v>0.10673177311311273</v>
      </c>
      <c r="K32" s="56">
        <f>K30/N30</f>
        <v>0.10991468288707749</v>
      </c>
      <c r="L32" s="74">
        <f>L30/N30</f>
        <v>6.0186716296281889E-2</v>
      </c>
      <c r="M32" s="56">
        <f>M30/N30</f>
        <v>6.202080725941201E-2</v>
      </c>
      <c r="N32" s="236">
        <f>N30/N30</f>
        <v>1</v>
      </c>
    </row>
  </sheetData>
  <mergeCells count="34">
    <mergeCell ref="A32:B32"/>
    <mergeCell ref="C18:K18"/>
    <mergeCell ref="A19:A21"/>
    <mergeCell ref="B19:B21"/>
    <mergeCell ref="C19:M19"/>
    <mergeCell ref="N19:N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A15:B15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Премија</vt:lpstr>
      <vt:lpstr>Број на склучени договори</vt:lpstr>
      <vt:lpstr>Ликвидирани штети</vt:lpstr>
      <vt:lpstr>Број на ликвидирани штети</vt:lpstr>
      <vt:lpstr>Број на резервирани штети</vt:lpstr>
      <vt:lpstr>Резервации</vt:lpstr>
      <vt:lpstr>ЗАО договори</vt:lpstr>
      <vt:lpstr>ЗАО Премија</vt:lpstr>
      <vt:lpstr>ЗК Број Премија</vt:lpstr>
      <vt:lpstr>ГР Број и Премија </vt:lpstr>
      <vt:lpstr>ЗАО број Лик штети</vt:lpstr>
      <vt:lpstr>ЗАО Ликвидирани штети</vt:lpstr>
      <vt:lpstr>ЗК број и штети</vt:lpstr>
      <vt:lpstr>ГР Број Штети</vt:lpstr>
      <vt:lpstr>Техничка премија</vt:lpstr>
      <vt:lpstr>Рез за настанати при штети</vt:lpstr>
      <vt:lpstr>Продажба по канали</vt:lpstr>
      <vt:lpstr>Бруто тех</vt:lpstr>
      <vt:lpstr>Вкупно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BetiMitrovska</dc:creator>
  <cp:lastModifiedBy>BetiMitrovska</cp:lastModifiedBy>
  <cp:lastPrinted>2018-02-28T08:08:26Z</cp:lastPrinted>
  <dcterms:created xsi:type="dcterms:W3CDTF">2013-08-27T07:05:34Z</dcterms:created>
  <dcterms:modified xsi:type="dcterms:W3CDTF">2018-02-28T10:05:17Z</dcterms:modified>
</cp:coreProperties>
</file>