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95" windowWidth="20115" windowHeight="367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G11" i="57" l="1"/>
  <c r="F11" i="57"/>
  <c r="E11" i="57"/>
  <c r="D11" i="57"/>
  <c r="G22" i="47"/>
  <c r="K22" i="47" s="1"/>
  <c r="G21" i="47"/>
  <c r="K21" i="47" s="1"/>
  <c r="G20" i="47"/>
  <c r="K20" i="47" s="1"/>
  <c r="G19" i="47"/>
  <c r="K19" i="47" s="1"/>
  <c r="K18" i="47" s="1"/>
  <c r="J18" i="47"/>
  <c r="I18" i="47"/>
  <c r="H18" i="47"/>
  <c r="F18" i="47"/>
  <c r="E18" i="47"/>
  <c r="D18" i="47"/>
  <c r="C18" i="47"/>
  <c r="K17" i="47"/>
  <c r="G17" i="47"/>
  <c r="K16" i="47"/>
  <c r="G16" i="47"/>
  <c r="K15" i="47"/>
  <c r="G15" i="47"/>
  <c r="K14" i="47"/>
  <c r="G14" i="47"/>
  <c r="K13" i="47"/>
  <c r="G13" i="47"/>
  <c r="K12" i="47"/>
  <c r="G12" i="47"/>
  <c r="K11" i="47"/>
  <c r="G11" i="47"/>
  <c r="K10" i="47"/>
  <c r="G10" i="47"/>
  <c r="K9" i="47"/>
  <c r="G9" i="47"/>
  <c r="K8" i="47"/>
  <c r="G8" i="47"/>
  <c r="G7" i="47"/>
  <c r="C7" i="47"/>
  <c r="C6" i="47" s="1"/>
  <c r="C23" i="47" s="1"/>
  <c r="J6" i="47"/>
  <c r="J23" i="47" s="1"/>
  <c r="I6" i="47"/>
  <c r="I23" i="47" s="1"/>
  <c r="H6" i="47"/>
  <c r="H23" i="47" s="1"/>
  <c r="G6" i="47"/>
  <c r="F6" i="47"/>
  <c r="F23" i="47" s="1"/>
  <c r="E6" i="47"/>
  <c r="E23" i="47" s="1"/>
  <c r="D6" i="47"/>
  <c r="D23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G13" i="17"/>
  <c r="M13" i="17" s="1"/>
  <c r="G12" i="17"/>
  <c r="M12" i="17" s="1"/>
  <c r="N7" i="17"/>
  <c r="L13" i="17" s="1"/>
  <c r="N13" i="17" s="1"/>
  <c r="N6" i="17"/>
  <c r="L12" i="17" s="1"/>
  <c r="N12" i="17" s="1"/>
  <c r="K7" i="47" l="1"/>
  <c r="K6" i="47" s="1"/>
  <c r="K23" i="47" s="1"/>
  <c r="G18" i="47"/>
  <c r="G23" i="47" s="1"/>
  <c r="G28" i="10" l="1"/>
  <c r="G30" i="10" s="1"/>
  <c r="M22" i="10"/>
  <c r="L22" i="10"/>
  <c r="K22" i="10"/>
  <c r="K24" i="10" s="1"/>
  <c r="J22" i="10"/>
  <c r="I22" i="10"/>
  <c r="I24" i="10" s="1"/>
  <c r="H22" i="10"/>
  <c r="G22" i="10"/>
  <c r="G24" i="10" s="1"/>
  <c r="F22" i="10"/>
  <c r="E24" i="10"/>
  <c r="D22" i="10"/>
  <c r="N21" i="10"/>
  <c r="N20" i="10"/>
  <c r="N19" i="10"/>
  <c r="N18" i="10"/>
  <c r="N17" i="10"/>
  <c r="N16" i="10"/>
  <c r="N15" i="10"/>
  <c r="N14" i="10"/>
  <c r="N13" i="10"/>
  <c r="N12" i="10"/>
  <c r="C12" i="10"/>
  <c r="N11" i="10"/>
  <c r="C11" i="10"/>
  <c r="C22" i="10" s="1"/>
  <c r="C24" i="10" s="1"/>
  <c r="N10" i="10"/>
  <c r="N9" i="10"/>
  <c r="N8" i="10"/>
  <c r="N7" i="10"/>
  <c r="N6" i="10"/>
  <c r="N5" i="10"/>
  <c r="N4" i="10"/>
  <c r="N22" i="10" s="1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L13" i="29"/>
  <c r="K13" i="29"/>
  <c r="J13" i="29"/>
  <c r="I13" i="29"/>
  <c r="H13" i="29"/>
  <c r="G13" i="29"/>
  <c r="F13" i="29"/>
  <c r="E13" i="29"/>
  <c r="D13" i="29"/>
  <c r="D15" i="29" s="1"/>
  <c r="C13" i="29"/>
  <c r="N12" i="29"/>
  <c r="N11" i="29"/>
  <c r="N10" i="29"/>
  <c r="N9" i="29"/>
  <c r="N8" i="29"/>
  <c r="N7" i="29"/>
  <c r="N6" i="29"/>
  <c r="N5" i="29"/>
  <c r="N13" i="29" s="1"/>
  <c r="N15" i="29" s="1"/>
  <c r="M30" i="30"/>
  <c r="L30" i="30"/>
  <c r="L32" i="30" s="1"/>
  <c r="K30" i="30"/>
  <c r="J30" i="30"/>
  <c r="J32" i="30" s="1"/>
  <c r="I30" i="30"/>
  <c r="H30" i="30"/>
  <c r="H32" i="30" s="1"/>
  <c r="G30" i="30"/>
  <c r="F30" i="30"/>
  <c r="F32" i="30" s="1"/>
  <c r="E30" i="30"/>
  <c r="D30" i="30"/>
  <c r="D32" i="30" s="1"/>
  <c r="C30" i="30"/>
  <c r="N29" i="30"/>
  <c r="N28" i="30"/>
  <c r="N27" i="30"/>
  <c r="N26" i="30"/>
  <c r="N25" i="30"/>
  <c r="N24" i="30"/>
  <c r="N23" i="30"/>
  <c r="N22" i="30"/>
  <c r="N30" i="30" s="1"/>
  <c r="N32" i="30" s="1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N13" i="30" s="1"/>
  <c r="N16" i="30" s="1"/>
  <c r="M18" i="31"/>
  <c r="L18" i="31"/>
  <c r="K18" i="31"/>
  <c r="J18" i="31"/>
  <c r="I18" i="31"/>
  <c r="H18" i="31"/>
  <c r="G18" i="31"/>
  <c r="F18" i="31"/>
  <c r="E18" i="31"/>
  <c r="D18" i="31"/>
  <c r="C18" i="31"/>
  <c r="N18" i="31" s="1"/>
  <c r="N20" i="31" s="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18" i="32" s="1"/>
  <c r="N20" i="32" s="1"/>
  <c r="M29" i="53"/>
  <c r="L29" i="53"/>
  <c r="K29" i="53"/>
  <c r="J29" i="53"/>
  <c r="I29" i="53"/>
  <c r="H29" i="53"/>
  <c r="G29" i="53"/>
  <c r="F29" i="53"/>
  <c r="E29" i="53"/>
  <c r="C29" i="53"/>
  <c r="N29" i="53" s="1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L32" i="12" s="1"/>
  <c r="K30" i="12"/>
  <c r="J30" i="12"/>
  <c r="J32" i="12" s="1"/>
  <c r="I30" i="12"/>
  <c r="H30" i="12"/>
  <c r="H32" i="12" s="1"/>
  <c r="G30" i="12"/>
  <c r="F30" i="12"/>
  <c r="F32" i="12" s="1"/>
  <c r="E30" i="12"/>
  <c r="D30" i="12"/>
  <c r="D32" i="12" s="1"/>
  <c r="C30" i="12"/>
  <c r="N29" i="12"/>
  <c r="N28" i="12"/>
  <c r="N27" i="12"/>
  <c r="N26" i="12"/>
  <c r="N25" i="12"/>
  <c r="N24" i="12"/>
  <c r="N23" i="12"/>
  <c r="N22" i="12"/>
  <c r="N30" i="12" s="1"/>
  <c r="N32" i="12" s="1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N13" i="12" s="1"/>
  <c r="N15" i="12" s="1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19" i="9" s="1"/>
  <c r="N21" i="9" s="1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G28" i="6"/>
  <c r="G30" i="6" s="1"/>
  <c r="M22" i="6"/>
  <c r="L22" i="6"/>
  <c r="K22" i="6"/>
  <c r="J22" i="6"/>
  <c r="I22" i="6"/>
  <c r="H22" i="6"/>
  <c r="G22" i="6"/>
  <c r="F22" i="6"/>
  <c r="E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G28" i="5"/>
  <c r="G30" i="5" s="1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22" i="5" s="1"/>
  <c r="G28" i="4"/>
  <c r="G30" i="4" s="1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G28" i="3"/>
  <c r="G30" i="3" s="1"/>
  <c r="M22" i="3"/>
  <c r="L22" i="3"/>
  <c r="K22" i="3"/>
  <c r="J22" i="3"/>
  <c r="I22" i="3"/>
  <c r="H22" i="3"/>
  <c r="G22" i="3"/>
  <c r="F22" i="3"/>
  <c r="E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G28" i="2"/>
  <c r="G30" i="2" s="1"/>
  <c r="C22" i="2"/>
  <c r="N22" i="2" s="1"/>
  <c r="N21" i="2"/>
  <c r="N20" i="2"/>
  <c r="N19" i="2"/>
  <c r="N18" i="2"/>
  <c r="N17" i="2"/>
  <c r="N16" i="2"/>
  <c r="N15" i="2"/>
  <c r="N14" i="2"/>
  <c r="N13" i="2"/>
  <c r="N12" i="2"/>
  <c r="C12" i="2"/>
  <c r="N11" i="2"/>
  <c r="C11" i="2"/>
  <c r="N10" i="2"/>
  <c r="N9" i="2"/>
  <c r="N8" i="2"/>
  <c r="N6" i="2"/>
  <c r="N5" i="2"/>
  <c r="N4" i="2"/>
  <c r="G28" i="1"/>
  <c r="G30" i="1" s="1"/>
  <c r="M22" i="1"/>
  <c r="L22" i="1"/>
  <c r="K22" i="1"/>
  <c r="J22" i="1"/>
  <c r="I22" i="1"/>
  <c r="H22" i="1"/>
  <c r="G22" i="1"/>
  <c r="F22" i="1"/>
  <c r="E22" i="1"/>
  <c r="D22" i="1"/>
  <c r="N21" i="1"/>
  <c r="N20" i="1"/>
  <c r="N19" i="1"/>
  <c r="N18" i="1"/>
  <c r="N17" i="1"/>
  <c r="N16" i="1"/>
  <c r="N15" i="1"/>
  <c r="N14" i="1"/>
  <c r="N13" i="1"/>
  <c r="C12" i="1"/>
  <c r="N12" i="1" s="1"/>
  <c r="N11" i="1"/>
  <c r="C11" i="1"/>
  <c r="C22" i="1" s="1"/>
  <c r="N10" i="1"/>
  <c r="N9" i="1"/>
  <c r="N8" i="1"/>
  <c r="N7" i="1"/>
  <c r="N6" i="1"/>
  <c r="N5" i="1"/>
  <c r="N4" i="1"/>
  <c r="N18" i="8" l="1"/>
  <c r="N20" i="8" s="1"/>
  <c r="D20" i="31"/>
  <c r="F20" i="31"/>
  <c r="H20" i="31"/>
  <c r="J20" i="31"/>
  <c r="L20" i="31"/>
  <c r="N22" i="6"/>
  <c r="E24" i="6" s="1"/>
  <c r="N22" i="4"/>
  <c r="N22" i="3"/>
  <c r="M24" i="10"/>
  <c r="N24" i="10"/>
  <c r="M27" i="10"/>
  <c r="D24" i="10"/>
  <c r="F24" i="10"/>
  <c r="H24" i="10"/>
  <c r="J24" i="10"/>
  <c r="L24" i="10"/>
  <c r="D30" i="10"/>
  <c r="F30" i="10"/>
  <c r="M28" i="10"/>
  <c r="C30" i="10"/>
  <c r="E30" i="10"/>
  <c r="C15" i="29"/>
  <c r="E15" i="29"/>
  <c r="G15" i="29"/>
  <c r="I15" i="29"/>
  <c r="K15" i="29"/>
  <c r="M15" i="29"/>
  <c r="D31" i="29"/>
  <c r="F31" i="29"/>
  <c r="H31" i="29"/>
  <c r="J31" i="29"/>
  <c r="L31" i="29"/>
  <c r="F15" i="29"/>
  <c r="H15" i="29"/>
  <c r="J15" i="29"/>
  <c r="L15" i="29"/>
  <c r="C31" i="29"/>
  <c r="E31" i="29"/>
  <c r="G31" i="29"/>
  <c r="I31" i="29"/>
  <c r="K31" i="29"/>
  <c r="M31" i="29"/>
  <c r="C16" i="30"/>
  <c r="E16" i="30"/>
  <c r="G16" i="30"/>
  <c r="I16" i="30"/>
  <c r="K16" i="30"/>
  <c r="M16" i="30"/>
  <c r="D16" i="30"/>
  <c r="F16" i="30"/>
  <c r="H16" i="30"/>
  <c r="J16" i="30"/>
  <c r="L16" i="30"/>
  <c r="C32" i="30"/>
  <c r="E32" i="30"/>
  <c r="G32" i="30"/>
  <c r="I32" i="30"/>
  <c r="K32" i="30"/>
  <c r="M32" i="30"/>
  <c r="E20" i="31"/>
  <c r="G20" i="31"/>
  <c r="I20" i="31"/>
  <c r="K20" i="31"/>
  <c r="M20" i="31"/>
  <c r="C20" i="31"/>
  <c r="D20" i="32"/>
  <c r="F20" i="32"/>
  <c r="H20" i="32"/>
  <c r="J20" i="32"/>
  <c r="L20" i="32"/>
  <c r="C20" i="32"/>
  <c r="E20" i="32"/>
  <c r="G20" i="32"/>
  <c r="I20" i="32"/>
  <c r="K20" i="32"/>
  <c r="M20" i="32"/>
  <c r="N31" i="53"/>
  <c r="D31" i="53"/>
  <c r="F31" i="53"/>
  <c r="H31" i="53"/>
  <c r="J31" i="53"/>
  <c r="L31" i="53"/>
  <c r="E31" i="53"/>
  <c r="G31" i="53"/>
  <c r="I31" i="53"/>
  <c r="K31" i="53"/>
  <c r="M31" i="53"/>
  <c r="N13" i="53"/>
  <c r="N15" i="53" s="1"/>
  <c r="C31" i="53"/>
  <c r="C15" i="12"/>
  <c r="E15" i="12"/>
  <c r="G15" i="12"/>
  <c r="I15" i="12"/>
  <c r="K15" i="12"/>
  <c r="M15" i="12"/>
  <c r="D15" i="12"/>
  <c r="F15" i="12"/>
  <c r="H15" i="12"/>
  <c r="J15" i="12"/>
  <c r="L15" i="12"/>
  <c r="C32" i="12"/>
  <c r="E32" i="12"/>
  <c r="G32" i="12"/>
  <c r="I32" i="12"/>
  <c r="K32" i="12"/>
  <c r="M32" i="12"/>
  <c r="D21" i="9"/>
  <c r="F21" i="9"/>
  <c r="H21" i="9"/>
  <c r="J21" i="9"/>
  <c r="L21" i="9"/>
  <c r="C21" i="9"/>
  <c r="E21" i="9"/>
  <c r="G21" i="9"/>
  <c r="I21" i="9"/>
  <c r="K21" i="9"/>
  <c r="M21" i="9"/>
  <c r="D20" i="8"/>
  <c r="F20" i="8"/>
  <c r="H20" i="8"/>
  <c r="J20" i="8"/>
  <c r="L20" i="8"/>
  <c r="C20" i="8"/>
  <c r="E20" i="8"/>
  <c r="G20" i="8"/>
  <c r="I20" i="8"/>
  <c r="K20" i="8"/>
  <c r="M20" i="8"/>
  <c r="G24" i="6"/>
  <c r="I24" i="6"/>
  <c r="K24" i="6"/>
  <c r="M24" i="6"/>
  <c r="N24" i="6"/>
  <c r="D24" i="6"/>
  <c r="M27" i="6"/>
  <c r="F24" i="6"/>
  <c r="H24" i="6"/>
  <c r="J24" i="6"/>
  <c r="L24" i="6"/>
  <c r="C24" i="6"/>
  <c r="D30" i="6"/>
  <c r="F30" i="6"/>
  <c r="M28" i="6"/>
  <c r="C30" i="6"/>
  <c r="E30" i="6"/>
  <c r="N24" i="5"/>
  <c r="M27" i="5"/>
  <c r="C24" i="5"/>
  <c r="E24" i="5"/>
  <c r="G24" i="5"/>
  <c r="I24" i="5"/>
  <c r="K24" i="5"/>
  <c r="M24" i="5"/>
  <c r="D24" i="5"/>
  <c r="F24" i="5"/>
  <c r="H24" i="5"/>
  <c r="J24" i="5"/>
  <c r="L24" i="5"/>
  <c r="D30" i="5"/>
  <c r="F30" i="5"/>
  <c r="M28" i="5"/>
  <c r="C30" i="5"/>
  <c r="E30" i="5"/>
  <c r="N24" i="4"/>
  <c r="M27" i="4"/>
  <c r="C24" i="4"/>
  <c r="E24" i="4"/>
  <c r="G24" i="4"/>
  <c r="I24" i="4"/>
  <c r="K24" i="4"/>
  <c r="M24" i="4"/>
  <c r="D24" i="4"/>
  <c r="F24" i="4"/>
  <c r="H24" i="4"/>
  <c r="J24" i="4"/>
  <c r="L24" i="4"/>
  <c r="D30" i="4"/>
  <c r="F30" i="4"/>
  <c r="M28" i="4"/>
  <c r="C30" i="4"/>
  <c r="E30" i="4"/>
  <c r="E24" i="3"/>
  <c r="G24" i="3"/>
  <c r="I24" i="3"/>
  <c r="K24" i="3"/>
  <c r="M24" i="3"/>
  <c r="N24" i="3"/>
  <c r="D24" i="3"/>
  <c r="M27" i="3"/>
  <c r="C24" i="3"/>
  <c r="F24" i="3"/>
  <c r="H24" i="3"/>
  <c r="J24" i="3"/>
  <c r="L24" i="3"/>
  <c r="D30" i="3"/>
  <c r="F30" i="3"/>
  <c r="M28" i="3"/>
  <c r="C30" i="3"/>
  <c r="E30" i="3"/>
  <c r="N24" i="2"/>
  <c r="L24" i="2"/>
  <c r="J24" i="2"/>
  <c r="H24" i="2"/>
  <c r="F24" i="2"/>
  <c r="D24" i="2"/>
  <c r="M27" i="2"/>
  <c r="M24" i="2"/>
  <c r="K24" i="2"/>
  <c r="I24" i="2"/>
  <c r="G24" i="2"/>
  <c r="E24" i="2"/>
  <c r="C24" i="2"/>
  <c r="D30" i="2"/>
  <c r="F30" i="2"/>
  <c r="M28" i="2"/>
  <c r="C30" i="2"/>
  <c r="E30" i="2"/>
  <c r="N22" i="1"/>
  <c r="E24" i="1"/>
  <c r="G24" i="1"/>
  <c r="I24" i="1"/>
  <c r="K24" i="1"/>
  <c r="M24" i="1"/>
  <c r="C24" i="1"/>
  <c r="D24" i="1"/>
  <c r="F24" i="1"/>
  <c r="H24" i="1"/>
  <c r="J24" i="1"/>
  <c r="L24" i="1"/>
  <c r="D30" i="1"/>
  <c r="F30" i="1"/>
  <c r="M28" i="1"/>
  <c r="C30" i="1"/>
  <c r="E30" i="1"/>
  <c r="M29" i="10" l="1"/>
  <c r="N29" i="10" s="1"/>
  <c r="K15" i="53"/>
  <c r="G15" i="53"/>
  <c r="C15" i="53"/>
  <c r="J15" i="53"/>
  <c r="F15" i="53"/>
  <c r="M15" i="53"/>
  <c r="I15" i="53"/>
  <c r="E15" i="53"/>
  <c r="L15" i="53"/>
  <c r="H15" i="53"/>
  <c r="D15" i="53"/>
  <c r="M29" i="6"/>
  <c r="N29" i="6" s="1"/>
  <c r="M29" i="5"/>
  <c r="N29" i="5" s="1"/>
  <c r="M29" i="4"/>
  <c r="N29" i="4" s="1"/>
  <c r="N27" i="4"/>
  <c r="M29" i="3"/>
  <c r="N29" i="3" s="1"/>
  <c r="M29" i="2"/>
  <c r="N29" i="2" s="1"/>
  <c r="N24" i="1"/>
  <c r="M27" i="1"/>
  <c r="N27" i="6" l="1"/>
  <c r="N28" i="6"/>
  <c r="N28" i="4"/>
  <c r="N27" i="10"/>
  <c r="N28" i="10"/>
  <c r="N27" i="5"/>
  <c r="N28" i="5"/>
  <c r="N27" i="3"/>
  <c r="N28" i="3"/>
  <c r="N27" i="2"/>
  <c r="N28" i="2"/>
  <c r="M29" i="1"/>
  <c r="N27" i="1" s="1"/>
  <c r="N29" i="1" l="1"/>
  <c r="N28" i="1"/>
</calcChain>
</file>

<file path=xl/sharedStrings.xml><?xml version="1.0" encoding="utf-8"?>
<sst xmlns="http://schemas.openxmlformats.org/spreadsheetml/2006/main" count="808" uniqueCount="116">
  <si>
    <t xml:space="preserve"> 000 мкд</t>
  </si>
  <si>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</si>
  <si>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</si>
  <si>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</si>
  <si>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</si>
  <si>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</si>
  <si>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</si>
  <si>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</si>
  <si>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</si>
  <si>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</si>
  <si>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Инсиг</t>
  </si>
  <si>
    <t>Уника</t>
  </si>
  <si>
    <t>Ос.Полиса</t>
  </si>
  <si>
    <t>Албсиг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</si>
  <si>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</si>
  <si>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</si>
  <si>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</si>
  <si>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</si>
  <si>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</si>
  <si>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</si>
  <si>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</si>
  <si>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</si>
  <si>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</si>
  <si>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</si>
  <si>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</si>
  <si>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</si>
  <si>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</si>
  <si>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</si>
  <si>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</si>
  <si>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</si>
  <si>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</si>
  <si>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</si>
  <si>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</si>
  <si>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</si>
  <si>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</si>
  <si>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</si>
  <si>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</si>
  <si>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</si>
  <si>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</si>
  <si>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</si>
  <si>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</si>
  <si>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</si>
  <si>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</si>
  <si>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</si>
  <si>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</si>
  <si>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</si>
  <si>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</si>
  <si>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</si>
  <si>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</si>
  <si>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</si>
  <si>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</si>
  <si>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</si>
  <si>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</si>
  <si>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</si>
  <si>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</si>
  <si>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</si>
  <si>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</si>
  <si>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</si>
  <si>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</si>
  <si>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</si>
  <si>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</si>
  <si>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</si>
  <si>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</si>
  <si>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</si>
  <si>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</si>
  <si>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</si>
  <si>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</si>
  <si>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</si>
  <si>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</si>
  <si>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</si>
  <si>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</si>
  <si>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</si>
  <si>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</si>
  <si>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</si>
  <si>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</si>
  <si>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</si>
  <si>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</si>
  <si>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</si>
  <si>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</si>
  <si>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</si>
  <si>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</si>
  <si>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</si>
  <si>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</si>
  <si>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</si>
  <si>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</si>
  <si>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</si>
  <si>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</si>
  <si>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</si>
  <si>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</si>
  <si>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</si>
  <si>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</si>
  <si>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</si>
  <si>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</si>
  <si>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</si>
  <si>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>Бруто полисирана премија за период од 01.01.2015 до 31.12.2015</t>
  </si>
  <si>
    <t>Број на договори за период од 01.01.2015 до 31.12.2015</t>
  </si>
  <si>
    <t>Бруто исплатени (ликвидирани) штети за период од 01.01.2015 до 31.12.2015</t>
  </si>
  <si>
    <t>Број исплатени (ликвидирани) штети за период од 01.01.2015 до 31.12.2015</t>
  </si>
  <si>
    <t>Број на резервирани штети за период од 01.01.2015 до 31.12.2015</t>
  </si>
  <si>
    <t>Бруто резерви за настанати и пријавени штети за период од 01.01.2015 до 31.12.2015</t>
  </si>
  <si>
    <t>Број на Гранично осигурување за период од 01.01.2015 до 31.12.2015</t>
  </si>
  <si>
    <t>Премија за Гранично осигурување за период од 01.01.2015 до 31.12.2015</t>
  </si>
  <si>
    <t>Техничка премија за период од 01.01.2015 до 31.12.2015</t>
  </si>
  <si>
    <t xml:space="preserve">          Резерви за настанати и пријавени, непријавени штети за период од 01.01.2015 до 31.12.2015</t>
  </si>
  <si>
    <t>Број на штети на Зелена карта за период од 01.01.2015 до 31.12.2015</t>
  </si>
  <si>
    <t>Штети на Гранично осигурување за период од 01.01.2015 до 31.12.2015</t>
  </si>
  <si>
    <t>Продажба по канали за период од 01.01.2015 до 31.12.2015 година</t>
  </si>
  <si>
    <t>Бруто технички резерви за периодот од  01.01.2015 до 31.12.2015</t>
  </si>
  <si>
    <t>Договори за ЗАО за период од 01.01.2015 до 31.12.2015</t>
  </si>
  <si>
    <t>Премија за ЗАО за период од 01.01.2015 до 31.12.2015</t>
  </si>
  <si>
    <t>Број на Зелена карта за период од 01.01.2015 до 31.12.2015</t>
  </si>
  <si>
    <t>Премија за Зелена карта за период од 01.01.2015 до 31.12.2015</t>
  </si>
  <si>
    <t>Број на штети од ЗАО за период од 01.01.2015 до 31.12.2015</t>
  </si>
  <si>
    <t>Ликвидирани штети на ЗАО за период од 01.01.2015  до 31.12.2015</t>
  </si>
  <si>
    <t>Ликвидирани штети за ЗК за период од 01.01.2015 до 31.12.2015</t>
  </si>
  <si>
    <t>Неосигурени возила, непознати возила и услужни штети за период од 01.01 до 31.12.2015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</si>
</sst>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6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3" fontId="5" fillId="3" borderId="3" xfId="0" applyNumberFormat="1" applyFont="1" applyFill="1" applyBorder="1"/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3" borderId="7" xfId="0" applyFont="1" applyFill="1" applyBorder="1"/>
    <xf numFmtId="0" fontId="5" fillId="2" borderId="17" xfId="0" applyFont="1" applyFill="1" applyBorder="1"/>
    <xf numFmtId="3" fontId="5" fillId="3" borderId="7" xfId="0" applyNumberFormat="1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2" borderId="16" xfId="0" applyFont="1" applyFill="1" applyBorder="1"/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9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2" xfId="0" applyNumberFormat="1" applyFont="1" applyBorder="1"/>
    <xf numFmtId="0" fontId="5" fillId="2" borderId="0" xfId="0" applyFont="1" applyFill="1" applyBorder="1" applyAlignment="1">
      <alignment horizontal="center"/>
    </xf>
    <xf numFmtId="10" fontId="12" fillId="2" borderId="1" xfId="2" applyNumberFormat="1" applyFont="1" applyFill="1" applyBorder="1" applyAlignment="1">
      <alignment vertical="center"/>
    </xf>
    <xf numFmtId="10" fontId="5" fillId="2" borderId="21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5" fillId="3" borderId="1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vertical="center"/>
    </xf>
    <xf numFmtId="3" fontId="25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5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5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3" fontId="25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5" fillId="0" borderId="32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0" fontId="30" fillId="4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29" fillId="3" borderId="14" xfId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3" fontId="25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4" fillId="2" borderId="3" xfId="0" applyNumberFormat="1" applyFont="1" applyFill="1" applyBorder="1" applyAlignment="1">
      <alignment vertical="center"/>
    </xf>
    <xf numFmtId="3" fontId="24" fillId="3" borderId="7" xfId="0" applyNumberFormat="1" applyFont="1" applyFill="1" applyBorder="1" applyAlignment="1">
      <alignment vertical="center"/>
    </xf>
    <xf numFmtId="3" fontId="24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4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3" fillId="3" borderId="1" xfId="1" applyNumberFormat="1" applyFont="1" applyFill="1" applyBorder="1" applyAlignment="1">
      <alignment vertical="center"/>
    </xf>
    <xf numFmtId="3" fontId="33" fillId="2" borderId="13" xfId="1" applyNumberFormat="1" applyFont="1" applyFill="1" applyBorder="1" applyAlignment="1">
      <alignment vertical="center"/>
    </xf>
    <xf numFmtId="3" fontId="25" fillId="2" borderId="13" xfId="1" applyNumberFormat="1" applyFont="1" applyFill="1" applyBorder="1" applyAlignment="1">
      <alignment vertical="center"/>
    </xf>
    <xf numFmtId="3" fontId="25" fillId="3" borderId="1" xfId="1" applyNumberFormat="1" applyFont="1" applyFill="1" applyBorder="1" applyAlignment="1">
      <alignment vertical="center"/>
    </xf>
    <xf numFmtId="3" fontId="25" fillId="4" borderId="1" xfId="1" applyNumberFormat="1" applyFont="1" applyFill="1" applyBorder="1" applyAlignment="1">
      <alignment vertical="center"/>
    </xf>
    <xf numFmtId="3" fontId="25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3" fontId="24" fillId="3" borderId="9" xfId="0" applyNumberFormat="1" applyFont="1" applyFill="1" applyBorder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20" fillId="3" borderId="41" xfId="0" applyNumberFormat="1" applyFont="1" applyFill="1" applyBorder="1" applyAlignment="1">
      <alignment vertical="center"/>
    </xf>
    <xf numFmtId="3" fontId="20" fillId="3" borderId="42" xfId="0" applyNumberFormat="1" applyFont="1" applyFill="1" applyBorder="1" applyAlignment="1">
      <alignment vertical="center"/>
    </xf>
    <xf numFmtId="1" fontId="18" fillId="0" borderId="41" xfId="0" applyNumberFormat="1" applyFont="1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3" fontId="18" fillId="0" borderId="42" xfId="0" applyNumberFormat="1" applyFont="1" applyBorder="1" applyAlignment="1">
      <alignment vertical="center"/>
    </xf>
    <xf numFmtId="3" fontId="20" fillId="3" borderId="44" xfId="0" applyNumberFormat="1" applyFont="1" applyFill="1" applyBorder="1" applyAlignment="1">
      <alignment vertical="center"/>
    </xf>
    <xf numFmtId="3" fontId="20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1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7" fillId="2" borderId="6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9" fillId="0" borderId="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right" vertical="center" wrapText="1"/>
    </xf>
    <xf numFmtId="0" fontId="16" fillId="0" borderId="1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vertical="center" wrapText="1"/>
    </xf>
    <xf numFmtId="0" fontId="23" fillId="3" borderId="40" xfId="0" applyFont="1" applyFill="1" applyBorder="1" applyAlignment="1">
      <alignment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vertical="center" wrapText="1"/>
    </xf>
    <xf numFmtId="0" fontId="23" fillId="3" borderId="43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B1" sqref="B1"/>
    </sheetView>
  </sheetViews>
  <sheetFormatPr defaultRowHeight="15" x14ac:dyDescent="0.25"/>
  <cols>
    <col min="1" max="1" width="4.85546875" customWidth="1"/>
    <col min="2" max="2" width="28" customWidth="1"/>
  </cols>
  <sheetData>
    <row r="1" spans="1:14" ht="30" customHeight="1" thickBot="1" x14ac:dyDescent="0.3">
      <c r="A1" s="247"/>
      <c r="B1" s="248"/>
      <c r="C1" s="282" t="s">
        <v>94</v>
      </c>
      <c r="D1" s="283"/>
      <c r="E1" s="283"/>
      <c r="F1" s="283"/>
      <c r="G1" s="283"/>
      <c r="H1" s="283"/>
      <c r="I1" s="283"/>
      <c r="J1" s="2"/>
      <c r="K1" s="2"/>
      <c r="L1" s="2"/>
      <c r="M1" s="2"/>
      <c r="N1" s="247" t="s">
        <v>0</v>
      </c>
    </row>
    <row r="2" spans="1:14" ht="15.75" thickBot="1" x14ac:dyDescent="0.3">
      <c r="A2" s="286" t="s">
        <v>1</v>
      </c>
      <c r="B2" s="288" t="s">
        <v>2</v>
      </c>
      <c r="C2" s="290" t="s">
        <v>3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84" t="s">
        <v>4</v>
      </c>
    </row>
    <row r="3" spans="1:14" ht="15.75" thickBot="1" x14ac:dyDescent="0.3">
      <c r="A3" s="287"/>
      <c r="B3" s="289"/>
      <c r="C3" s="95" t="s">
        <v>72</v>
      </c>
      <c r="D3" s="24" t="s">
        <v>5</v>
      </c>
      <c r="E3" s="23" t="s">
        <v>6</v>
      </c>
      <c r="F3" s="24" t="s">
        <v>7</v>
      </c>
      <c r="G3" s="23" t="s">
        <v>8</v>
      </c>
      <c r="H3" s="24" t="s">
        <v>9</v>
      </c>
      <c r="I3" s="23" t="s">
        <v>10</v>
      </c>
      <c r="J3" s="24" t="s">
        <v>11</v>
      </c>
      <c r="K3" s="95" t="s">
        <v>12</v>
      </c>
      <c r="L3" s="24" t="s">
        <v>13</v>
      </c>
      <c r="M3" s="25" t="s">
        <v>14</v>
      </c>
      <c r="N3" s="285"/>
    </row>
    <row r="4" spans="1:14" x14ac:dyDescent="0.25">
      <c r="A4" s="5">
        <v>1</v>
      </c>
      <c r="B4" s="9" t="s">
        <v>15</v>
      </c>
      <c r="C4" s="218">
        <v>98970</v>
      </c>
      <c r="D4" s="186">
        <v>114109</v>
      </c>
      <c r="E4" s="240">
        <v>49879</v>
      </c>
      <c r="F4" s="234">
        <v>52453</v>
      </c>
      <c r="G4" s="240">
        <v>39907</v>
      </c>
      <c r="H4" s="234">
        <v>99368</v>
      </c>
      <c r="I4" s="240">
        <v>10777</v>
      </c>
      <c r="J4" s="234">
        <v>38120</v>
      </c>
      <c r="K4" s="218">
        <v>43846</v>
      </c>
      <c r="L4" s="234">
        <v>15568</v>
      </c>
      <c r="M4" s="230">
        <v>35849</v>
      </c>
      <c r="N4" s="227">
        <f t="shared" ref="N4:N21" si="0">SUM(C4:M4)</f>
        <v>598846</v>
      </c>
    </row>
    <row r="5" spans="1:14" x14ac:dyDescent="0.25">
      <c r="A5" s="4">
        <v>2</v>
      </c>
      <c r="B5" s="10" t="s">
        <v>16</v>
      </c>
      <c r="C5" s="237">
        <v>0</v>
      </c>
      <c r="D5" s="40">
        <v>317</v>
      </c>
      <c r="E5" s="21">
        <v>0</v>
      </c>
      <c r="F5" s="235">
        <v>1366</v>
      </c>
      <c r="G5" s="237">
        <v>759</v>
      </c>
      <c r="H5" s="235">
        <v>2948</v>
      </c>
      <c r="I5" s="237">
        <v>0</v>
      </c>
      <c r="J5" s="22">
        <v>798</v>
      </c>
      <c r="K5" s="237">
        <v>181</v>
      </c>
      <c r="L5" s="22">
        <v>0</v>
      </c>
      <c r="M5" s="231">
        <v>0</v>
      </c>
      <c r="N5" s="228">
        <f t="shared" si="0"/>
        <v>6369</v>
      </c>
    </row>
    <row r="6" spans="1:14" x14ac:dyDescent="0.25">
      <c r="A6" s="4">
        <v>3</v>
      </c>
      <c r="B6" s="10" t="s">
        <v>17</v>
      </c>
      <c r="C6" s="238">
        <v>81078</v>
      </c>
      <c r="D6" s="77">
        <v>189875</v>
      </c>
      <c r="E6" s="238">
        <v>47449</v>
      </c>
      <c r="F6" s="235">
        <v>94010</v>
      </c>
      <c r="G6" s="238">
        <v>61716</v>
      </c>
      <c r="H6" s="235">
        <v>70801</v>
      </c>
      <c r="I6" s="238">
        <v>4907</v>
      </c>
      <c r="J6" s="235">
        <v>37080</v>
      </c>
      <c r="K6" s="238">
        <v>61796</v>
      </c>
      <c r="L6" s="235">
        <v>12594</v>
      </c>
      <c r="M6" s="232">
        <v>31621</v>
      </c>
      <c r="N6" s="228">
        <f t="shared" si="0"/>
        <v>692927</v>
      </c>
    </row>
    <row r="7" spans="1:14" x14ac:dyDescent="0.25">
      <c r="A7" s="4">
        <v>4</v>
      </c>
      <c r="B7" s="10" t="s">
        <v>18</v>
      </c>
      <c r="C7" s="237">
        <v>0</v>
      </c>
      <c r="D7" s="40">
        <v>0</v>
      </c>
      <c r="E7" s="237">
        <v>0</v>
      </c>
      <c r="F7" s="22">
        <v>0</v>
      </c>
      <c r="G7" s="237">
        <v>0</v>
      </c>
      <c r="H7" s="22">
        <v>0</v>
      </c>
      <c r="I7" s="237">
        <v>0</v>
      </c>
      <c r="J7" s="22">
        <v>0</v>
      </c>
      <c r="K7" s="237">
        <v>0</v>
      </c>
      <c r="L7" s="22">
        <v>0</v>
      </c>
      <c r="M7" s="231">
        <v>0</v>
      </c>
      <c r="N7" s="10">
        <f t="shared" si="0"/>
        <v>0</v>
      </c>
    </row>
    <row r="8" spans="1:14" x14ac:dyDescent="0.25">
      <c r="A8" s="4">
        <v>5</v>
      </c>
      <c r="B8" s="10" t="s">
        <v>19</v>
      </c>
      <c r="C8" s="237">
        <v>0</v>
      </c>
      <c r="D8" s="40">
        <v>0</v>
      </c>
      <c r="E8" s="21">
        <v>0</v>
      </c>
      <c r="F8" s="22">
        <v>0</v>
      </c>
      <c r="G8" s="238">
        <v>41647</v>
      </c>
      <c r="H8" s="235">
        <v>6476</v>
      </c>
      <c r="I8" s="237">
        <v>0</v>
      </c>
      <c r="J8" s="22">
        <v>0</v>
      </c>
      <c r="K8" s="237">
        <v>0</v>
      </c>
      <c r="L8" s="22">
        <v>0</v>
      </c>
      <c r="M8" s="231">
        <v>0</v>
      </c>
      <c r="N8" s="228">
        <f t="shared" si="0"/>
        <v>48123</v>
      </c>
    </row>
    <row r="9" spans="1:14" x14ac:dyDescent="0.25">
      <c r="A9" s="4">
        <v>6</v>
      </c>
      <c r="B9" s="10" t="s">
        <v>20</v>
      </c>
      <c r="C9" s="237">
        <v>47</v>
      </c>
      <c r="D9" s="40">
        <v>322</v>
      </c>
      <c r="E9" s="237">
        <v>79</v>
      </c>
      <c r="F9" s="22">
        <v>155</v>
      </c>
      <c r="G9" s="237">
        <v>88</v>
      </c>
      <c r="H9" s="22">
        <v>133</v>
      </c>
      <c r="I9" s="237">
        <v>0</v>
      </c>
      <c r="J9" s="22">
        <v>23</v>
      </c>
      <c r="K9" s="237">
        <v>25</v>
      </c>
      <c r="L9" s="22">
        <v>0</v>
      </c>
      <c r="M9" s="231">
        <v>0</v>
      </c>
      <c r="N9" s="10">
        <f t="shared" si="0"/>
        <v>872</v>
      </c>
    </row>
    <row r="10" spans="1:14" x14ac:dyDescent="0.25">
      <c r="A10" s="4">
        <v>7</v>
      </c>
      <c r="B10" s="10" t="s">
        <v>21</v>
      </c>
      <c r="C10" s="238">
        <v>22887</v>
      </c>
      <c r="D10" s="77">
        <v>16662</v>
      </c>
      <c r="E10" s="238">
        <v>9931</v>
      </c>
      <c r="F10" s="235">
        <v>2482</v>
      </c>
      <c r="G10" s="238">
        <v>6868</v>
      </c>
      <c r="H10" s="235">
        <v>3111</v>
      </c>
      <c r="I10" s="237">
        <v>65</v>
      </c>
      <c r="J10" s="235">
        <v>5561</v>
      </c>
      <c r="K10" s="238">
        <v>583</v>
      </c>
      <c r="L10" s="22">
        <v>-20</v>
      </c>
      <c r="M10" s="232">
        <v>1964</v>
      </c>
      <c r="N10" s="228">
        <f t="shared" si="0"/>
        <v>70094</v>
      </c>
    </row>
    <row r="11" spans="1:14" x14ac:dyDescent="0.25">
      <c r="A11" s="4">
        <v>8</v>
      </c>
      <c r="B11" s="10" t="s">
        <v>22</v>
      </c>
      <c r="C11" s="238">
        <f>146014+1003</f>
        <v>147017</v>
      </c>
      <c r="D11" s="77">
        <v>89763</v>
      </c>
      <c r="E11" s="238">
        <v>21591</v>
      </c>
      <c r="F11" s="235">
        <v>78674</v>
      </c>
      <c r="G11" s="238">
        <v>18091</v>
      </c>
      <c r="H11" s="235">
        <v>78899</v>
      </c>
      <c r="I11" s="238">
        <v>3056</v>
      </c>
      <c r="J11" s="235">
        <v>22727</v>
      </c>
      <c r="K11" s="238">
        <v>31514</v>
      </c>
      <c r="L11" s="235">
        <v>7821</v>
      </c>
      <c r="M11" s="232">
        <v>11035</v>
      </c>
      <c r="N11" s="228">
        <f t="shared" si="0"/>
        <v>510188</v>
      </c>
    </row>
    <row r="12" spans="1:14" x14ac:dyDescent="0.25">
      <c r="A12" s="4">
        <v>9</v>
      </c>
      <c r="B12" s="10" t="s">
        <v>23</v>
      </c>
      <c r="C12" s="238">
        <f>275756+1003</f>
        <v>276759</v>
      </c>
      <c r="D12" s="77">
        <v>230683</v>
      </c>
      <c r="E12" s="238">
        <v>27446</v>
      </c>
      <c r="F12" s="235">
        <v>78422</v>
      </c>
      <c r="G12" s="238">
        <v>165696</v>
      </c>
      <c r="H12" s="235">
        <v>192872</v>
      </c>
      <c r="I12" s="238">
        <v>781</v>
      </c>
      <c r="J12" s="235">
        <v>106126</v>
      </c>
      <c r="K12" s="238">
        <v>26626</v>
      </c>
      <c r="L12" s="235">
        <v>15009</v>
      </c>
      <c r="M12" s="232">
        <v>10727</v>
      </c>
      <c r="N12" s="228">
        <f t="shared" si="0"/>
        <v>1131147</v>
      </c>
    </row>
    <row r="13" spans="1:14" x14ac:dyDescent="0.25">
      <c r="A13" s="4">
        <v>10</v>
      </c>
      <c r="B13" s="10" t="s">
        <v>24</v>
      </c>
      <c r="C13" s="238">
        <v>241106</v>
      </c>
      <c r="D13" s="77">
        <v>540103</v>
      </c>
      <c r="E13" s="238">
        <v>359497</v>
      </c>
      <c r="F13" s="235">
        <v>353809</v>
      </c>
      <c r="G13" s="238">
        <v>322001</v>
      </c>
      <c r="H13" s="235">
        <v>347584</v>
      </c>
      <c r="I13" s="238">
        <v>171882</v>
      </c>
      <c r="J13" s="235">
        <v>439438</v>
      </c>
      <c r="K13" s="238">
        <v>393211</v>
      </c>
      <c r="L13" s="235">
        <v>297804</v>
      </c>
      <c r="M13" s="232">
        <v>225300</v>
      </c>
      <c r="N13" s="228">
        <f t="shared" si="0"/>
        <v>3691735</v>
      </c>
    </row>
    <row r="14" spans="1:14" x14ac:dyDescent="0.25">
      <c r="A14" s="4">
        <v>11</v>
      </c>
      <c r="B14" s="10" t="s">
        <v>25</v>
      </c>
      <c r="C14" s="237">
        <v>0</v>
      </c>
      <c r="D14" s="77">
        <v>0</v>
      </c>
      <c r="E14" s="237">
        <v>0</v>
      </c>
      <c r="F14" s="235">
        <v>0</v>
      </c>
      <c r="G14" s="238">
        <v>4568</v>
      </c>
      <c r="H14" s="235">
        <v>1989</v>
      </c>
      <c r="I14" s="237">
        <v>0</v>
      </c>
      <c r="J14" s="22">
        <v>0</v>
      </c>
      <c r="K14" s="237">
        <v>173</v>
      </c>
      <c r="L14" s="22">
        <v>0</v>
      </c>
      <c r="M14" s="231">
        <v>0</v>
      </c>
      <c r="N14" s="228">
        <f t="shared" si="0"/>
        <v>6730</v>
      </c>
    </row>
    <row r="15" spans="1:14" x14ac:dyDescent="0.25">
      <c r="A15" s="4">
        <v>12</v>
      </c>
      <c r="B15" s="10" t="s">
        <v>26</v>
      </c>
      <c r="C15" s="237">
        <v>155</v>
      </c>
      <c r="D15" s="40">
        <v>294</v>
      </c>
      <c r="E15" s="237">
        <v>39</v>
      </c>
      <c r="F15" s="22">
        <v>914</v>
      </c>
      <c r="G15" s="237">
        <v>177</v>
      </c>
      <c r="H15" s="22">
        <v>272</v>
      </c>
      <c r="I15" s="237">
        <v>0</v>
      </c>
      <c r="J15" s="22">
        <v>79</v>
      </c>
      <c r="K15" s="237">
        <v>470</v>
      </c>
      <c r="L15" s="22">
        <v>0</v>
      </c>
      <c r="M15" s="231">
        <v>125</v>
      </c>
      <c r="N15" s="228">
        <f t="shared" si="0"/>
        <v>2525</v>
      </c>
    </row>
    <row r="16" spans="1:14" x14ac:dyDescent="0.25">
      <c r="A16" s="4">
        <v>13</v>
      </c>
      <c r="B16" s="10" t="s">
        <v>27</v>
      </c>
      <c r="C16" s="238">
        <v>37082</v>
      </c>
      <c r="D16" s="77">
        <v>38061</v>
      </c>
      <c r="E16" s="238">
        <v>11016</v>
      </c>
      <c r="F16" s="235">
        <v>12996</v>
      </c>
      <c r="G16" s="238">
        <v>9537</v>
      </c>
      <c r="H16" s="235">
        <v>50499</v>
      </c>
      <c r="I16" s="237">
        <v>314</v>
      </c>
      <c r="J16" s="235">
        <v>14607</v>
      </c>
      <c r="K16" s="238">
        <v>12290</v>
      </c>
      <c r="L16" s="235">
        <v>2474</v>
      </c>
      <c r="M16" s="232">
        <v>3554</v>
      </c>
      <c r="N16" s="228">
        <f t="shared" si="0"/>
        <v>192430</v>
      </c>
    </row>
    <row r="17" spans="1:14" x14ac:dyDescent="0.25">
      <c r="A17" s="4">
        <v>14</v>
      </c>
      <c r="B17" s="10" t="s">
        <v>28</v>
      </c>
      <c r="C17" s="237">
        <v>0</v>
      </c>
      <c r="D17" s="40">
        <v>0</v>
      </c>
      <c r="E17" s="237">
        <v>0</v>
      </c>
      <c r="F17" s="22">
        <v>0</v>
      </c>
      <c r="G17" s="237">
        <v>0</v>
      </c>
      <c r="H17" s="22">
        <v>0</v>
      </c>
      <c r="I17" s="237">
        <v>0</v>
      </c>
      <c r="J17" s="22">
        <v>0</v>
      </c>
      <c r="K17" s="237">
        <v>0</v>
      </c>
      <c r="L17" s="22">
        <v>0</v>
      </c>
      <c r="M17" s="231">
        <v>0</v>
      </c>
      <c r="N17" s="10">
        <f t="shared" si="0"/>
        <v>0</v>
      </c>
    </row>
    <row r="18" spans="1:14" x14ac:dyDescent="0.25">
      <c r="A18" s="4">
        <v>15</v>
      </c>
      <c r="B18" s="10" t="s">
        <v>29</v>
      </c>
      <c r="C18" s="237">
        <v>89</v>
      </c>
      <c r="D18" s="40">
        <v>121</v>
      </c>
      <c r="E18" s="237">
        <v>110</v>
      </c>
      <c r="F18" s="22">
        <v>88</v>
      </c>
      <c r="G18" s="237">
        <v>282</v>
      </c>
      <c r="H18" s="22">
        <v>0</v>
      </c>
      <c r="I18" s="237">
        <v>0</v>
      </c>
      <c r="J18" s="22">
        <v>0</v>
      </c>
      <c r="K18" s="237">
        <v>376</v>
      </c>
      <c r="L18" s="22">
        <v>0</v>
      </c>
      <c r="M18" s="231">
        <v>0</v>
      </c>
      <c r="N18" s="228">
        <f>SUM(C18:M18)</f>
        <v>1066</v>
      </c>
    </row>
    <row r="19" spans="1:14" x14ac:dyDescent="0.25">
      <c r="A19" s="4">
        <v>16</v>
      </c>
      <c r="B19" s="10" t="s">
        <v>30</v>
      </c>
      <c r="C19" s="238">
        <v>2453</v>
      </c>
      <c r="D19" s="77">
        <v>36131</v>
      </c>
      <c r="E19" s="238">
        <v>674</v>
      </c>
      <c r="F19" s="235">
        <v>3802</v>
      </c>
      <c r="G19" s="237">
        <v>0</v>
      </c>
      <c r="H19" s="22">
        <v>27</v>
      </c>
      <c r="I19" s="237">
        <v>0</v>
      </c>
      <c r="J19" s="22">
        <v>312</v>
      </c>
      <c r="K19" s="238">
        <v>0</v>
      </c>
      <c r="L19" s="22">
        <v>0</v>
      </c>
      <c r="M19" s="232">
        <v>1673</v>
      </c>
      <c r="N19" s="228">
        <f>SUM(C19:M19)</f>
        <v>45072</v>
      </c>
    </row>
    <row r="20" spans="1:14" x14ac:dyDescent="0.25">
      <c r="A20" s="4">
        <v>17</v>
      </c>
      <c r="B20" s="10" t="s">
        <v>31</v>
      </c>
      <c r="C20" s="237">
        <v>0</v>
      </c>
      <c r="D20" s="40">
        <v>0</v>
      </c>
      <c r="E20" s="237">
        <v>0</v>
      </c>
      <c r="F20" s="22">
        <v>0</v>
      </c>
      <c r="G20" s="237">
        <v>0</v>
      </c>
      <c r="H20" s="22">
        <v>0</v>
      </c>
      <c r="I20" s="237">
        <v>0</v>
      </c>
      <c r="J20" s="22">
        <v>0</v>
      </c>
      <c r="K20" s="237">
        <v>0</v>
      </c>
      <c r="L20" s="22">
        <v>0</v>
      </c>
      <c r="M20" s="231">
        <v>0</v>
      </c>
      <c r="N20" s="10">
        <f>SUM(C20:M20)</f>
        <v>0</v>
      </c>
    </row>
    <row r="21" spans="1:14" ht="15.75" thickBot="1" x14ac:dyDescent="0.3">
      <c r="A21" s="6">
        <v>18</v>
      </c>
      <c r="B21" s="11" t="s">
        <v>32</v>
      </c>
      <c r="C21" s="239">
        <v>15785</v>
      </c>
      <c r="D21" s="187">
        <v>37975</v>
      </c>
      <c r="E21" s="239">
        <v>13705</v>
      </c>
      <c r="F21" s="236">
        <v>23777</v>
      </c>
      <c r="G21" s="239">
        <v>12200</v>
      </c>
      <c r="H21" s="236">
        <v>26818</v>
      </c>
      <c r="I21" s="239">
        <v>5288</v>
      </c>
      <c r="J21" s="236">
        <v>15508</v>
      </c>
      <c r="K21" s="239">
        <v>15100</v>
      </c>
      <c r="L21" s="236">
        <v>6466</v>
      </c>
      <c r="M21" s="233">
        <v>8026</v>
      </c>
      <c r="N21" s="229">
        <f t="shared" si="0"/>
        <v>180648</v>
      </c>
    </row>
    <row r="22" spans="1:14" ht="15.75" thickBot="1" x14ac:dyDescent="0.3">
      <c r="A22" s="7"/>
      <c r="B22" s="19" t="s">
        <v>33</v>
      </c>
      <c r="C22" s="249">
        <f t="shared" ref="C22:N22" si="1">SUM(C4:C21)</f>
        <v>923428</v>
      </c>
      <c r="D22" s="250">
        <f>SUM(D4:D21)</f>
        <v>1294416</v>
      </c>
      <c r="E22" s="249">
        <f>SUM(E4:E21)</f>
        <v>541416</v>
      </c>
      <c r="F22" s="251">
        <f>SUM(F4:F21)</f>
        <v>702948</v>
      </c>
      <c r="G22" s="252">
        <f t="shared" si="1"/>
        <v>683537</v>
      </c>
      <c r="H22" s="251">
        <f t="shared" si="1"/>
        <v>881797</v>
      </c>
      <c r="I22" s="252">
        <f t="shared" si="1"/>
        <v>197070</v>
      </c>
      <c r="J22" s="251">
        <f t="shared" si="1"/>
        <v>680379</v>
      </c>
      <c r="K22" s="252">
        <f t="shared" si="1"/>
        <v>586191</v>
      </c>
      <c r="L22" s="251">
        <f t="shared" si="1"/>
        <v>357716</v>
      </c>
      <c r="M22" s="253">
        <f t="shared" si="1"/>
        <v>329874</v>
      </c>
      <c r="N22" s="254">
        <f t="shared" si="1"/>
        <v>7178772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0" t="s">
        <v>34</v>
      </c>
      <c r="B24" s="281"/>
      <c r="C24" s="27">
        <f>C22/N22</f>
        <v>0.12863314227001499</v>
      </c>
      <c r="D24" s="28">
        <f>D22/N22</f>
        <v>0.18031161875596549</v>
      </c>
      <c r="E24" s="29">
        <f>E22/N22</f>
        <v>7.5419027098227939E-2</v>
      </c>
      <c r="F24" s="28">
        <f>F22/N22</f>
        <v>9.7920368553284606E-2</v>
      </c>
      <c r="G24" s="29">
        <f>G22/N22</f>
        <v>9.5216424201799418E-2</v>
      </c>
      <c r="H24" s="28">
        <f>H22/N22</f>
        <v>0.12283396101728819</v>
      </c>
      <c r="I24" s="29">
        <f>I22/N22</f>
        <v>2.7451770302776016E-2</v>
      </c>
      <c r="J24" s="28">
        <f>J22/N22</f>
        <v>9.4776516094953286E-2</v>
      </c>
      <c r="K24" s="29">
        <f>K22/N22</f>
        <v>8.1656166263533655E-2</v>
      </c>
      <c r="L24" s="28">
        <f>L22/N22</f>
        <v>4.9829692320636457E-2</v>
      </c>
      <c r="M24" s="30">
        <f>M22/N22</f>
        <v>4.5951313121519947E-2</v>
      </c>
      <c r="N24" s="11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86" t="s">
        <v>1</v>
      </c>
      <c r="B26" s="292" t="s">
        <v>2</v>
      </c>
      <c r="C26" s="296" t="s">
        <v>93</v>
      </c>
      <c r="D26" s="297"/>
      <c r="E26" s="297"/>
      <c r="F26" s="298"/>
      <c r="G26" s="29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7"/>
      <c r="B27" s="293"/>
      <c r="C27" s="118" t="s">
        <v>14</v>
      </c>
      <c r="D27" s="120" t="s">
        <v>35</v>
      </c>
      <c r="E27" s="118" t="s">
        <v>8</v>
      </c>
      <c r="F27" s="120" t="s">
        <v>11</v>
      </c>
      <c r="G27" s="300"/>
      <c r="H27" s="1"/>
      <c r="I27" s="1"/>
      <c r="J27" s="117"/>
      <c r="K27" s="294" t="s">
        <v>36</v>
      </c>
      <c r="L27" s="295"/>
      <c r="M27" s="174">
        <f>N22</f>
        <v>7178772</v>
      </c>
      <c r="N27" s="175">
        <f>M27/M29</f>
        <v>0.86702616161523449</v>
      </c>
    </row>
    <row r="28" spans="1:14" ht="15.75" thickBot="1" x14ac:dyDescent="0.3">
      <c r="A28" s="26">
        <v>19</v>
      </c>
      <c r="B28" s="200" t="s">
        <v>37</v>
      </c>
      <c r="C28" s="173">
        <v>484429</v>
      </c>
      <c r="D28" s="62">
        <v>435289</v>
      </c>
      <c r="E28" s="173">
        <v>122107</v>
      </c>
      <c r="F28" s="62">
        <v>59167</v>
      </c>
      <c r="G28" s="173">
        <f>SUM(C28:F28)</f>
        <v>1100992</v>
      </c>
      <c r="H28" s="1"/>
      <c r="I28" s="1"/>
      <c r="J28" s="117"/>
      <c r="K28" s="276" t="s">
        <v>37</v>
      </c>
      <c r="L28" s="277"/>
      <c r="M28" s="173">
        <f>G28</f>
        <v>1100992</v>
      </c>
      <c r="N28" s="176">
        <f>M28/M29</f>
        <v>0.13297383838476556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7"/>
      <c r="K29" s="278" t="s">
        <v>4</v>
      </c>
      <c r="L29" s="279"/>
      <c r="M29" s="177">
        <f>M27+M28</f>
        <v>8279764</v>
      </c>
      <c r="N29" s="178">
        <f>M29/M29</f>
        <v>1</v>
      </c>
    </row>
    <row r="30" spans="1:14" ht="15.75" thickBot="1" x14ac:dyDescent="0.3">
      <c r="A30" s="280" t="s">
        <v>38</v>
      </c>
      <c r="B30" s="281"/>
      <c r="C30" s="27">
        <f>C28/G28</f>
        <v>0.43999320612683834</v>
      </c>
      <c r="D30" s="121">
        <f>D28/G28</f>
        <v>0.39536072923327326</v>
      </c>
      <c r="E30" s="27">
        <f>E28/G28</f>
        <v>0.11090634627681219</v>
      </c>
      <c r="F30" s="121">
        <f>F28/G28</f>
        <v>5.3739718363076207E-2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C26:F26"/>
    <mergeCell ref="G26:G27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4.75" customHeight="1" thickBot="1" x14ac:dyDescent="0.3">
      <c r="A1" s="31"/>
      <c r="B1" s="31"/>
      <c r="C1" s="307" t="s">
        <v>100</v>
      </c>
      <c r="D1" s="308"/>
      <c r="E1" s="308"/>
      <c r="F1" s="308"/>
      <c r="G1" s="308"/>
      <c r="H1" s="308"/>
      <c r="I1" s="308"/>
      <c r="J1" s="309"/>
      <c r="K1" s="309"/>
      <c r="L1" s="31"/>
      <c r="M1" s="31"/>
      <c r="N1" s="72"/>
    </row>
    <row r="2" spans="1:14" ht="15.75" thickBot="1" x14ac:dyDescent="0.3">
      <c r="A2" s="299" t="s">
        <v>1</v>
      </c>
      <c r="B2" s="311" t="s">
        <v>2</v>
      </c>
      <c r="C2" s="326" t="s">
        <v>3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11" t="s">
        <v>4</v>
      </c>
    </row>
    <row r="3" spans="1:14" x14ac:dyDescent="0.25">
      <c r="A3" s="327"/>
      <c r="B3" s="329"/>
      <c r="C3" s="348" t="s">
        <v>72</v>
      </c>
      <c r="D3" s="311" t="s">
        <v>5</v>
      </c>
      <c r="E3" s="333" t="s">
        <v>6</v>
      </c>
      <c r="F3" s="351" t="s">
        <v>7</v>
      </c>
      <c r="G3" s="333" t="s">
        <v>8</v>
      </c>
      <c r="H3" s="331" t="s">
        <v>9</v>
      </c>
      <c r="I3" s="333" t="s">
        <v>10</v>
      </c>
      <c r="J3" s="331" t="s">
        <v>11</v>
      </c>
      <c r="K3" s="348" t="s">
        <v>12</v>
      </c>
      <c r="L3" s="311" t="s">
        <v>13</v>
      </c>
      <c r="M3" s="333" t="s">
        <v>14</v>
      </c>
      <c r="N3" s="336"/>
    </row>
    <row r="4" spans="1:14" ht="15.75" thickBot="1" x14ac:dyDescent="0.3">
      <c r="A4" s="328"/>
      <c r="B4" s="330"/>
      <c r="C4" s="350"/>
      <c r="D4" s="328"/>
      <c r="E4" s="328"/>
      <c r="F4" s="352"/>
      <c r="G4" s="328"/>
      <c r="H4" s="332"/>
      <c r="I4" s="328"/>
      <c r="J4" s="332"/>
      <c r="K4" s="350"/>
      <c r="L4" s="328"/>
      <c r="M4" s="328"/>
      <c r="N4" s="330"/>
    </row>
    <row r="5" spans="1:14" x14ac:dyDescent="0.25">
      <c r="A5" s="36">
        <v>1</v>
      </c>
      <c r="B5" s="37" t="s">
        <v>42</v>
      </c>
      <c r="C5" s="90">
        <v>88</v>
      </c>
      <c r="D5" s="186">
        <v>197</v>
      </c>
      <c r="E5" s="90">
        <v>11259</v>
      </c>
      <c r="F5" s="186">
        <v>767</v>
      </c>
      <c r="G5" s="90">
        <v>190</v>
      </c>
      <c r="H5" s="186">
        <v>2506</v>
      </c>
      <c r="I5" s="90">
        <v>402</v>
      </c>
      <c r="J5" s="186">
        <v>544</v>
      </c>
      <c r="K5" s="90">
        <v>542</v>
      </c>
      <c r="L5" s="186">
        <v>491</v>
      </c>
      <c r="M5" s="90">
        <v>386</v>
      </c>
      <c r="N5" s="186">
        <f t="shared" ref="N5:N13" si="0">SUM(C5:M5)</f>
        <v>17372</v>
      </c>
    </row>
    <row r="6" spans="1:14" x14ac:dyDescent="0.25">
      <c r="A6" s="39">
        <v>2</v>
      </c>
      <c r="B6" s="40" t="s">
        <v>43</v>
      </c>
      <c r="C6" s="90">
        <v>4</v>
      </c>
      <c r="D6" s="77">
        <v>2</v>
      </c>
      <c r="E6" s="90">
        <v>269</v>
      </c>
      <c r="F6" s="77">
        <v>10</v>
      </c>
      <c r="G6" s="90">
        <v>1</v>
      </c>
      <c r="H6" s="77">
        <v>77</v>
      </c>
      <c r="I6" s="90">
        <v>6</v>
      </c>
      <c r="J6" s="77">
        <v>0</v>
      </c>
      <c r="K6" s="90">
        <v>2</v>
      </c>
      <c r="L6" s="77">
        <v>2</v>
      </c>
      <c r="M6" s="90">
        <v>10</v>
      </c>
      <c r="N6" s="77">
        <f t="shared" si="0"/>
        <v>383</v>
      </c>
    </row>
    <row r="7" spans="1:14" x14ac:dyDescent="0.25">
      <c r="A7" s="39">
        <v>3</v>
      </c>
      <c r="B7" s="40" t="s">
        <v>44</v>
      </c>
      <c r="C7" s="74">
        <v>0</v>
      </c>
      <c r="D7" s="40">
        <v>0</v>
      </c>
      <c r="E7" s="74">
        <v>56</v>
      </c>
      <c r="F7" s="40">
        <v>1</v>
      </c>
      <c r="G7" s="74">
        <v>0</v>
      </c>
      <c r="H7" s="40">
        <v>14</v>
      </c>
      <c r="I7" s="74">
        <v>0</v>
      </c>
      <c r="J7" s="40">
        <v>0</v>
      </c>
      <c r="K7" s="74">
        <v>0</v>
      </c>
      <c r="L7" s="40">
        <v>5</v>
      </c>
      <c r="M7" s="74">
        <v>1</v>
      </c>
      <c r="N7" s="40">
        <f t="shared" si="0"/>
        <v>77</v>
      </c>
    </row>
    <row r="8" spans="1:14" x14ac:dyDescent="0.25">
      <c r="A8" s="39">
        <v>4</v>
      </c>
      <c r="B8" s="40" t="s">
        <v>45</v>
      </c>
      <c r="C8" s="74">
        <v>15</v>
      </c>
      <c r="D8" s="40">
        <v>0</v>
      </c>
      <c r="E8" s="74">
        <v>4</v>
      </c>
      <c r="F8" s="40">
        <v>0</v>
      </c>
      <c r="G8" s="74">
        <v>0</v>
      </c>
      <c r="H8" s="40">
        <v>117</v>
      </c>
      <c r="I8" s="74">
        <v>0</v>
      </c>
      <c r="J8" s="40">
        <v>0</v>
      </c>
      <c r="K8" s="74">
        <v>2</v>
      </c>
      <c r="L8" s="40">
        <v>6</v>
      </c>
      <c r="M8" s="74">
        <v>0</v>
      </c>
      <c r="N8" s="40">
        <f t="shared" si="0"/>
        <v>144</v>
      </c>
    </row>
    <row r="9" spans="1:14" x14ac:dyDescent="0.25">
      <c r="A9" s="39">
        <v>5</v>
      </c>
      <c r="B9" s="40" t="s">
        <v>46</v>
      </c>
      <c r="C9" s="74">
        <v>1</v>
      </c>
      <c r="D9" s="40">
        <v>0</v>
      </c>
      <c r="E9" s="74">
        <v>5</v>
      </c>
      <c r="F9" s="40">
        <v>2</v>
      </c>
      <c r="G9" s="74">
        <v>0</v>
      </c>
      <c r="H9" s="40">
        <v>25</v>
      </c>
      <c r="I9" s="74">
        <v>1</v>
      </c>
      <c r="J9" s="40">
        <v>0</v>
      </c>
      <c r="K9" s="74">
        <v>0</v>
      </c>
      <c r="L9" s="40">
        <v>0</v>
      </c>
      <c r="M9" s="74">
        <v>0</v>
      </c>
      <c r="N9" s="40">
        <f t="shared" si="0"/>
        <v>34</v>
      </c>
    </row>
    <row r="10" spans="1:14" x14ac:dyDescent="0.25">
      <c r="A10" s="39">
        <v>6</v>
      </c>
      <c r="B10" s="40" t="s">
        <v>47</v>
      </c>
      <c r="C10" s="74">
        <v>4</v>
      </c>
      <c r="D10" s="40">
        <v>2</v>
      </c>
      <c r="E10" s="74">
        <v>1</v>
      </c>
      <c r="F10" s="40">
        <v>42</v>
      </c>
      <c r="G10" s="74">
        <v>1</v>
      </c>
      <c r="H10" s="40">
        <v>3</v>
      </c>
      <c r="I10" s="74">
        <v>8</v>
      </c>
      <c r="J10" s="40">
        <v>0</v>
      </c>
      <c r="K10" s="74">
        <v>6</v>
      </c>
      <c r="L10" s="40">
        <v>22</v>
      </c>
      <c r="M10" s="74">
        <v>29</v>
      </c>
      <c r="N10" s="40">
        <f t="shared" si="0"/>
        <v>118</v>
      </c>
    </row>
    <row r="11" spans="1:14" x14ac:dyDescent="0.25">
      <c r="A11" s="39">
        <v>7</v>
      </c>
      <c r="B11" s="40" t="s">
        <v>48</v>
      </c>
      <c r="C11" s="74">
        <v>5</v>
      </c>
      <c r="D11" s="77">
        <v>0</v>
      </c>
      <c r="E11" s="74">
        <v>502</v>
      </c>
      <c r="F11" s="77">
        <v>71</v>
      </c>
      <c r="G11" s="74">
        <v>3</v>
      </c>
      <c r="H11" s="77">
        <v>155</v>
      </c>
      <c r="I11" s="74">
        <v>21</v>
      </c>
      <c r="J11" s="77">
        <v>0</v>
      </c>
      <c r="K11" s="74">
        <v>11</v>
      </c>
      <c r="L11" s="77">
        <v>15</v>
      </c>
      <c r="M11" s="74">
        <v>46</v>
      </c>
      <c r="N11" s="77">
        <f t="shared" si="0"/>
        <v>829</v>
      </c>
    </row>
    <row r="12" spans="1:14" ht="15.75" thickBot="1" x14ac:dyDescent="0.3">
      <c r="A12" s="44">
        <v>8</v>
      </c>
      <c r="B12" s="45" t="s">
        <v>49</v>
      </c>
      <c r="C12" s="91">
        <v>0</v>
      </c>
      <c r="D12" s="40">
        <v>0</v>
      </c>
      <c r="E12" s="91">
        <v>10</v>
      </c>
      <c r="F12" s="40">
        <v>0</v>
      </c>
      <c r="G12" s="91">
        <v>0</v>
      </c>
      <c r="H12" s="40">
        <v>1</v>
      </c>
      <c r="I12" s="91">
        <v>0</v>
      </c>
      <c r="J12" s="40">
        <v>0</v>
      </c>
      <c r="K12" s="91">
        <v>0</v>
      </c>
      <c r="L12" s="40">
        <v>0</v>
      </c>
      <c r="M12" s="91">
        <v>0</v>
      </c>
      <c r="N12" s="40">
        <f t="shared" si="0"/>
        <v>11</v>
      </c>
    </row>
    <row r="13" spans="1:14" ht="15.75" thickBot="1" x14ac:dyDescent="0.3">
      <c r="A13" s="47"/>
      <c r="B13" s="48" t="s">
        <v>40</v>
      </c>
      <c r="C13" s="52">
        <f t="shared" ref="C13:M13" si="1">SUM(C5:C12)</f>
        <v>117</v>
      </c>
      <c r="D13" s="50">
        <f t="shared" si="1"/>
        <v>201</v>
      </c>
      <c r="E13" s="52">
        <f t="shared" si="1"/>
        <v>12106</v>
      </c>
      <c r="F13" s="50">
        <f t="shared" si="1"/>
        <v>893</v>
      </c>
      <c r="G13" s="52">
        <f t="shared" si="1"/>
        <v>195</v>
      </c>
      <c r="H13" s="50">
        <f t="shared" si="1"/>
        <v>2898</v>
      </c>
      <c r="I13" s="52">
        <f t="shared" si="1"/>
        <v>438</v>
      </c>
      <c r="J13" s="50">
        <f t="shared" si="1"/>
        <v>544</v>
      </c>
      <c r="K13" s="52">
        <f t="shared" si="1"/>
        <v>563</v>
      </c>
      <c r="L13" s="50">
        <f t="shared" si="1"/>
        <v>541</v>
      </c>
      <c r="M13" s="52">
        <f t="shared" si="1"/>
        <v>472</v>
      </c>
      <c r="N13" s="50">
        <f t="shared" si="0"/>
        <v>18968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7" t="s">
        <v>56</v>
      </c>
      <c r="B15" s="343"/>
      <c r="C15" s="78">
        <f>C13/N13</f>
        <v>6.1682834247153099E-3</v>
      </c>
      <c r="D15" s="79">
        <f>D13/N13</f>
        <v>1.0596794601433994E-2</v>
      </c>
      <c r="E15" s="59">
        <f>E13/N13</f>
        <v>0.6382328131590046</v>
      </c>
      <c r="F15" s="79">
        <f>F13/N13</f>
        <v>4.7079291438211726E-2</v>
      </c>
      <c r="G15" s="59">
        <f>G13/N13</f>
        <v>1.0280472374525517E-2</v>
      </c>
      <c r="H15" s="79">
        <f>H13/N13</f>
        <v>0.15278363559679461</v>
      </c>
      <c r="I15" s="59">
        <f>I13/N13</f>
        <v>2.3091522564318852E-2</v>
      </c>
      <c r="J15" s="79">
        <f>J13/N13</f>
        <v>2.867988190636862E-2</v>
      </c>
      <c r="K15" s="59">
        <f>K13/N13</f>
        <v>2.9681568958245468E-2</v>
      </c>
      <c r="L15" s="79">
        <f>L13/N13</f>
        <v>2.852172079291438E-2</v>
      </c>
      <c r="M15" s="80">
        <f>M13/N13</f>
        <v>2.488401518346689E-2</v>
      </c>
      <c r="N15" s="259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07" t="s">
        <v>101</v>
      </c>
      <c r="D17" s="308"/>
      <c r="E17" s="308"/>
      <c r="F17" s="308"/>
      <c r="G17" s="308"/>
      <c r="H17" s="308"/>
      <c r="I17" s="308"/>
      <c r="J17" s="309"/>
      <c r="K17" s="309"/>
      <c r="L17" s="31"/>
      <c r="M17" s="31"/>
      <c r="N17" s="256" t="s">
        <v>39</v>
      </c>
    </row>
    <row r="18" spans="1:14" ht="15.75" thickBot="1" x14ac:dyDescent="0.3">
      <c r="A18" s="299" t="s">
        <v>1</v>
      </c>
      <c r="B18" s="311" t="s">
        <v>2</v>
      </c>
      <c r="C18" s="326" t="s">
        <v>3</v>
      </c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11" t="s">
        <v>4</v>
      </c>
    </row>
    <row r="19" spans="1:14" x14ac:dyDescent="0.25">
      <c r="A19" s="327"/>
      <c r="B19" s="329"/>
      <c r="C19" s="348" t="s">
        <v>72</v>
      </c>
      <c r="D19" s="311" t="s">
        <v>5</v>
      </c>
      <c r="E19" s="333" t="s">
        <v>6</v>
      </c>
      <c r="F19" s="351" t="s">
        <v>7</v>
      </c>
      <c r="G19" s="333" t="s">
        <v>8</v>
      </c>
      <c r="H19" s="331" t="s">
        <v>9</v>
      </c>
      <c r="I19" s="333" t="s">
        <v>10</v>
      </c>
      <c r="J19" s="331" t="s">
        <v>11</v>
      </c>
      <c r="K19" s="348" t="s">
        <v>12</v>
      </c>
      <c r="L19" s="311" t="s">
        <v>13</v>
      </c>
      <c r="M19" s="333" t="s">
        <v>14</v>
      </c>
      <c r="N19" s="336"/>
    </row>
    <row r="20" spans="1:14" ht="15.75" thickBot="1" x14ac:dyDescent="0.3">
      <c r="A20" s="328"/>
      <c r="B20" s="330"/>
      <c r="C20" s="350"/>
      <c r="D20" s="328"/>
      <c r="E20" s="328"/>
      <c r="F20" s="352"/>
      <c r="G20" s="328"/>
      <c r="H20" s="332"/>
      <c r="I20" s="328"/>
      <c r="J20" s="332"/>
      <c r="K20" s="350"/>
      <c r="L20" s="328"/>
      <c r="M20" s="328"/>
      <c r="N20" s="330"/>
    </row>
    <row r="21" spans="1:14" x14ac:dyDescent="0.25">
      <c r="A21" s="36">
        <v>1</v>
      </c>
      <c r="B21" s="37" t="s">
        <v>42</v>
      </c>
      <c r="C21" s="90">
        <v>477</v>
      </c>
      <c r="D21" s="186">
        <v>1436</v>
      </c>
      <c r="E21" s="90">
        <v>35786</v>
      </c>
      <c r="F21" s="186">
        <v>2973</v>
      </c>
      <c r="G21" s="90">
        <v>1256</v>
      </c>
      <c r="H21" s="186">
        <v>7993</v>
      </c>
      <c r="I21" s="90">
        <v>1784</v>
      </c>
      <c r="J21" s="186">
        <v>3267</v>
      </c>
      <c r="K21" s="90">
        <v>1927</v>
      </c>
      <c r="L21" s="186">
        <v>2153</v>
      </c>
      <c r="M21" s="90">
        <v>1572</v>
      </c>
      <c r="N21" s="186">
        <f t="shared" ref="N21:N28" si="2">SUM(C21:M21)</f>
        <v>60624</v>
      </c>
    </row>
    <row r="22" spans="1:14" x14ac:dyDescent="0.25">
      <c r="A22" s="39">
        <v>2</v>
      </c>
      <c r="B22" s="40" t="s">
        <v>43</v>
      </c>
      <c r="C22" s="90">
        <v>57</v>
      </c>
      <c r="D22" s="77">
        <v>28</v>
      </c>
      <c r="E22" s="90">
        <v>3096</v>
      </c>
      <c r="F22" s="77">
        <v>94</v>
      </c>
      <c r="G22" s="90">
        <v>14</v>
      </c>
      <c r="H22" s="77">
        <v>785</v>
      </c>
      <c r="I22" s="90">
        <v>121</v>
      </c>
      <c r="J22" s="77">
        <v>0</v>
      </c>
      <c r="K22" s="90">
        <v>22</v>
      </c>
      <c r="L22" s="77">
        <v>28</v>
      </c>
      <c r="M22" s="90">
        <v>146</v>
      </c>
      <c r="N22" s="77">
        <f t="shared" si="2"/>
        <v>4391</v>
      </c>
    </row>
    <row r="23" spans="1:14" x14ac:dyDescent="0.25">
      <c r="A23" s="39">
        <v>3</v>
      </c>
      <c r="B23" s="40" t="s">
        <v>44</v>
      </c>
      <c r="C23" s="74">
        <v>0</v>
      </c>
      <c r="D23" s="40">
        <v>0</v>
      </c>
      <c r="E23" s="74">
        <v>986</v>
      </c>
      <c r="F23" s="40">
        <v>18</v>
      </c>
      <c r="G23" s="74">
        <v>0</v>
      </c>
      <c r="H23" s="40">
        <v>242</v>
      </c>
      <c r="I23" s="74">
        <v>0</v>
      </c>
      <c r="J23" s="40">
        <v>0</v>
      </c>
      <c r="K23" s="74">
        <v>0</v>
      </c>
      <c r="L23" s="40">
        <v>89</v>
      </c>
      <c r="M23" s="74">
        <v>18</v>
      </c>
      <c r="N23" s="77">
        <f t="shared" si="2"/>
        <v>1353</v>
      </c>
    </row>
    <row r="24" spans="1:14" x14ac:dyDescent="0.25">
      <c r="A24" s="39">
        <v>4</v>
      </c>
      <c r="B24" s="40" t="s">
        <v>45</v>
      </c>
      <c r="C24" s="74">
        <v>9</v>
      </c>
      <c r="D24" s="40">
        <v>0</v>
      </c>
      <c r="E24" s="74">
        <v>12</v>
      </c>
      <c r="F24" s="40">
        <v>0</v>
      </c>
      <c r="G24" s="74">
        <v>0</v>
      </c>
      <c r="H24" s="40">
        <v>72</v>
      </c>
      <c r="I24" s="74">
        <v>0</v>
      </c>
      <c r="J24" s="40">
        <v>0</v>
      </c>
      <c r="K24" s="74">
        <v>4</v>
      </c>
      <c r="L24" s="40">
        <v>4</v>
      </c>
      <c r="M24" s="74">
        <v>0</v>
      </c>
      <c r="N24" s="40">
        <f t="shared" si="2"/>
        <v>101</v>
      </c>
    </row>
    <row r="25" spans="1:14" x14ac:dyDescent="0.25">
      <c r="A25" s="39">
        <v>5</v>
      </c>
      <c r="B25" s="40" t="s">
        <v>46</v>
      </c>
      <c r="C25" s="74">
        <v>2</v>
      </c>
      <c r="D25" s="40">
        <v>0</v>
      </c>
      <c r="E25" s="74">
        <v>16</v>
      </c>
      <c r="F25" s="40">
        <v>5</v>
      </c>
      <c r="G25" s="74">
        <v>0</v>
      </c>
      <c r="H25" s="40">
        <v>179</v>
      </c>
      <c r="I25" s="74">
        <v>3</v>
      </c>
      <c r="J25" s="40">
        <v>0</v>
      </c>
      <c r="K25" s="74">
        <v>0</v>
      </c>
      <c r="L25" s="40">
        <v>0</v>
      </c>
      <c r="M25" s="74">
        <v>0</v>
      </c>
      <c r="N25" s="40">
        <f t="shared" si="2"/>
        <v>205</v>
      </c>
    </row>
    <row r="26" spans="1:14" x14ac:dyDescent="0.25">
      <c r="A26" s="39">
        <v>6</v>
      </c>
      <c r="B26" s="40" t="s">
        <v>47</v>
      </c>
      <c r="C26" s="74">
        <v>17</v>
      </c>
      <c r="D26" s="40">
        <v>7</v>
      </c>
      <c r="E26" s="74">
        <v>6</v>
      </c>
      <c r="F26" s="40">
        <v>143</v>
      </c>
      <c r="G26" s="74">
        <v>4</v>
      </c>
      <c r="H26" s="40">
        <v>27</v>
      </c>
      <c r="I26" s="74">
        <v>41</v>
      </c>
      <c r="J26" s="40">
        <v>0</v>
      </c>
      <c r="K26" s="74">
        <v>20</v>
      </c>
      <c r="L26" s="40">
        <v>75</v>
      </c>
      <c r="M26" s="74">
        <v>91</v>
      </c>
      <c r="N26" s="40">
        <f t="shared" si="2"/>
        <v>431</v>
      </c>
    </row>
    <row r="27" spans="1:14" x14ac:dyDescent="0.25">
      <c r="A27" s="39">
        <v>7</v>
      </c>
      <c r="B27" s="40" t="s">
        <v>48</v>
      </c>
      <c r="C27" s="74">
        <v>3</v>
      </c>
      <c r="D27" s="77">
        <v>0</v>
      </c>
      <c r="E27" s="74">
        <v>324</v>
      </c>
      <c r="F27" s="77">
        <v>128</v>
      </c>
      <c r="G27" s="74">
        <v>2</v>
      </c>
      <c r="H27" s="77">
        <v>98</v>
      </c>
      <c r="I27" s="74">
        <v>14</v>
      </c>
      <c r="J27" s="77">
        <v>0</v>
      </c>
      <c r="K27" s="74">
        <v>7</v>
      </c>
      <c r="L27" s="77">
        <v>12</v>
      </c>
      <c r="M27" s="74">
        <v>28</v>
      </c>
      <c r="N27" s="77">
        <f t="shared" si="2"/>
        <v>616</v>
      </c>
    </row>
    <row r="28" spans="1:14" ht="15.75" thickBot="1" x14ac:dyDescent="0.3">
      <c r="A28" s="44">
        <v>8</v>
      </c>
      <c r="B28" s="45" t="s">
        <v>49</v>
      </c>
      <c r="C28" s="91">
        <v>0</v>
      </c>
      <c r="D28" s="40">
        <v>0</v>
      </c>
      <c r="E28" s="91">
        <v>29</v>
      </c>
      <c r="F28" s="40">
        <v>0</v>
      </c>
      <c r="G28" s="91">
        <v>0</v>
      </c>
      <c r="H28" s="40">
        <v>20</v>
      </c>
      <c r="I28" s="91">
        <v>0</v>
      </c>
      <c r="J28" s="40">
        <v>0</v>
      </c>
      <c r="K28" s="91">
        <v>0</v>
      </c>
      <c r="L28" s="40">
        <v>0</v>
      </c>
      <c r="M28" s="91">
        <v>0</v>
      </c>
      <c r="N28" s="40">
        <f t="shared" si="2"/>
        <v>49</v>
      </c>
    </row>
    <row r="29" spans="1:14" ht="15.75" thickBot="1" x14ac:dyDescent="0.3">
      <c r="A29" s="47"/>
      <c r="B29" s="48" t="s">
        <v>40</v>
      </c>
      <c r="C29" s="52">
        <f t="shared" ref="C29:M29" si="3">SUM(C21:C28)</f>
        <v>565</v>
      </c>
      <c r="D29" s="50">
        <v>1472</v>
      </c>
      <c r="E29" s="52">
        <f t="shared" si="3"/>
        <v>40255</v>
      </c>
      <c r="F29" s="50">
        <f t="shared" si="3"/>
        <v>3361</v>
      </c>
      <c r="G29" s="52">
        <f t="shared" si="3"/>
        <v>1276</v>
      </c>
      <c r="H29" s="50">
        <f t="shared" si="3"/>
        <v>9416</v>
      </c>
      <c r="I29" s="52">
        <f>SUM(I21:I28)</f>
        <v>1963</v>
      </c>
      <c r="J29" s="50">
        <f t="shared" si="3"/>
        <v>3267</v>
      </c>
      <c r="K29" s="52">
        <f t="shared" si="3"/>
        <v>1980</v>
      </c>
      <c r="L29" s="50">
        <f t="shared" si="3"/>
        <v>2361</v>
      </c>
      <c r="M29" s="52">
        <f t="shared" si="3"/>
        <v>1855</v>
      </c>
      <c r="N29" s="50">
        <f>SUM(C29:M29)</f>
        <v>67771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17" t="s">
        <v>56</v>
      </c>
      <c r="B31" s="343"/>
      <c r="C31" s="78">
        <f>C29/N29</f>
        <v>8.3368992636968613E-3</v>
      </c>
      <c r="D31" s="79">
        <f>D29/N29</f>
        <v>2.1720204807365983E-2</v>
      </c>
      <c r="E31" s="59">
        <f>E29/N29</f>
        <v>0.59398562807100386</v>
      </c>
      <c r="F31" s="79">
        <f>F29/N29</f>
        <v>4.9593483938557788E-2</v>
      </c>
      <c r="G31" s="59">
        <f>G29/N29</f>
        <v>1.8828112319428665E-2</v>
      </c>
      <c r="H31" s="79">
        <f>H29/N29</f>
        <v>0.13893848401233566</v>
      </c>
      <c r="I31" s="59">
        <f>I29/N29</f>
        <v>2.8965191601127326E-2</v>
      </c>
      <c r="J31" s="79">
        <f>J29/N29</f>
        <v>4.8206459990261324E-2</v>
      </c>
      <c r="K31" s="59">
        <f>K29/N29</f>
        <v>2.9216036357734135E-2</v>
      </c>
      <c r="L31" s="79">
        <f>L29/N29</f>
        <v>3.4837910020510246E-2</v>
      </c>
      <c r="M31" s="80">
        <f>M29/N29</f>
        <v>2.7371589617978191E-2</v>
      </c>
      <c r="N31" s="259">
        <f>N29/N29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8:N20"/>
    <mergeCell ref="C19:C20"/>
    <mergeCell ref="D19:D20"/>
    <mergeCell ref="E19:E20"/>
    <mergeCell ref="F19:F20"/>
    <mergeCell ref="A15:B15"/>
    <mergeCell ref="C17:K17"/>
    <mergeCell ref="A18:A20"/>
    <mergeCell ref="B18:B20"/>
    <mergeCell ref="C18:M18"/>
    <mergeCell ref="M19:M20"/>
    <mergeCell ref="K19:K20"/>
    <mergeCell ref="L19:L20"/>
    <mergeCell ref="A31:B31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7" customHeight="1" thickBot="1" x14ac:dyDescent="0.3">
      <c r="A1" s="189"/>
      <c r="B1" s="189"/>
      <c r="C1" s="307" t="s">
        <v>112</v>
      </c>
      <c r="D1" s="308"/>
      <c r="E1" s="308"/>
      <c r="F1" s="308"/>
      <c r="G1" s="308"/>
      <c r="H1" s="308"/>
      <c r="I1" s="308"/>
      <c r="J1" s="355"/>
      <c r="K1" s="355"/>
      <c r="L1" s="189"/>
      <c r="M1" s="189"/>
      <c r="N1" s="190"/>
    </row>
    <row r="2" spans="1:14" ht="15.75" thickBot="1" x14ac:dyDescent="0.3">
      <c r="A2" s="299" t="s">
        <v>1</v>
      </c>
      <c r="B2" s="311" t="s">
        <v>2</v>
      </c>
      <c r="C2" s="326" t="s">
        <v>3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11" t="s">
        <v>4</v>
      </c>
    </row>
    <row r="3" spans="1:14" x14ac:dyDescent="0.25">
      <c r="A3" s="327"/>
      <c r="B3" s="329"/>
      <c r="C3" s="337" t="s">
        <v>72</v>
      </c>
      <c r="D3" s="331" t="s">
        <v>5</v>
      </c>
      <c r="E3" s="333" t="s">
        <v>6</v>
      </c>
      <c r="F3" s="331" t="s">
        <v>7</v>
      </c>
      <c r="G3" s="333" t="s">
        <v>8</v>
      </c>
      <c r="H3" s="331" t="s">
        <v>9</v>
      </c>
      <c r="I3" s="333" t="s">
        <v>10</v>
      </c>
      <c r="J3" s="311" t="s">
        <v>11</v>
      </c>
      <c r="K3" s="356" t="s">
        <v>41</v>
      </c>
      <c r="L3" s="311" t="s">
        <v>13</v>
      </c>
      <c r="M3" s="339" t="s">
        <v>14</v>
      </c>
      <c r="N3" s="336"/>
    </row>
    <row r="4" spans="1:14" ht="15.75" thickBot="1" x14ac:dyDescent="0.3">
      <c r="A4" s="328"/>
      <c r="B4" s="330"/>
      <c r="C4" s="338"/>
      <c r="D4" s="332"/>
      <c r="E4" s="328"/>
      <c r="F4" s="332"/>
      <c r="G4" s="328"/>
      <c r="H4" s="332"/>
      <c r="I4" s="328"/>
      <c r="J4" s="328"/>
      <c r="K4" s="357"/>
      <c r="L4" s="328"/>
      <c r="M4" s="340"/>
      <c r="N4" s="330"/>
    </row>
    <row r="5" spans="1:14" x14ac:dyDescent="0.25">
      <c r="A5" s="36">
        <v>1</v>
      </c>
      <c r="B5" s="37" t="s">
        <v>42</v>
      </c>
      <c r="C5" s="182">
        <v>1182</v>
      </c>
      <c r="D5" s="97">
        <v>2664</v>
      </c>
      <c r="E5" s="182">
        <v>1708</v>
      </c>
      <c r="F5" s="97">
        <v>1750</v>
      </c>
      <c r="G5" s="182">
        <v>1739</v>
      </c>
      <c r="H5" s="191">
        <v>1446</v>
      </c>
      <c r="I5" s="182">
        <v>932</v>
      </c>
      <c r="J5" s="97">
        <v>2329</v>
      </c>
      <c r="K5" s="182">
        <v>1724</v>
      </c>
      <c r="L5" s="97">
        <v>1846</v>
      </c>
      <c r="M5" s="182">
        <v>1174</v>
      </c>
      <c r="N5" s="186">
        <f t="shared" ref="N5:N17" si="0">SUM(C5:M5)</f>
        <v>18494</v>
      </c>
    </row>
    <row r="6" spans="1:14" x14ac:dyDescent="0.25">
      <c r="A6" s="39">
        <v>2</v>
      </c>
      <c r="B6" s="40" t="s">
        <v>43</v>
      </c>
      <c r="C6" s="90">
        <v>213</v>
      </c>
      <c r="D6" s="71">
        <v>454</v>
      </c>
      <c r="E6" s="90">
        <v>275</v>
      </c>
      <c r="F6" s="71">
        <v>296</v>
      </c>
      <c r="G6" s="90">
        <v>211</v>
      </c>
      <c r="H6" s="71">
        <v>285</v>
      </c>
      <c r="I6" s="90">
        <v>31</v>
      </c>
      <c r="J6" s="71">
        <v>267</v>
      </c>
      <c r="K6" s="90">
        <v>296</v>
      </c>
      <c r="L6" s="71">
        <v>267</v>
      </c>
      <c r="M6" s="90">
        <v>144</v>
      </c>
      <c r="N6" s="77">
        <f t="shared" si="0"/>
        <v>2739</v>
      </c>
    </row>
    <row r="7" spans="1:14" x14ac:dyDescent="0.25">
      <c r="A7" s="39">
        <v>3</v>
      </c>
      <c r="B7" s="40" t="s">
        <v>44</v>
      </c>
      <c r="C7" s="90">
        <v>14</v>
      </c>
      <c r="D7" s="71">
        <v>59</v>
      </c>
      <c r="E7" s="90">
        <v>28</v>
      </c>
      <c r="F7" s="71">
        <v>20</v>
      </c>
      <c r="G7" s="90">
        <v>104</v>
      </c>
      <c r="H7" s="75">
        <v>26</v>
      </c>
      <c r="I7" s="74">
        <v>6</v>
      </c>
      <c r="J7" s="71">
        <v>31</v>
      </c>
      <c r="K7" s="90">
        <v>51</v>
      </c>
      <c r="L7" s="71">
        <v>53</v>
      </c>
      <c r="M7" s="74">
        <v>8</v>
      </c>
      <c r="N7" s="77">
        <f t="shared" si="0"/>
        <v>400</v>
      </c>
    </row>
    <row r="8" spans="1:14" x14ac:dyDescent="0.25">
      <c r="A8" s="39">
        <v>4</v>
      </c>
      <c r="B8" s="40" t="s">
        <v>45</v>
      </c>
      <c r="C8" s="74">
        <v>4</v>
      </c>
      <c r="D8" s="75">
        <v>7</v>
      </c>
      <c r="E8" s="74">
        <v>6</v>
      </c>
      <c r="F8" s="75">
        <v>11</v>
      </c>
      <c r="G8" s="74">
        <v>7</v>
      </c>
      <c r="H8" s="75">
        <v>0</v>
      </c>
      <c r="I8" s="74">
        <v>0</v>
      </c>
      <c r="J8" s="75">
        <v>3</v>
      </c>
      <c r="K8" s="90">
        <v>12</v>
      </c>
      <c r="L8" s="71">
        <v>9</v>
      </c>
      <c r="M8" s="74">
        <v>1</v>
      </c>
      <c r="N8" s="77">
        <f t="shared" si="0"/>
        <v>60</v>
      </c>
    </row>
    <row r="9" spans="1:14" x14ac:dyDescent="0.25">
      <c r="A9" s="39">
        <v>5</v>
      </c>
      <c r="B9" s="40" t="s">
        <v>46</v>
      </c>
      <c r="C9" s="74">
        <v>3</v>
      </c>
      <c r="D9" s="75">
        <v>20</v>
      </c>
      <c r="E9" s="74">
        <v>8</v>
      </c>
      <c r="F9" s="75">
        <v>0</v>
      </c>
      <c r="G9" s="74">
        <v>2</v>
      </c>
      <c r="H9" s="75">
        <v>2</v>
      </c>
      <c r="I9" s="74">
        <v>2</v>
      </c>
      <c r="J9" s="75">
        <v>4</v>
      </c>
      <c r="K9" s="91">
        <v>9</v>
      </c>
      <c r="L9" s="75">
        <v>0</v>
      </c>
      <c r="M9" s="74">
        <v>4</v>
      </c>
      <c r="N9" s="40">
        <f t="shared" si="0"/>
        <v>54</v>
      </c>
    </row>
    <row r="10" spans="1:14" x14ac:dyDescent="0.25">
      <c r="A10" s="39">
        <v>6</v>
      </c>
      <c r="B10" s="40" t="s">
        <v>47</v>
      </c>
      <c r="C10" s="90">
        <v>12</v>
      </c>
      <c r="D10" s="71">
        <v>4</v>
      </c>
      <c r="E10" s="90">
        <v>10</v>
      </c>
      <c r="F10" s="71">
        <v>14</v>
      </c>
      <c r="G10" s="90">
        <v>12</v>
      </c>
      <c r="H10" s="71">
        <v>13</v>
      </c>
      <c r="I10" s="90">
        <v>8</v>
      </c>
      <c r="J10" s="71">
        <v>10</v>
      </c>
      <c r="K10" s="90">
        <v>15</v>
      </c>
      <c r="L10" s="71">
        <v>5</v>
      </c>
      <c r="M10" s="90">
        <v>9</v>
      </c>
      <c r="N10" s="77">
        <f t="shared" si="0"/>
        <v>112</v>
      </c>
    </row>
    <row r="11" spans="1:14" x14ac:dyDescent="0.25">
      <c r="A11" s="39">
        <v>7</v>
      </c>
      <c r="B11" s="40" t="s">
        <v>48</v>
      </c>
      <c r="C11" s="74">
        <v>2</v>
      </c>
      <c r="D11" s="71">
        <v>9</v>
      </c>
      <c r="E11" s="74">
        <v>1</v>
      </c>
      <c r="F11" s="75">
        <v>1</v>
      </c>
      <c r="G11" s="74">
        <v>2</v>
      </c>
      <c r="H11" s="75">
        <v>4</v>
      </c>
      <c r="I11" s="74">
        <v>0</v>
      </c>
      <c r="J11" s="75">
        <v>1</v>
      </c>
      <c r="K11" s="89">
        <v>0</v>
      </c>
      <c r="L11" s="75">
        <v>3</v>
      </c>
      <c r="M11" s="74">
        <v>1</v>
      </c>
      <c r="N11" s="77">
        <f t="shared" si="0"/>
        <v>24</v>
      </c>
    </row>
    <row r="12" spans="1:14" x14ac:dyDescent="0.25">
      <c r="A12" s="39">
        <v>8</v>
      </c>
      <c r="B12" s="40" t="s">
        <v>49</v>
      </c>
      <c r="C12" s="74">
        <v>1</v>
      </c>
      <c r="D12" s="75">
        <v>0</v>
      </c>
      <c r="E12" s="74">
        <v>11</v>
      </c>
      <c r="F12" s="75">
        <v>5</v>
      </c>
      <c r="G12" s="74">
        <v>4</v>
      </c>
      <c r="H12" s="75">
        <v>6</v>
      </c>
      <c r="I12" s="74">
        <v>0</v>
      </c>
      <c r="J12" s="75">
        <v>5</v>
      </c>
      <c r="K12" s="90">
        <v>14</v>
      </c>
      <c r="L12" s="75">
        <v>4</v>
      </c>
      <c r="M12" s="74">
        <v>5</v>
      </c>
      <c r="N12" s="77">
        <f t="shared" si="0"/>
        <v>55</v>
      </c>
    </row>
    <row r="13" spans="1:14" ht="22.5" x14ac:dyDescent="0.25">
      <c r="A13" s="39">
        <v>9</v>
      </c>
      <c r="B13" s="73" t="s">
        <v>50</v>
      </c>
      <c r="C13" s="74">
        <v>0</v>
      </c>
      <c r="D13" s="75">
        <v>0</v>
      </c>
      <c r="E13" s="74">
        <v>0</v>
      </c>
      <c r="F13" s="75">
        <v>0</v>
      </c>
      <c r="G13" s="74">
        <v>0</v>
      </c>
      <c r="H13" s="75">
        <v>0</v>
      </c>
      <c r="I13" s="74">
        <v>0</v>
      </c>
      <c r="J13" s="75">
        <v>0</v>
      </c>
      <c r="K13" s="74">
        <v>0</v>
      </c>
      <c r="L13" s="75">
        <v>0</v>
      </c>
      <c r="M13" s="74">
        <v>0</v>
      </c>
      <c r="N13" s="40">
        <f t="shared" si="0"/>
        <v>0</v>
      </c>
    </row>
    <row r="14" spans="1:14" ht="33.75" x14ac:dyDescent="0.25">
      <c r="A14" s="39">
        <v>10</v>
      </c>
      <c r="B14" s="73" t="s">
        <v>51</v>
      </c>
      <c r="C14" s="74">
        <v>0</v>
      </c>
      <c r="D14" s="75">
        <v>0</v>
      </c>
      <c r="E14" s="74">
        <v>0</v>
      </c>
      <c r="F14" s="75">
        <v>0</v>
      </c>
      <c r="G14" s="74">
        <v>0</v>
      </c>
      <c r="H14" s="75">
        <v>0</v>
      </c>
      <c r="I14" s="74">
        <v>0</v>
      </c>
      <c r="J14" s="75">
        <v>0</v>
      </c>
      <c r="K14" s="74">
        <v>0</v>
      </c>
      <c r="L14" s="75">
        <v>0</v>
      </c>
      <c r="M14" s="74">
        <v>0</v>
      </c>
      <c r="N14" s="40">
        <f t="shared" si="0"/>
        <v>0</v>
      </c>
    </row>
    <row r="15" spans="1:14" x14ac:dyDescent="0.25">
      <c r="A15" s="39">
        <v>11</v>
      </c>
      <c r="B15" s="40" t="s">
        <v>52</v>
      </c>
      <c r="C15" s="74">
        <v>0</v>
      </c>
      <c r="D15" s="75">
        <v>0</v>
      </c>
      <c r="E15" s="74">
        <v>0</v>
      </c>
      <c r="F15" s="75">
        <v>1</v>
      </c>
      <c r="G15" s="74">
        <v>0</v>
      </c>
      <c r="H15" s="75">
        <v>4</v>
      </c>
      <c r="I15" s="74">
        <v>0</v>
      </c>
      <c r="J15" s="75">
        <v>0</v>
      </c>
      <c r="K15" s="74">
        <v>0</v>
      </c>
      <c r="L15" s="75">
        <v>0</v>
      </c>
      <c r="M15" s="74">
        <v>0</v>
      </c>
      <c r="N15" s="40">
        <f t="shared" si="0"/>
        <v>5</v>
      </c>
    </row>
    <row r="16" spans="1:14" ht="56.25" x14ac:dyDescent="0.25">
      <c r="A16" s="39">
        <v>12</v>
      </c>
      <c r="B16" s="73" t="s">
        <v>53</v>
      </c>
      <c r="C16" s="74">
        <v>0</v>
      </c>
      <c r="D16" s="75">
        <v>0</v>
      </c>
      <c r="E16" s="74">
        <v>0</v>
      </c>
      <c r="F16" s="75">
        <v>0</v>
      </c>
      <c r="G16" s="74">
        <v>0</v>
      </c>
      <c r="H16" s="75">
        <v>0</v>
      </c>
      <c r="I16" s="74">
        <v>0</v>
      </c>
      <c r="J16" s="75">
        <v>0</v>
      </c>
      <c r="K16" s="74">
        <v>0</v>
      </c>
      <c r="L16" s="75">
        <v>0</v>
      </c>
      <c r="M16" s="74">
        <v>0</v>
      </c>
      <c r="N16" s="40">
        <f t="shared" si="0"/>
        <v>0</v>
      </c>
    </row>
    <row r="17" spans="1:14" ht="34.5" thickBot="1" x14ac:dyDescent="0.3">
      <c r="A17" s="39">
        <v>13</v>
      </c>
      <c r="B17" s="73" t="s">
        <v>54</v>
      </c>
      <c r="C17" s="90">
        <v>7</v>
      </c>
      <c r="D17" s="75">
        <v>0</v>
      </c>
      <c r="E17" s="74">
        <v>0</v>
      </c>
      <c r="F17" s="75">
        <v>0</v>
      </c>
      <c r="G17" s="74">
        <v>0</v>
      </c>
      <c r="H17" s="75">
        <v>0</v>
      </c>
      <c r="I17" s="74">
        <v>0</v>
      </c>
      <c r="J17" s="75">
        <v>0</v>
      </c>
      <c r="K17" s="74">
        <v>0</v>
      </c>
      <c r="L17" s="75">
        <v>0</v>
      </c>
      <c r="M17" s="74">
        <v>0</v>
      </c>
      <c r="N17" s="40">
        <f t="shared" si="0"/>
        <v>7</v>
      </c>
    </row>
    <row r="18" spans="1:14" ht="15.75" thickBot="1" x14ac:dyDescent="0.3">
      <c r="A18" s="47"/>
      <c r="B18" s="48" t="s">
        <v>40</v>
      </c>
      <c r="C18" s="52">
        <f t="shared" ref="C18:M18" si="1">SUM(C5:C17)</f>
        <v>1438</v>
      </c>
      <c r="D18" s="53">
        <f t="shared" si="1"/>
        <v>3217</v>
      </c>
      <c r="E18" s="52">
        <f t="shared" si="1"/>
        <v>2047</v>
      </c>
      <c r="F18" s="53">
        <f t="shared" si="1"/>
        <v>2098</v>
      </c>
      <c r="G18" s="52">
        <f t="shared" si="1"/>
        <v>2081</v>
      </c>
      <c r="H18" s="53">
        <f t="shared" si="1"/>
        <v>1786</v>
      </c>
      <c r="I18" s="52">
        <f t="shared" si="1"/>
        <v>979</v>
      </c>
      <c r="J18" s="53">
        <f t="shared" si="1"/>
        <v>2650</v>
      </c>
      <c r="K18" s="52">
        <f t="shared" si="1"/>
        <v>2121</v>
      </c>
      <c r="L18" s="53">
        <f>SUM(L5:L17)</f>
        <v>2187</v>
      </c>
      <c r="M18" s="52">
        <f t="shared" si="1"/>
        <v>1346</v>
      </c>
      <c r="N18" s="50">
        <f>SUM(N5:N17)</f>
        <v>21950</v>
      </c>
    </row>
    <row r="19" spans="1:14" ht="15.75" thickBot="1" x14ac:dyDescent="0.3">
      <c r="A19" s="153"/>
      <c r="B19" s="154"/>
      <c r="C19" s="57"/>
      <c r="D19" s="51"/>
      <c r="E19" s="57"/>
      <c r="F19" s="51"/>
      <c r="G19" s="57"/>
      <c r="H19" s="51"/>
      <c r="I19" s="57"/>
      <c r="J19" s="51"/>
      <c r="K19" s="57"/>
      <c r="L19" s="51"/>
      <c r="M19" s="57"/>
      <c r="N19" s="57"/>
    </row>
    <row r="20" spans="1:14" ht="15.75" thickBot="1" x14ac:dyDescent="0.3">
      <c r="A20" s="353" t="s">
        <v>56</v>
      </c>
      <c r="B20" s="354"/>
      <c r="C20" s="78">
        <f>C18/N18</f>
        <v>6.5512528473804094E-2</v>
      </c>
      <c r="D20" s="79">
        <f>D18/N18</f>
        <v>0.14656036446469248</v>
      </c>
      <c r="E20" s="59">
        <f>E18/N18</f>
        <v>9.3257403189066057E-2</v>
      </c>
      <c r="F20" s="79">
        <f>F18/N18</f>
        <v>9.5580865603644649E-2</v>
      </c>
      <c r="G20" s="59">
        <f>G18/N18</f>
        <v>9.4806378132118452E-2</v>
      </c>
      <c r="H20" s="79">
        <f>H18/N18</f>
        <v>8.136674259681094E-2</v>
      </c>
      <c r="I20" s="59">
        <f>I18/N18</f>
        <v>4.4601366742596814E-2</v>
      </c>
      <c r="J20" s="79">
        <f>J18/N18</f>
        <v>0.12072892938496584</v>
      </c>
      <c r="K20" s="59">
        <f>K18/N18</f>
        <v>9.6628701594533031E-2</v>
      </c>
      <c r="L20" s="79">
        <f>L18/N18</f>
        <v>9.9635535307517079E-2</v>
      </c>
      <c r="M20" s="80">
        <f>M18/N18</f>
        <v>6.1321184510250572E-2</v>
      </c>
      <c r="N20" s="58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27.75" customHeight="1" thickBot="1" x14ac:dyDescent="0.3">
      <c r="A1" s="189" t="s">
        <v>70</v>
      </c>
      <c r="B1" s="31"/>
      <c r="C1" s="307" t="s">
        <v>113</v>
      </c>
      <c r="D1" s="308"/>
      <c r="E1" s="308"/>
      <c r="F1" s="308"/>
      <c r="G1" s="308"/>
      <c r="H1" s="308"/>
      <c r="I1" s="308"/>
      <c r="J1" s="309"/>
      <c r="K1" s="309"/>
      <c r="L1" s="31"/>
      <c r="M1" s="31"/>
      <c r="N1" s="256" t="s">
        <v>39</v>
      </c>
    </row>
    <row r="2" spans="1:14" ht="15.75" thickBot="1" x14ac:dyDescent="0.3">
      <c r="A2" s="299" t="s">
        <v>1</v>
      </c>
      <c r="B2" s="311" t="s">
        <v>2</v>
      </c>
      <c r="C2" s="326" t="s">
        <v>3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11" t="s">
        <v>4</v>
      </c>
    </row>
    <row r="3" spans="1:14" x14ac:dyDescent="0.25">
      <c r="A3" s="327"/>
      <c r="B3" s="329"/>
      <c r="C3" s="337" t="s">
        <v>72</v>
      </c>
      <c r="D3" s="331" t="s">
        <v>5</v>
      </c>
      <c r="E3" s="333" t="s">
        <v>6</v>
      </c>
      <c r="F3" s="331" t="s">
        <v>7</v>
      </c>
      <c r="G3" s="333" t="s">
        <v>8</v>
      </c>
      <c r="H3" s="331" t="s">
        <v>9</v>
      </c>
      <c r="I3" s="333" t="s">
        <v>10</v>
      </c>
      <c r="J3" s="311" t="s">
        <v>11</v>
      </c>
      <c r="K3" s="356" t="s">
        <v>41</v>
      </c>
      <c r="L3" s="311" t="s">
        <v>13</v>
      </c>
      <c r="M3" s="339" t="s">
        <v>14</v>
      </c>
      <c r="N3" s="336"/>
    </row>
    <row r="4" spans="1:14" ht="15.75" thickBot="1" x14ac:dyDescent="0.3">
      <c r="A4" s="328"/>
      <c r="B4" s="330"/>
      <c r="C4" s="338"/>
      <c r="D4" s="332"/>
      <c r="E4" s="328"/>
      <c r="F4" s="332"/>
      <c r="G4" s="328"/>
      <c r="H4" s="332"/>
      <c r="I4" s="328"/>
      <c r="J4" s="328"/>
      <c r="K4" s="357"/>
      <c r="L4" s="328"/>
      <c r="M4" s="340"/>
      <c r="N4" s="330"/>
    </row>
    <row r="5" spans="1:14" x14ac:dyDescent="0.25">
      <c r="A5" s="36">
        <v>1</v>
      </c>
      <c r="B5" s="37" t="s">
        <v>42</v>
      </c>
      <c r="C5" s="182">
        <v>81717</v>
      </c>
      <c r="D5" s="97">
        <v>151799</v>
      </c>
      <c r="E5" s="182">
        <v>85220</v>
      </c>
      <c r="F5" s="97">
        <v>99216</v>
      </c>
      <c r="G5" s="182">
        <v>102343</v>
      </c>
      <c r="H5" s="191">
        <v>76732</v>
      </c>
      <c r="I5" s="182">
        <v>63072</v>
      </c>
      <c r="J5" s="97">
        <v>121836</v>
      </c>
      <c r="K5" s="182">
        <v>89780</v>
      </c>
      <c r="L5" s="97">
        <v>114327</v>
      </c>
      <c r="M5" s="182">
        <v>52425</v>
      </c>
      <c r="N5" s="186">
        <f t="shared" ref="N5:N17" si="0">SUM(C5:M5)</f>
        <v>1038467</v>
      </c>
    </row>
    <row r="6" spans="1:14" x14ac:dyDescent="0.25">
      <c r="A6" s="39">
        <v>2</v>
      </c>
      <c r="B6" s="40" t="s">
        <v>43</v>
      </c>
      <c r="C6" s="90">
        <v>9651</v>
      </c>
      <c r="D6" s="71">
        <v>18506</v>
      </c>
      <c r="E6" s="90">
        <v>10640</v>
      </c>
      <c r="F6" s="71">
        <v>12294</v>
      </c>
      <c r="G6" s="90">
        <v>8125</v>
      </c>
      <c r="H6" s="71">
        <v>11088</v>
      </c>
      <c r="I6" s="90">
        <v>1493</v>
      </c>
      <c r="J6" s="71">
        <v>11523</v>
      </c>
      <c r="K6" s="90">
        <v>20394</v>
      </c>
      <c r="L6" s="71">
        <v>15630</v>
      </c>
      <c r="M6" s="90">
        <v>6231</v>
      </c>
      <c r="N6" s="77">
        <f t="shared" si="0"/>
        <v>125575</v>
      </c>
    </row>
    <row r="7" spans="1:14" x14ac:dyDescent="0.25">
      <c r="A7" s="39">
        <v>3</v>
      </c>
      <c r="B7" s="40" t="s">
        <v>44</v>
      </c>
      <c r="C7" s="74">
        <v>346</v>
      </c>
      <c r="D7" s="71">
        <v>8021</v>
      </c>
      <c r="E7" s="90">
        <v>4641</v>
      </c>
      <c r="F7" s="71">
        <v>1557</v>
      </c>
      <c r="G7" s="90">
        <v>15310</v>
      </c>
      <c r="H7" s="71">
        <v>1021</v>
      </c>
      <c r="I7" s="74">
        <v>917</v>
      </c>
      <c r="J7" s="71">
        <v>2140</v>
      </c>
      <c r="K7" s="90">
        <v>3465</v>
      </c>
      <c r="L7" s="71">
        <v>5232</v>
      </c>
      <c r="M7" s="74">
        <v>1183</v>
      </c>
      <c r="N7" s="77">
        <f t="shared" si="0"/>
        <v>43833</v>
      </c>
    </row>
    <row r="8" spans="1:14" x14ac:dyDescent="0.25">
      <c r="A8" s="39">
        <v>4</v>
      </c>
      <c r="B8" s="40" t="s">
        <v>45</v>
      </c>
      <c r="C8" s="74">
        <v>78</v>
      </c>
      <c r="D8" s="75">
        <v>176</v>
      </c>
      <c r="E8" s="74">
        <v>55</v>
      </c>
      <c r="F8" s="75">
        <v>272</v>
      </c>
      <c r="G8" s="74">
        <v>644</v>
      </c>
      <c r="H8" s="75">
        <v>0</v>
      </c>
      <c r="I8" s="74">
        <v>0</v>
      </c>
      <c r="J8" s="75">
        <v>49</v>
      </c>
      <c r="K8" s="74">
        <v>614</v>
      </c>
      <c r="L8" s="71">
        <v>191</v>
      </c>
      <c r="M8" s="74">
        <v>16</v>
      </c>
      <c r="N8" s="77">
        <f t="shared" si="0"/>
        <v>2095</v>
      </c>
    </row>
    <row r="9" spans="1:14" x14ac:dyDescent="0.25">
      <c r="A9" s="39">
        <v>5</v>
      </c>
      <c r="B9" s="40" t="s">
        <v>46</v>
      </c>
      <c r="C9" s="74">
        <v>100</v>
      </c>
      <c r="D9" s="75">
        <v>778</v>
      </c>
      <c r="E9" s="74">
        <v>408</v>
      </c>
      <c r="F9" s="75">
        <v>0</v>
      </c>
      <c r="G9" s="74">
        <v>5</v>
      </c>
      <c r="H9" s="75">
        <v>11</v>
      </c>
      <c r="I9" s="74">
        <v>106</v>
      </c>
      <c r="J9" s="75">
        <v>40</v>
      </c>
      <c r="K9" s="91">
        <v>225</v>
      </c>
      <c r="L9" s="75">
        <v>0</v>
      </c>
      <c r="M9" s="74">
        <v>113</v>
      </c>
      <c r="N9" s="77">
        <f t="shared" si="0"/>
        <v>1786</v>
      </c>
    </row>
    <row r="10" spans="1:14" x14ac:dyDescent="0.25">
      <c r="A10" s="39">
        <v>6</v>
      </c>
      <c r="B10" s="40" t="s">
        <v>47</v>
      </c>
      <c r="C10" s="74">
        <v>280</v>
      </c>
      <c r="D10" s="71">
        <v>119</v>
      </c>
      <c r="E10" s="90">
        <v>372</v>
      </c>
      <c r="F10" s="71">
        <v>880</v>
      </c>
      <c r="G10" s="90">
        <v>332</v>
      </c>
      <c r="H10" s="71">
        <v>488</v>
      </c>
      <c r="I10" s="90">
        <v>222</v>
      </c>
      <c r="J10" s="71">
        <v>429</v>
      </c>
      <c r="K10" s="90">
        <v>568</v>
      </c>
      <c r="L10" s="71">
        <v>150</v>
      </c>
      <c r="M10" s="90">
        <v>398</v>
      </c>
      <c r="N10" s="77">
        <f t="shared" si="0"/>
        <v>4238</v>
      </c>
    </row>
    <row r="11" spans="1:14" x14ac:dyDescent="0.25">
      <c r="A11" s="39">
        <v>7</v>
      </c>
      <c r="B11" s="40" t="s">
        <v>48</v>
      </c>
      <c r="C11" s="74">
        <v>44</v>
      </c>
      <c r="D11" s="71">
        <v>397</v>
      </c>
      <c r="E11" s="74">
        <v>44</v>
      </c>
      <c r="F11" s="75">
        <v>20</v>
      </c>
      <c r="G11" s="74">
        <v>33</v>
      </c>
      <c r="H11" s="75">
        <v>149</v>
      </c>
      <c r="I11" s="74">
        <v>0</v>
      </c>
      <c r="J11" s="75">
        <v>12</v>
      </c>
      <c r="K11" s="89">
        <v>6</v>
      </c>
      <c r="L11" s="75">
        <v>539</v>
      </c>
      <c r="M11" s="74">
        <v>21</v>
      </c>
      <c r="N11" s="77">
        <f t="shared" si="0"/>
        <v>1265</v>
      </c>
    </row>
    <row r="12" spans="1:14" x14ac:dyDescent="0.25">
      <c r="A12" s="39">
        <v>8</v>
      </c>
      <c r="B12" s="40" t="s">
        <v>49</v>
      </c>
      <c r="C12" s="74">
        <v>22</v>
      </c>
      <c r="D12" s="71"/>
      <c r="E12" s="74">
        <v>276</v>
      </c>
      <c r="F12" s="75">
        <v>106</v>
      </c>
      <c r="G12" s="74">
        <v>185</v>
      </c>
      <c r="H12" s="75">
        <v>149</v>
      </c>
      <c r="I12" s="74">
        <v>0</v>
      </c>
      <c r="J12" s="75">
        <v>802</v>
      </c>
      <c r="K12" s="90">
        <v>1115</v>
      </c>
      <c r="L12" s="75">
        <v>165</v>
      </c>
      <c r="M12" s="74">
        <v>231</v>
      </c>
      <c r="N12" s="77">
        <f t="shared" si="0"/>
        <v>3051</v>
      </c>
    </row>
    <row r="13" spans="1:14" ht="22.5" x14ac:dyDescent="0.25">
      <c r="A13" s="39">
        <v>9</v>
      </c>
      <c r="B13" s="73" t="s">
        <v>50</v>
      </c>
      <c r="C13" s="74">
        <v>0</v>
      </c>
      <c r="D13" s="75">
        <v>0</v>
      </c>
      <c r="E13" s="74">
        <v>0</v>
      </c>
      <c r="F13" s="75">
        <v>0</v>
      </c>
      <c r="G13" s="74">
        <v>0</v>
      </c>
      <c r="H13" s="75">
        <v>0</v>
      </c>
      <c r="I13" s="74">
        <v>0</v>
      </c>
      <c r="J13" s="75">
        <v>0</v>
      </c>
      <c r="K13" s="74">
        <v>0</v>
      </c>
      <c r="L13" s="75">
        <v>0</v>
      </c>
      <c r="M13" s="74">
        <v>0</v>
      </c>
      <c r="N13" s="40">
        <f t="shared" si="0"/>
        <v>0</v>
      </c>
    </row>
    <row r="14" spans="1:14" ht="33.75" x14ac:dyDescent="0.25">
      <c r="A14" s="39">
        <v>10</v>
      </c>
      <c r="B14" s="260" t="s">
        <v>51</v>
      </c>
      <c r="C14" s="74">
        <v>0</v>
      </c>
      <c r="D14" s="75">
        <v>0</v>
      </c>
      <c r="E14" s="74">
        <v>0</v>
      </c>
      <c r="F14" s="75">
        <v>0</v>
      </c>
      <c r="G14" s="74">
        <v>0</v>
      </c>
      <c r="H14" s="75">
        <v>0</v>
      </c>
      <c r="I14" s="74">
        <v>0</v>
      </c>
      <c r="J14" s="75">
        <v>0</v>
      </c>
      <c r="K14" s="74">
        <v>0</v>
      </c>
      <c r="L14" s="75">
        <v>0</v>
      </c>
      <c r="M14" s="74">
        <v>0</v>
      </c>
      <c r="N14" s="40">
        <f t="shared" si="0"/>
        <v>0</v>
      </c>
    </row>
    <row r="15" spans="1:14" x14ac:dyDescent="0.25">
      <c r="A15" s="39">
        <v>11</v>
      </c>
      <c r="B15" s="40" t="s">
        <v>52</v>
      </c>
      <c r="C15" s="74">
        <v>0</v>
      </c>
      <c r="D15" s="75">
        <v>0</v>
      </c>
      <c r="E15" s="74">
        <v>0</v>
      </c>
      <c r="F15" s="75">
        <v>11</v>
      </c>
      <c r="G15" s="74">
        <v>0</v>
      </c>
      <c r="H15" s="75">
        <v>3</v>
      </c>
      <c r="I15" s="74">
        <v>0</v>
      </c>
      <c r="J15" s="75">
        <v>0</v>
      </c>
      <c r="K15" s="74">
        <v>0</v>
      </c>
      <c r="L15" s="75">
        <v>0</v>
      </c>
      <c r="M15" s="74">
        <v>0</v>
      </c>
      <c r="N15" s="40">
        <f t="shared" si="0"/>
        <v>14</v>
      </c>
    </row>
    <row r="16" spans="1:14" ht="56.25" x14ac:dyDescent="0.25">
      <c r="A16" s="39">
        <v>12</v>
      </c>
      <c r="B16" s="73" t="s">
        <v>53</v>
      </c>
      <c r="C16" s="74">
        <v>0</v>
      </c>
      <c r="D16" s="75">
        <v>0</v>
      </c>
      <c r="E16" s="74">
        <v>0</v>
      </c>
      <c r="F16" s="75">
        <v>0</v>
      </c>
      <c r="G16" s="74">
        <v>0</v>
      </c>
      <c r="H16" s="75">
        <v>0</v>
      </c>
      <c r="I16" s="74">
        <v>0</v>
      </c>
      <c r="J16" s="75">
        <v>0</v>
      </c>
      <c r="K16" s="74">
        <v>0</v>
      </c>
      <c r="L16" s="75">
        <v>0</v>
      </c>
      <c r="M16" s="74">
        <v>0</v>
      </c>
      <c r="N16" s="40">
        <f t="shared" si="0"/>
        <v>0</v>
      </c>
    </row>
    <row r="17" spans="1:14" ht="34.5" thickBot="1" x14ac:dyDescent="0.3">
      <c r="A17" s="39">
        <v>13</v>
      </c>
      <c r="B17" s="73" t="s">
        <v>54</v>
      </c>
      <c r="C17" s="74">
        <v>751</v>
      </c>
      <c r="D17" s="75">
        <v>0</v>
      </c>
      <c r="E17" s="74">
        <v>0</v>
      </c>
      <c r="F17" s="75">
        <v>0</v>
      </c>
      <c r="G17" s="74">
        <v>0</v>
      </c>
      <c r="H17" s="75">
        <v>0</v>
      </c>
      <c r="I17" s="74">
        <v>0</v>
      </c>
      <c r="J17" s="75">
        <v>0</v>
      </c>
      <c r="K17" s="74">
        <v>0</v>
      </c>
      <c r="L17" s="75">
        <v>0</v>
      </c>
      <c r="M17" s="74">
        <v>0</v>
      </c>
      <c r="N17" s="40">
        <f t="shared" si="0"/>
        <v>751</v>
      </c>
    </row>
    <row r="18" spans="1:14" ht="15.75" thickBot="1" x14ac:dyDescent="0.3">
      <c r="A18" s="47"/>
      <c r="B18" s="48" t="s">
        <v>40</v>
      </c>
      <c r="C18" s="52">
        <f t="shared" ref="C18:M18" si="1">SUM(C5:C17)</f>
        <v>92989</v>
      </c>
      <c r="D18" s="53">
        <f>SUM(D5:D17)</f>
        <v>179796</v>
      </c>
      <c r="E18" s="52">
        <f t="shared" si="1"/>
        <v>101656</v>
      </c>
      <c r="F18" s="53">
        <f>SUM(F5:F17)</f>
        <v>114356</v>
      </c>
      <c r="G18" s="52">
        <f t="shared" si="1"/>
        <v>126977</v>
      </c>
      <c r="H18" s="53">
        <f t="shared" si="1"/>
        <v>89641</v>
      </c>
      <c r="I18" s="52">
        <f>SUM(I5:I17)</f>
        <v>65810</v>
      </c>
      <c r="J18" s="53">
        <f t="shared" si="1"/>
        <v>136831</v>
      </c>
      <c r="K18" s="105">
        <f t="shared" si="1"/>
        <v>116167</v>
      </c>
      <c r="L18" s="53">
        <f t="shared" si="1"/>
        <v>136234</v>
      </c>
      <c r="M18" s="52">
        <f t="shared" si="1"/>
        <v>60618</v>
      </c>
      <c r="N18" s="50">
        <f>SUM(C18:M18)</f>
        <v>1221075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53" t="s">
        <v>56</v>
      </c>
      <c r="B20" s="354"/>
      <c r="C20" s="78">
        <f>C18/N18</f>
        <v>7.6153389431443605E-2</v>
      </c>
      <c r="D20" s="79">
        <f>D18/N18</f>
        <v>0.14724402677968185</v>
      </c>
      <c r="E20" s="59">
        <f>E18/N18</f>
        <v>8.3251233544213085E-2</v>
      </c>
      <c r="F20" s="79">
        <f>F18/N18</f>
        <v>9.3651905083635315E-2</v>
      </c>
      <c r="G20" s="59">
        <f>G18/N18</f>
        <v>0.10398787953237926</v>
      </c>
      <c r="H20" s="79">
        <f>H18/N18</f>
        <v>7.3411543107507735E-2</v>
      </c>
      <c r="I20" s="59">
        <f>I18/N18</f>
        <v>5.3895133386565118E-2</v>
      </c>
      <c r="J20" s="79">
        <f>J18/N18</f>
        <v>0.11205781790635301</v>
      </c>
      <c r="K20" s="59">
        <f>K18/N18</f>
        <v>9.5135024466146634E-2</v>
      </c>
      <c r="L20" s="79">
        <f>L18/N18</f>
        <v>0.11156890444894867</v>
      </c>
      <c r="M20" s="80">
        <f>M18/N18</f>
        <v>4.9643142313125728E-2</v>
      </c>
      <c r="N20" s="259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6.25" customHeight="1" thickBot="1" x14ac:dyDescent="0.3">
      <c r="A1" s="189"/>
      <c r="B1" s="31"/>
      <c r="C1" s="307" t="s">
        <v>104</v>
      </c>
      <c r="D1" s="308"/>
      <c r="E1" s="308"/>
      <c r="F1" s="308"/>
      <c r="G1" s="308"/>
      <c r="H1" s="308"/>
      <c r="I1" s="308"/>
      <c r="J1" s="309"/>
      <c r="K1" s="309"/>
      <c r="L1" s="31"/>
      <c r="M1" s="31"/>
      <c r="N1" s="72"/>
    </row>
    <row r="2" spans="1:14" ht="15.75" thickBot="1" x14ac:dyDescent="0.3">
      <c r="A2" s="299" t="s">
        <v>1</v>
      </c>
      <c r="B2" s="311" t="s">
        <v>2</v>
      </c>
      <c r="C2" s="326" t="s">
        <v>3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11" t="s">
        <v>4</v>
      </c>
    </row>
    <row r="3" spans="1:14" x14ac:dyDescent="0.25">
      <c r="A3" s="327"/>
      <c r="B3" s="329"/>
      <c r="C3" s="348" t="s">
        <v>72</v>
      </c>
      <c r="D3" s="311" t="s">
        <v>5</v>
      </c>
      <c r="E3" s="333" t="s">
        <v>6</v>
      </c>
      <c r="F3" s="351" t="s">
        <v>7</v>
      </c>
      <c r="G3" s="333" t="s">
        <v>8</v>
      </c>
      <c r="H3" s="331" t="s">
        <v>9</v>
      </c>
      <c r="I3" s="333" t="s">
        <v>10</v>
      </c>
      <c r="J3" s="331" t="s">
        <v>11</v>
      </c>
      <c r="K3" s="348" t="s">
        <v>12</v>
      </c>
      <c r="L3" s="311" t="s">
        <v>13</v>
      </c>
      <c r="M3" s="333" t="s">
        <v>14</v>
      </c>
      <c r="N3" s="336"/>
    </row>
    <row r="4" spans="1:14" ht="15.75" thickBot="1" x14ac:dyDescent="0.3">
      <c r="A4" s="328"/>
      <c r="B4" s="330"/>
      <c r="C4" s="350"/>
      <c r="D4" s="328"/>
      <c r="E4" s="328"/>
      <c r="F4" s="352"/>
      <c r="G4" s="328"/>
      <c r="H4" s="332"/>
      <c r="I4" s="328"/>
      <c r="J4" s="332"/>
      <c r="K4" s="350"/>
      <c r="L4" s="328"/>
      <c r="M4" s="328"/>
      <c r="N4" s="330"/>
    </row>
    <row r="5" spans="1:14" x14ac:dyDescent="0.25">
      <c r="A5" s="36">
        <v>1</v>
      </c>
      <c r="B5" s="37" t="s">
        <v>42</v>
      </c>
      <c r="C5" s="90">
        <v>31</v>
      </c>
      <c r="D5" s="186">
        <v>95</v>
      </c>
      <c r="E5" s="89">
        <v>37</v>
      </c>
      <c r="F5" s="97">
        <v>65</v>
      </c>
      <c r="G5" s="89">
        <v>29</v>
      </c>
      <c r="H5" s="97">
        <v>33</v>
      </c>
      <c r="I5" s="89">
        <v>53</v>
      </c>
      <c r="J5" s="97">
        <v>107</v>
      </c>
      <c r="K5" s="89">
        <v>18</v>
      </c>
      <c r="L5" s="97">
        <v>76</v>
      </c>
      <c r="M5" s="89">
        <v>32</v>
      </c>
      <c r="N5" s="186">
        <f t="shared" ref="N5:N12" si="0">SUM(C5:M5)</f>
        <v>576</v>
      </c>
    </row>
    <row r="6" spans="1:14" x14ac:dyDescent="0.25">
      <c r="A6" s="39">
        <v>2</v>
      </c>
      <c r="B6" s="40" t="s">
        <v>43</v>
      </c>
      <c r="C6" s="90">
        <v>51</v>
      </c>
      <c r="D6" s="77">
        <v>178</v>
      </c>
      <c r="E6" s="90">
        <v>44</v>
      </c>
      <c r="F6" s="71">
        <v>55</v>
      </c>
      <c r="G6" s="90">
        <v>41</v>
      </c>
      <c r="H6" s="71">
        <v>40</v>
      </c>
      <c r="I6" s="74">
        <v>1</v>
      </c>
      <c r="J6" s="71">
        <v>60</v>
      </c>
      <c r="K6" s="90">
        <v>44</v>
      </c>
      <c r="L6" s="75">
        <v>27</v>
      </c>
      <c r="M6" s="74">
        <v>83</v>
      </c>
      <c r="N6" s="77">
        <f t="shared" si="0"/>
        <v>624</v>
      </c>
    </row>
    <row r="7" spans="1:14" x14ac:dyDescent="0.25">
      <c r="A7" s="39">
        <v>3</v>
      </c>
      <c r="B7" s="40" t="s">
        <v>44</v>
      </c>
      <c r="C7" s="74">
        <v>1</v>
      </c>
      <c r="D7" s="40">
        <v>10</v>
      </c>
      <c r="E7" s="74">
        <v>9</v>
      </c>
      <c r="F7" s="71">
        <v>9</v>
      </c>
      <c r="G7" s="74">
        <v>3</v>
      </c>
      <c r="H7" s="75">
        <v>1</v>
      </c>
      <c r="I7" s="74">
        <v>0</v>
      </c>
      <c r="J7" s="75">
        <v>6</v>
      </c>
      <c r="K7" s="74">
        <v>2</v>
      </c>
      <c r="L7" s="75">
        <v>7</v>
      </c>
      <c r="M7" s="74">
        <v>0</v>
      </c>
      <c r="N7" s="40">
        <f t="shared" si="0"/>
        <v>48</v>
      </c>
    </row>
    <row r="8" spans="1:14" x14ac:dyDescent="0.25">
      <c r="A8" s="39">
        <v>4</v>
      </c>
      <c r="B8" s="40" t="s">
        <v>45</v>
      </c>
      <c r="C8" s="74">
        <v>1</v>
      </c>
      <c r="D8" s="40">
        <v>0</v>
      </c>
      <c r="E8" s="74">
        <v>0</v>
      </c>
      <c r="F8" s="75">
        <v>0</v>
      </c>
      <c r="G8" s="74">
        <v>0</v>
      </c>
      <c r="H8" s="75">
        <v>0</v>
      </c>
      <c r="I8" s="74">
        <v>0</v>
      </c>
      <c r="J8" s="75">
        <v>0</v>
      </c>
      <c r="K8" s="74">
        <v>0</v>
      </c>
      <c r="L8" s="75">
        <v>0</v>
      </c>
      <c r="M8" s="74">
        <v>0</v>
      </c>
      <c r="N8" s="40">
        <f t="shared" si="0"/>
        <v>1</v>
      </c>
    </row>
    <row r="9" spans="1:14" x14ac:dyDescent="0.25">
      <c r="A9" s="39">
        <v>5</v>
      </c>
      <c r="B9" s="40" t="s">
        <v>46</v>
      </c>
      <c r="C9" s="74">
        <v>0</v>
      </c>
      <c r="D9" s="40">
        <v>0</v>
      </c>
      <c r="E9" s="74">
        <v>0</v>
      </c>
      <c r="F9" s="75">
        <v>0</v>
      </c>
      <c r="G9" s="74">
        <v>0</v>
      </c>
      <c r="H9" s="75">
        <v>0</v>
      </c>
      <c r="I9" s="74">
        <v>0</v>
      </c>
      <c r="J9" s="75">
        <v>0</v>
      </c>
      <c r="K9" s="91">
        <v>0</v>
      </c>
      <c r="L9" s="75">
        <v>0</v>
      </c>
      <c r="M9" s="74">
        <v>0</v>
      </c>
      <c r="N9" s="40">
        <f t="shared" si="0"/>
        <v>0</v>
      </c>
    </row>
    <row r="10" spans="1:14" x14ac:dyDescent="0.25">
      <c r="A10" s="39">
        <v>6</v>
      </c>
      <c r="B10" s="40" t="s">
        <v>47</v>
      </c>
      <c r="C10" s="74">
        <v>0</v>
      </c>
      <c r="D10" s="40">
        <v>0</v>
      </c>
      <c r="E10" s="74">
        <v>0</v>
      </c>
      <c r="F10" s="75">
        <v>0</v>
      </c>
      <c r="G10" s="74">
        <v>0</v>
      </c>
      <c r="H10" s="75">
        <v>0</v>
      </c>
      <c r="I10" s="74">
        <v>0</v>
      </c>
      <c r="J10" s="75">
        <v>0</v>
      </c>
      <c r="K10" s="74">
        <v>0</v>
      </c>
      <c r="L10" s="75">
        <v>0</v>
      </c>
      <c r="M10" s="74">
        <v>0</v>
      </c>
      <c r="N10" s="40">
        <f t="shared" si="0"/>
        <v>0</v>
      </c>
    </row>
    <row r="11" spans="1:14" x14ac:dyDescent="0.25">
      <c r="A11" s="39">
        <v>7</v>
      </c>
      <c r="B11" s="40" t="s">
        <v>48</v>
      </c>
      <c r="C11" s="74">
        <v>1</v>
      </c>
      <c r="D11" s="77">
        <v>15</v>
      </c>
      <c r="E11" s="74">
        <v>2</v>
      </c>
      <c r="F11" s="75">
        <v>0</v>
      </c>
      <c r="G11" s="74">
        <v>3</v>
      </c>
      <c r="H11" s="75">
        <v>0</v>
      </c>
      <c r="I11" s="74">
        <v>1</v>
      </c>
      <c r="J11" s="75">
        <v>2</v>
      </c>
      <c r="K11" s="194">
        <v>3</v>
      </c>
      <c r="L11" s="75">
        <v>1</v>
      </c>
      <c r="M11" s="74">
        <v>0</v>
      </c>
      <c r="N11" s="77">
        <f t="shared" si="0"/>
        <v>28</v>
      </c>
    </row>
    <row r="12" spans="1:14" ht="15.75" thickBot="1" x14ac:dyDescent="0.3">
      <c r="A12" s="44">
        <v>8</v>
      </c>
      <c r="B12" s="45" t="s">
        <v>49</v>
      </c>
      <c r="C12" s="91">
        <v>0</v>
      </c>
      <c r="D12" s="40">
        <v>0</v>
      </c>
      <c r="E12" s="91">
        <v>0</v>
      </c>
      <c r="F12" s="193">
        <v>0</v>
      </c>
      <c r="G12" s="91">
        <v>0</v>
      </c>
      <c r="H12" s="193">
        <v>0</v>
      </c>
      <c r="I12" s="91">
        <v>0</v>
      </c>
      <c r="J12" s="193">
        <v>0</v>
      </c>
      <c r="K12" s="91">
        <v>0</v>
      </c>
      <c r="L12" s="193">
        <v>0</v>
      </c>
      <c r="M12" s="91">
        <v>0</v>
      </c>
      <c r="N12" s="45">
        <f t="shared" si="0"/>
        <v>0</v>
      </c>
    </row>
    <row r="13" spans="1:14" ht="15.75" thickBot="1" x14ac:dyDescent="0.3">
      <c r="A13" s="47"/>
      <c r="B13" s="48" t="s">
        <v>57</v>
      </c>
      <c r="C13" s="52">
        <f t="shared" ref="C13:N13" si="1">SUM(C5:C12)</f>
        <v>85</v>
      </c>
      <c r="D13" s="50">
        <f t="shared" si="1"/>
        <v>298</v>
      </c>
      <c r="E13" s="52">
        <f t="shared" si="1"/>
        <v>92</v>
      </c>
      <c r="F13" s="53">
        <f t="shared" si="1"/>
        <v>129</v>
      </c>
      <c r="G13" s="52">
        <f t="shared" si="1"/>
        <v>76</v>
      </c>
      <c r="H13" s="53">
        <f t="shared" si="1"/>
        <v>74</v>
      </c>
      <c r="I13" s="52">
        <f t="shared" si="1"/>
        <v>55</v>
      </c>
      <c r="J13" s="53">
        <f t="shared" si="1"/>
        <v>175</v>
      </c>
      <c r="K13" s="52">
        <f t="shared" si="1"/>
        <v>67</v>
      </c>
      <c r="L13" s="53">
        <f t="shared" si="1"/>
        <v>111</v>
      </c>
      <c r="M13" s="52">
        <f t="shared" si="1"/>
        <v>115</v>
      </c>
      <c r="N13" s="50">
        <f t="shared" si="1"/>
        <v>1277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60" t="s">
        <v>56</v>
      </c>
      <c r="B16" s="361"/>
      <c r="C16" s="78">
        <f>C13/N13</f>
        <v>6.6562255285826155E-2</v>
      </c>
      <c r="D16" s="79">
        <f>D13/N13</f>
        <v>0.23335943617854346</v>
      </c>
      <c r="E16" s="59">
        <f>E13/N13</f>
        <v>7.204385277995301E-2</v>
      </c>
      <c r="F16" s="79">
        <f>F13/N13</f>
        <v>0.10101801096319499</v>
      </c>
      <c r="G16" s="59">
        <f>G13/N13</f>
        <v>5.951448707909162E-2</v>
      </c>
      <c r="H16" s="79">
        <f>H13/N13</f>
        <v>5.7948316366483947E-2</v>
      </c>
      <c r="I16" s="59">
        <f>I13/N13</f>
        <v>4.306969459671104E-2</v>
      </c>
      <c r="J16" s="79">
        <f>J13/N13</f>
        <v>0.13703993735317149</v>
      </c>
      <c r="K16" s="59">
        <f>K13/N13</f>
        <v>5.2466718872357085E-2</v>
      </c>
      <c r="L16" s="79">
        <f>L13/N13</f>
        <v>8.6922474549725917E-2</v>
      </c>
      <c r="M16" s="80">
        <f>M13/N13</f>
        <v>9.0054815974941263E-2</v>
      </c>
      <c r="N16" s="259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07" t="s">
        <v>114</v>
      </c>
      <c r="D18" s="308"/>
      <c r="E18" s="308"/>
      <c r="F18" s="308"/>
      <c r="G18" s="308"/>
      <c r="H18" s="308"/>
      <c r="I18" s="308"/>
      <c r="J18" s="309"/>
      <c r="K18" s="309"/>
      <c r="L18" s="31"/>
      <c r="M18" s="31"/>
      <c r="N18" s="256" t="s">
        <v>39</v>
      </c>
    </row>
    <row r="19" spans="1:14" ht="15.75" thickBot="1" x14ac:dyDescent="0.3">
      <c r="A19" s="299" t="s">
        <v>1</v>
      </c>
      <c r="B19" s="311" t="s">
        <v>2</v>
      </c>
      <c r="C19" s="326" t="s">
        <v>3</v>
      </c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11" t="s">
        <v>4</v>
      </c>
    </row>
    <row r="20" spans="1:14" x14ac:dyDescent="0.25">
      <c r="A20" s="327"/>
      <c r="B20" s="329"/>
      <c r="C20" s="348" t="s">
        <v>72</v>
      </c>
      <c r="D20" s="311" t="s">
        <v>5</v>
      </c>
      <c r="E20" s="333" t="s">
        <v>6</v>
      </c>
      <c r="F20" s="351" t="s">
        <v>7</v>
      </c>
      <c r="G20" s="333" t="s">
        <v>8</v>
      </c>
      <c r="H20" s="331" t="s">
        <v>9</v>
      </c>
      <c r="I20" s="333" t="s">
        <v>10</v>
      </c>
      <c r="J20" s="331" t="s">
        <v>11</v>
      </c>
      <c r="K20" s="348" t="s">
        <v>12</v>
      </c>
      <c r="L20" s="311" t="s">
        <v>13</v>
      </c>
      <c r="M20" s="333" t="s">
        <v>14</v>
      </c>
      <c r="N20" s="336"/>
    </row>
    <row r="21" spans="1:14" ht="15.75" thickBot="1" x14ac:dyDescent="0.3">
      <c r="A21" s="328"/>
      <c r="B21" s="330"/>
      <c r="C21" s="350"/>
      <c r="D21" s="328"/>
      <c r="E21" s="328"/>
      <c r="F21" s="352"/>
      <c r="G21" s="328"/>
      <c r="H21" s="332"/>
      <c r="I21" s="328"/>
      <c r="J21" s="332"/>
      <c r="K21" s="350"/>
      <c r="L21" s="328"/>
      <c r="M21" s="328"/>
      <c r="N21" s="330"/>
    </row>
    <row r="22" spans="1:14" x14ac:dyDescent="0.25">
      <c r="A22" s="36">
        <v>1</v>
      </c>
      <c r="B22" s="37" t="s">
        <v>42</v>
      </c>
      <c r="C22" s="90">
        <v>5193</v>
      </c>
      <c r="D22" s="186">
        <v>22241</v>
      </c>
      <c r="E22" s="89">
        <v>5649</v>
      </c>
      <c r="F22" s="97">
        <v>13479</v>
      </c>
      <c r="G22" s="89">
        <v>18738</v>
      </c>
      <c r="H22" s="97">
        <v>5293</v>
      </c>
      <c r="I22" s="89">
        <v>10946</v>
      </c>
      <c r="J22" s="97">
        <v>19297</v>
      </c>
      <c r="K22" s="89">
        <v>4829</v>
      </c>
      <c r="L22" s="97">
        <v>13951</v>
      </c>
      <c r="M22" s="89">
        <v>8112</v>
      </c>
      <c r="N22" s="186">
        <f t="shared" ref="N22:N29" si="2">SUM(C22:M22)</f>
        <v>127728</v>
      </c>
    </row>
    <row r="23" spans="1:14" x14ac:dyDescent="0.25">
      <c r="A23" s="39">
        <v>2</v>
      </c>
      <c r="B23" s="40" t="s">
        <v>43</v>
      </c>
      <c r="C23" s="90">
        <v>7614</v>
      </c>
      <c r="D23" s="77">
        <v>37296</v>
      </c>
      <c r="E23" s="90">
        <v>6807</v>
      </c>
      <c r="F23" s="71">
        <v>7403</v>
      </c>
      <c r="G23" s="90">
        <v>4911</v>
      </c>
      <c r="H23" s="71">
        <v>17594</v>
      </c>
      <c r="I23" s="74">
        <v>64</v>
      </c>
      <c r="J23" s="71">
        <v>22277</v>
      </c>
      <c r="K23" s="90">
        <v>30197</v>
      </c>
      <c r="L23" s="71">
        <v>4191</v>
      </c>
      <c r="M23" s="90">
        <v>19703</v>
      </c>
      <c r="N23" s="77">
        <f t="shared" si="2"/>
        <v>158057</v>
      </c>
    </row>
    <row r="24" spans="1:14" x14ac:dyDescent="0.25">
      <c r="A24" s="39">
        <v>3</v>
      </c>
      <c r="B24" s="40" t="s">
        <v>44</v>
      </c>
      <c r="C24" s="74">
        <v>284</v>
      </c>
      <c r="D24" s="77">
        <v>3171</v>
      </c>
      <c r="E24" s="90">
        <v>5316</v>
      </c>
      <c r="F24" s="71">
        <v>564</v>
      </c>
      <c r="G24" s="90">
        <v>1832</v>
      </c>
      <c r="H24" s="75">
        <v>234</v>
      </c>
      <c r="I24" s="74">
        <v>0</v>
      </c>
      <c r="J24" s="71">
        <v>3182</v>
      </c>
      <c r="K24" s="74">
        <v>312</v>
      </c>
      <c r="L24" s="75">
        <v>727</v>
      </c>
      <c r="M24" s="74">
        <v>2</v>
      </c>
      <c r="N24" s="77">
        <f t="shared" si="2"/>
        <v>15624</v>
      </c>
    </row>
    <row r="25" spans="1:14" x14ac:dyDescent="0.25">
      <c r="A25" s="39">
        <v>4</v>
      </c>
      <c r="B25" s="40" t="s">
        <v>45</v>
      </c>
      <c r="C25" s="74">
        <v>253</v>
      </c>
      <c r="D25" s="40">
        <v>0</v>
      </c>
      <c r="E25" s="74">
        <v>0</v>
      </c>
      <c r="F25" s="75">
        <v>0</v>
      </c>
      <c r="G25" s="74">
        <v>0</v>
      </c>
      <c r="H25" s="75">
        <v>0</v>
      </c>
      <c r="I25" s="74">
        <v>0</v>
      </c>
      <c r="J25" s="75">
        <v>0</v>
      </c>
      <c r="K25" s="74">
        <v>0</v>
      </c>
      <c r="L25" s="75">
        <v>0</v>
      </c>
      <c r="M25" s="74">
        <v>0</v>
      </c>
      <c r="N25" s="77">
        <f t="shared" si="2"/>
        <v>253</v>
      </c>
    </row>
    <row r="26" spans="1:14" x14ac:dyDescent="0.25">
      <c r="A26" s="39">
        <v>5</v>
      </c>
      <c r="B26" s="40" t="s">
        <v>46</v>
      </c>
      <c r="C26" s="74">
        <v>0</v>
      </c>
      <c r="D26" s="40">
        <v>0</v>
      </c>
      <c r="E26" s="74">
        <v>0</v>
      </c>
      <c r="F26" s="75">
        <v>0</v>
      </c>
      <c r="G26" s="74">
        <v>0</v>
      </c>
      <c r="H26" s="75">
        <v>0</v>
      </c>
      <c r="I26" s="74">
        <v>0</v>
      </c>
      <c r="J26" s="75">
        <v>0</v>
      </c>
      <c r="K26" s="91">
        <v>0</v>
      </c>
      <c r="L26" s="75">
        <v>0</v>
      </c>
      <c r="M26" s="74">
        <v>0</v>
      </c>
      <c r="N26" s="40">
        <f t="shared" si="2"/>
        <v>0</v>
      </c>
    </row>
    <row r="27" spans="1:14" x14ac:dyDescent="0.25">
      <c r="A27" s="39">
        <v>6</v>
      </c>
      <c r="B27" s="40" t="s">
        <v>47</v>
      </c>
      <c r="C27" s="74">
        <v>0</v>
      </c>
      <c r="D27" s="40">
        <v>0</v>
      </c>
      <c r="E27" s="74">
        <v>0</v>
      </c>
      <c r="F27" s="75">
        <v>0</v>
      </c>
      <c r="G27" s="74">
        <v>0</v>
      </c>
      <c r="H27" s="75">
        <v>0</v>
      </c>
      <c r="I27" s="74">
        <v>0</v>
      </c>
      <c r="J27" s="75">
        <v>0</v>
      </c>
      <c r="K27" s="74">
        <v>0</v>
      </c>
      <c r="L27" s="75">
        <v>0</v>
      </c>
      <c r="M27" s="74">
        <v>0</v>
      </c>
      <c r="N27" s="40">
        <f t="shared" si="2"/>
        <v>0</v>
      </c>
    </row>
    <row r="28" spans="1:14" x14ac:dyDescent="0.25">
      <c r="A28" s="39">
        <v>7</v>
      </c>
      <c r="B28" s="40" t="s">
        <v>48</v>
      </c>
      <c r="C28" s="74">
        <v>2</v>
      </c>
      <c r="D28" s="77">
        <v>1608</v>
      </c>
      <c r="E28" s="74">
        <v>235</v>
      </c>
      <c r="F28" s="75">
        <v>0</v>
      </c>
      <c r="G28" s="74">
        <v>218</v>
      </c>
      <c r="H28" s="75">
        <v>0</v>
      </c>
      <c r="I28" s="74">
        <v>38</v>
      </c>
      <c r="J28" s="71">
        <v>52</v>
      </c>
      <c r="K28" s="194">
        <v>512</v>
      </c>
      <c r="L28" s="75">
        <v>12</v>
      </c>
      <c r="M28" s="90">
        <v>1083</v>
      </c>
      <c r="N28" s="77">
        <f t="shared" si="2"/>
        <v>3760</v>
      </c>
    </row>
    <row r="29" spans="1:14" ht="15.75" thickBot="1" x14ac:dyDescent="0.3">
      <c r="A29" s="44">
        <v>8</v>
      </c>
      <c r="B29" s="45" t="s">
        <v>49</v>
      </c>
      <c r="C29" s="91">
        <v>2</v>
      </c>
      <c r="D29" s="40">
        <v>0</v>
      </c>
      <c r="E29" s="91">
        <v>0</v>
      </c>
      <c r="F29" s="193">
        <v>0</v>
      </c>
      <c r="G29" s="91">
        <v>0</v>
      </c>
      <c r="H29" s="193">
        <v>0</v>
      </c>
      <c r="I29" s="91">
        <v>0</v>
      </c>
      <c r="J29" s="193">
        <v>0</v>
      </c>
      <c r="K29" s="91">
        <v>0</v>
      </c>
      <c r="L29" s="193">
        <v>0</v>
      </c>
      <c r="M29" s="91">
        <v>0</v>
      </c>
      <c r="N29" s="45">
        <f t="shared" si="2"/>
        <v>2</v>
      </c>
    </row>
    <row r="30" spans="1:14" ht="15.75" thickBot="1" x14ac:dyDescent="0.3">
      <c r="A30" s="81"/>
      <c r="B30" s="48" t="s">
        <v>4</v>
      </c>
      <c r="C30" s="192">
        <f>SUM(C22:C28)</f>
        <v>13346</v>
      </c>
      <c r="D30" s="64">
        <f t="shared" ref="D30:N30" si="3">SUM(D22:D29)</f>
        <v>64316</v>
      </c>
      <c r="E30" s="52">
        <f t="shared" si="3"/>
        <v>18007</v>
      </c>
      <c r="F30" s="53">
        <f t="shared" si="3"/>
        <v>21446</v>
      </c>
      <c r="G30" s="52">
        <f t="shared" si="3"/>
        <v>25699</v>
      </c>
      <c r="H30" s="53">
        <f t="shared" si="3"/>
        <v>23121</v>
      </c>
      <c r="I30" s="52">
        <f>SUM(I22:I29)</f>
        <v>11048</v>
      </c>
      <c r="J30" s="53">
        <f t="shared" si="3"/>
        <v>44808</v>
      </c>
      <c r="K30" s="52">
        <f t="shared" si="3"/>
        <v>35850</v>
      </c>
      <c r="L30" s="53">
        <f t="shared" si="3"/>
        <v>18881</v>
      </c>
      <c r="M30" s="52">
        <f t="shared" si="3"/>
        <v>28900</v>
      </c>
      <c r="N30" s="50">
        <f t="shared" si="3"/>
        <v>305424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58" t="s">
        <v>56</v>
      </c>
      <c r="B32" s="359"/>
      <c r="C32" s="104">
        <f>C30/N30</f>
        <v>4.3696631567918698E-2</v>
      </c>
      <c r="D32" s="103">
        <f>D30/N30</f>
        <v>0.21057939127246059</v>
      </c>
      <c r="E32" s="104">
        <f>E30/N30</f>
        <v>5.8957383833621459E-2</v>
      </c>
      <c r="F32" s="58">
        <f>F30/N30</f>
        <v>7.0217140761695218E-2</v>
      </c>
      <c r="G32" s="104">
        <f>G30/N30</f>
        <v>8.4142045156896647E-2</v>
      </c>
      <c r="H32" s="58">
        <f>H30/N30</f>
        <v>7.5701320132013195E-2</v>
      </c>
      <c r="I32" s="104">
        <f>I30/N30</f>
        <v>3.6172664885536172E-2</v>
      </c>
      <c r="J32" s="58">
        <f>J30/N30</f>
        <v>0.1467075278956467</v>
      </c>
      <c r="K32" s="104">
        <f>K30/N30</f>
        <v>0.11737780920949238</v>
      </c>
      <c r="L32" s="58">
        <f>L30/N30</f>
        <v>6.1818979516999321E-2</v>
      </c>
      <c r="M32" s="104">
        <f>M30/N30</f>
        <v>9.4622557493844628E-2</v>
      </c>
      <c r="N32" s="58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19.5" customHeight="1" thickBot="1" x14ac:dyDescent="0.3">
      <c r="B1" s="31"/>
      <c r="C1" s="307" t="s">
        <v>100</v>
      </c>
      <c r="D1" s="308"/>
      <c r="E1" s="308"/>
      <c r="F1" s="308"/>
      <c r="G1" s="308"/>
      <c r="H1" s="308"/>
      <c r="I1" s="308"/>
      <c r="J1" s="309"/>
      <c r="K1" s="309"/>
      <c r="L1" s="31"/>
      <c r="M1" s="31"/>
      <c r="N1" s="72"/>
    </row>
    <row r="2" spans="1:14" ht="15.75" thickBot="1" x14ac:dyDescent="0.3">
      <c r="A2" s="299" t="s">
        <v>1</v>
      </c>
      <c r="B2" s="311" t="s">
        <v>2</v>
      </c>
      <c r="C2" s="326" t="s">
        <v>3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11" t="s">
        <v>4</v>
      </c>
    </row>
    <row r="3" spans="1:14" x14ac:dyDescent="0.25">
      <c r="A3" s="327"/>
      <c r="B3" s="329"/>
      <c r="C3" s="348" t="s">
        <v>72</v>
      </c>
      <c r="D3" s="311" t="s">
        <v>5</v>
      </c>
      <c r="E3" s="333" t="s">
        <v>6</v>
      </c>
      <c r="F3" s="351" t="s">
        <v>7</v>
      </c>
      <c r="G3" s="333" t="s">
        <v>8</v>
      </c>
      <c r="H3" s="331" t="s">
        <v>9</v>
      </c>
      <c r="I3" s="333" t="s">
        <v>10</v>
      </c>
      <c r="J3" s="331" t="s">
        <v>11</v>
      </c>
      <c r="K3" s="348" t="s">
        <v>12</v>
      </c>
      <c r="L3" s="311" t="s">
        <v>13</v>
      </c>
      <c r="M3" s="333" t="s">
        <v>14</v>
      </c>
      <c r="N3" s="336"/>
    </row>
    <row r="4" spans="1:14" ht="15.75" thickBot="1" x14ac:dyDescent="0.3">
      <c r="A4" s="328"/>
      <c r="B4" s="330"/>
      <c r="C4" s="350"/>
      <c r="D4" s="328"/>
      <c r="E4" s="328"/>
      <c r="F4" s="352"/>
      <c r="G4" s="328"/>
      <c r="H4" s="332"/>
      <c r="I4" s="328"/>
      <c r="J4" s="332"/>
      <c r="K4" s="350"/>
      <c r="L4" s="328"/>
      <c r="M4" s="328"/>
      <c r="N4" s="330"/>
    </row>
    <row r="5" spans="1:14" x14ac:dyDescent="0.25">
      <c r="A5" s="36">
        <v>1</v>
      </c>
      <c r="B5" s="37" t="s">
        <v>42</v>
      </c>
      <c r="C5" s="90">
        <v>1</v>
      </c>
      <c r="D5" s="186">
        <v>0</v>
      </c>
      <c r="E5" s="89">
        <v>6</v>
      </c>
      <c r="F5" s="97">
        <v>0</v>
      </c>
      <c r="G5" s="89">
        <v>1</v>
      </c>
      <c r="H5" s="97">
        <v>0</v>
      </c>
      <c r="I5" s="89">
        <v>2</v>
      </c>
      <c r="J5" s="97">
        <v>0</v>
      </c>
      <c r="K5" s="89">
        <v>0</v>
      </c>
      <c r="L5" s="97">
        <v>0</v>
      </c>
      <c r="M5" s="89">
        <v>0</v>
      </c>
      <c r="N5" s="186">
        <f t="shared" ref="N5:N12" si="0">SUM(C5:M5)</f>
        <v>10</v>
      </c>
    </row>
    <row r="6" spans="1:14" x14ac:dyDescent="0.25">
      <c r="A6" s="39">
        <v>2</v>
      </c>
      <c r="B6" s="40" t="s">
        <v>43</v>
      </c>
      <c r="C6" s="90">
        <v>0</v>
      </c>
      <c r="D6" s="77">
        <v>0</v>
      </c>
      <c r="E6" s="90">
        <v>0</v>
      </c>
      <c r="F6" s="71">
        <v>0</v>
      </c>
      <c r="G6" s="90">
        <v>0</v>
      </c>
      <c r="H6" s="71">
        <v>0</v>
      </c>
      <c r="I6" s="74">
        <v>0</v>
      </c>
      <c r="J6" s="71">
        <v>0</v>
      </c>
      <c r="K6" s="90">
        <v>0</v>
      </c>
      <c r="L6" s="71">
        <v>0</v>
      </c>
      <c r="M6" s="90">
        <v>0</v>
      </c>
      <c r="N6" s="77">
        <f t="shared" si="0"/>
        <v>0</v>
      </c>
    </row>
    <row r="7" spans="1:14" x14ac:dyDescent="0.25">
      <c r="A7" s="39">
        <v>3</v>
      </c>
      <c r="B7" s="40" t="s">
        <v>44</v>
      </c>
      <c r="C7" s="74">
        <v>0</v>
      </c>
      <c r="D7" s="77">
        <v>0</v>
      </c>
      <c r="E7" s="90">
        <v>0</v>
      </c>
      <c r="F7" s="71">
        <v>0</v>
      </c>
      <c r="G7" s="74">
        <v>0</v>
      </c>
      <c r="H7" s="75">
        <v>0</v>
      </c>
      <c r="I7" s="74">
        <v>0</v>
      </c>
      <c r="J7" s="75">
        <v>0</v>
      </c>
      <c r="K7" s="74">
        <v>0</v>
      </c>
      <c r="L7" s="75">
        <v>0</v>
      </c>
      <c r="M7" s="74">
        <v>0</v>
      </c>
      <c r="N7" s="77">
        <f t="shared" si="0"/>
        <v>0</v>
      </c>
    </row>
    <row r="8" spans="1:14" x14ac:dyDescent="0.25">
      <c r="A8" s="39">
        <v>4</v>
      </c>
      <c r="B8" s="40" t="s">
        <v>45</v>
      </c>
      <c r="C8" s="74">
        <v>0</v>
      </c>
      <c r="D8" s="40">
        <v>0</v>
      </c>
      <c r="E8" s="74">
        <v>0</v>
      </c>
      <c r="F8" s="75">
        <v>0</v>
      </c>
      <c r="G8" s="74">
        <v>0</v>
      </c>
      <c r="H8" s="75">
        <v>0</v>
      </c>
      <c r="I8" s="74">
        <v>0</v>
      </c>
      <c r="J8" s="75">
        <v>0</v>
      </c>
      <c r="K8" s="74">
        <v>0</v>
      </c>
      <c r="L8" s="75">
        <v>0</v>
      </c>
      <c r="M8" s="74">
        <v>0</v>
      </c>
      <c r="N8" s="77">
        <f t="shared" si="0"/>
        <v>0</v>
      </c>
    </row>
    <row r="9" spans="1:14" x14ac:dyDescent="0.25">
      <c r="A9" s="39">
        <v>5</v>
      </c>
      <c r="B9" s="40" t="s">
        <v>46</v>
      </c>
      <c r="C9" s="74">
        <v>0</v>
      </c>
      <c r="D9" s="40">
        <v>0</v>
      </c>
      <c r="E9" s="74">
        <v>0</v>
      </c>
      <c r="F9" s="75">
        <v>0</v>
      </c>
      <c r="G9" s="74">
        <v>0</v>
      </c>
      <c r="H9" s="75">
        <v>0</v>
      </c>
      <c r="I9" s="74">
        <v>0</v>
      </c>
      <c r="J9" s="75">
        <v>0</v>
      </c>
      <c r="K9" s="91">
        <v>0</v>
      </c>
      <c r="L9" s="75">
        <v>0</v>
      </c>
      <c r="M9" s="74">
        <v>0</v>
      </c>
      <c r="N9" s="40">
        <f t="shared" si="0"/>
        <v>0</v>
      </c>
    </row>
    <row r="10" spans="1:14" x14ac:dyDescent="0.25">
      <c r="A10" s="39">
        <v>6</v>
      </c>
      <c r="B10" s="40" t="s">
        <v>47</v>
      </c>
      <c r="C10" s="74">
        <v>0</v>
      </c>
      <c r="D10" s="40">
        <v>0</v>
      </c>
      <c r="E10" s="74">
        <v>0</v>
      </c>
      <c r="F10" s="75">
        <v>0</v>
      </c>
      <c r="G10" s="74">
        <v>0</v>
      </c>
      <c r="H10" s="75">
        <v>0</v>
      </c>
      <c r="I10" s="74">
        <v>0</v>
      </c>
      <c r="J10" s="75">
        <v>0</v>
      </c>
      <c r="K10" s="74">
        <v>0</v>
      </c>
      <c r="L10" s="75">
        <v>0</v>
      </c>
      <c r="M10" s="74">
        <v>0</v>
      </c>
      <c r="N10" s="40">
        <f t="shared" si="0"/>
        <v>0</v>
      </c>
    </row>
    <row r="11" spans="1:14" x14ac:dyDescent="0.25">
      <c r="A11" s="39">
        <v>7</v>
      </c>
      <c r="B11" s="40" t="s">
        <v>48</v>
      </c>
      <c r="C11" s="74">
        <v>0</v>
      </c>
      <c r="D11" s="77">
        <v>0</v>
      </c>
      <c r="E11" s="74">
        <v>0</v>
      </c>
      <c r="F11" s="75">
        <v>0</v>
      </c>
      <c r="G11" s="74">
        <v>0</v>
      </c>
      <c r="H11" s="75">
        <v>0</v>
      </c>
      <c r="I11" s="74">
        <v>0</v>
      </c>
      <c r="J11" s="71">
        <v>0</v>
      </c>
      <c r="K11" s="194">
        <v>0</v>
      </c>
      <c r="L11" s="75">
        <v>0</v>
      </c>
      <c r="M11" s="90">
        <v>0</v>
      </c>
      <c r="N11" s="77">
        <f t="shared" si="0"/>
        <v>0</v>
      </c>
    </row>
    <row r="12" spans="1:14" ht="15.75" thickBot="1" x14ac:dyDescent="0.3">
      <c r="A12" s="44">
        <v>8</v>
      </c>
      <c r="B12" s="45" t="s">
        <v>49</v>
      </c>
      <c r="C12" s="91">
        <v>0</v>
      </c>
      <c r="D12" s="40">
        <v>0</v>
      </c>
      <c r="E12" s="91">
        <v>0</v>
      </c>
      <c r="F12" s="193">
        <v>0</v>
      </c>
      <c r="G12" s="91">
        <v>0</v>
      </c>
      <c r="H12" s="193">
        <v>0</v>
      </c>
      <c r="I12" s="91">
        <v>0</v>
      </c>
      <c r="J12" s="193">
        <v>0</v>
      </c>
      <c r="K12" s="91">
        <v>0</v>
      </c>
      <c r="L12" s="193">
        <v>0</v>
      </c>
      <c r="M12" s="91">
        <v>0</v>
      </c>
      <c r="N12" s="45">
        <f t="shared" si="0"/>
        <v>0</v>
      </c>
    </row>
    <row r="13" spans="1:14" ht="15.75" thickBot="1" x14ac:dyDescent="0.3">
      <c r="A13" s="81"/>
      <c r="B13" s="48" t="s">
        <v>33</v>
      </c>
      <c r="C13" s="192">
        <f t="shared" ref="C13:N13" si="1">SUM(C5:C12)</f>
        <v>1</v>
      </c>
      <c r="D13" s="50">
        <f t="shared" si="1"/>
        <v>0</v>
      </c>
      <c r="E13" s="52">
        <f t="shared" si="1"/>
        <v>6</v>
      </c>
      <c r="F13" s="53">
        <f t="shared" si="1"/>
        <v>0</v>
      </c>
      <c r="G13" s="52">
        <f t="shared" si="1"/>
        <v>1</v>
      </c>
      <c r="H13" s="53">
        <f t="shared" si="1"/>
        <v>0</v>
      </c>
      <c r="I13" s="52">
        <f t="shared" si="1"/>
        <v>2</v>
      </c>
      <c r="J13" s="53">
        <f t="shared" si="1"/>
        <v>0</v>
      </c>
      <c r="K13" s="52">
        <f t="shared" si="1"/>
        <v>0</v>
      </c>
      <c r="L13" s="53">
        <f t="shared" si="1"/>
        <v>0</v>
      </c>
      <c r="M13" s="52">
        <f t="shared" si="1"/>
        <v>0</v>
      </c>
      <c r="N13" s="50">
        <f t="shared" si="1"/>
        <v>10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62" t="s">
        <v>56</v>
      </c>
      <c r="B15" s="363"/>
      <c r="C15" s="104">
        <f>C13/N13</f>
        <v>0.1</v>
      </c>
      <c r="D15" s="103">
        <f>D13/N13</f>
        <v>0</v>
      </c>
      <c r="E15" s="102">
        <f>E13/N13</f>
        <v>0.6</v>
      </c>
      <c r="F15" s="58">
        <f>F13/N13</f>
        <v>0</v>
      </c>
      <c r="G15" s="102">
        <f>G13/N13</f>
        <v>0.1</v>
      </c>
      <c r="H15" s="58">
        <f>H13/N13</f>
        <v>0</v>
      </c>
      <c r="I15" s="102">
        <f>I13/N13</f>
        <v>0.2</v>
      </c>
      <c r="J15" s="58">
        <f>J13/N13</f>
        <v>0</v>
      </c>
      <c r="K15" s="102">
        <f>K13/N13</f>
        <v>0</v>
      </c>
      <c r="L15" s="58">
        <f>L13/N13</f>
        <v>0</v>
      </c>
      <c r="M15" s="102">
        <f>M13/N13</f>
        <v>0</v>
      </c>
      <c r="N15" s="58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07" t="s">
        <v>105</v>
      </c>
      <c r="D17" s="308"/>
      <c r="E17" s="308"/>
      <c r="F17" s="308"/>
      <c r="G17" s="308"/>
      <c r="H17" s="308"/>
      <c r="I17" s="308"/>
      <c r="J17" s="309"/>
      <c r="K17" s="309"/>
      <c r="L17" s="31"/>
      <c r="M17" s="31"/>
      <c r="N17" s="256" t="s">
        <v>39</v>
      </c>
    </row>
    <row r="18" spans="1:14" ht="15.75" thickBot="1" x14ac:dyDescent="0.3">
      <c r="A18" s="299" t="s">
        <v>1</v>
      </c>
      <c r="B18" s="311" t="s">
        <v>2</v>
      </c>
      <c r="C18" s="326" t="s">
        <v>3</v>
      </c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11" t="s">
        <v>4</v>
      </c>
    </row>
    <row r="19" spans="1:14" x14ac:dyDescent="0.25">
      <c r="A19" s="327"/>
      <c r="B19" s="329"/>
      <c r="C19" s="348" t="s">
        <v>72</v>
      </c>
      <c r="D19" s="311" t="s">
        <v>5</v>
      </c>
      <c r="E19" s="333" t="s">
        <v>6</v>
      </c>
      <c r="F19" s="351" t="s">
        <v>7</v>
      </c>
      <c r="G19" s="333" t="s">
        <v>8</v>
      </c>
      <c r="H19" s="331" t="s">
        <v>9</v>
      </c>
      <c r="I19" s="333" t="s">
        <v>10</v>
      </c>
      <c r="J19" s="331" t="s">
        <v>11</v>
      </c>
      <c r="K19" s="348" t="s">
        <v>12</v>
      </c>
      <c r="L19" s="311" t="s">
        <v>13</v>
      </c>
      <c r="M19" s="333" t="s">
        <v>14</v>
      </c>
      <c r="N19" s="336"/>
    </row>
    <row r="20" spans="1:14" ht="15.75" thickBot="1" x14ac:dyDescent="0.3">
      <c r="A20" s="328"/>
      <c r="B20" s="330"/>
      <c r="C20" s="350"/>
      <c r="D20" s="328"/>
      <c r="E20" s="328"/>
      <c r="F20" s="352"/>
      <c r="G20" s="328"/>
      <c r="H20" s="332"/>
      <c r="I20" s="328"/>
      <c r="J20" s="332"/>
      <c r="K20" s="350"/>
      <c r="L20" s="328"/>
      <c r="M20" s="328"/>
      <c r="N20" s="330"/>
    </row>
    <row r="21" spans="1:14" x14ac:dyDescent="0.25">
      <c r="A21" s="36">
        <v>1</v>
      </c>
      <c r="B21" s="37" t="s">
        <v>42</v>
      </c>
      <c r="C21" s="90">
        <v>72</v>
      </c>
      <c r="D21" s="186">
        <v>0</v>
      </c>
      <c r="E21" s="89">
        <v>4290</v>
      </c>
      <c r="F21" s="97">
        <v>0</v>
      </c>
      <c r="G21" s="89">
        <v>341</v>
      </c>
      <c r="H21" s="97">
        <v>0</v>
      </c>
      <c r="I21" s="89">
        <v>66</v>
      </c>
      <c r="J21" s="97">
        <v>0</v>
      </c>
      <c r="K21" s="89">
        <v>0</v>
      </c>
      <c r="L21" s="97">
        <v>0</v>
      </c>
      <c r="M21" s="89">
        <v>0</v>
      </c>
      <c r="N21" s="186">
        <f t="shared" ref="N21:N28" si="2">SUM(C21:M21)</f>
        <v>4769</v>
      </c>
    </row>
    <row r="22" spans="1:14" x14ac:dyDescent="0.25">
      <c r="A22" s="39">
        <v>2</v>
      </c>
      <c r="B22" s="40" t="s">
        <v>43</v>
      </c>
      <c r="C22" s="90">
        <v>0</v>
      </c>
      <c r="D22" s="77">
        <v>0</v>
      </c>
      <c r="E22" s="90">
        <v>0</v>
      </c>
      <c r="F22" s="71">
        <v>0</v>
      </c>
      <c r="G22" s="90">
        <v>0</v>
      </c>
      <c r="H22" s="71">
        <v>0</v>
      </c>
      <c r="I22" s="74">
        <v>0</v>
      </c>
      <c r="J22" s="71">
        <v>0</v>
      </c>
      <c r="K22" s="90">
        <v>10</v>
      </c>
      <c r="L22" s="71">
        <v>0</v>
      </c>
      <c r="M22" s="90">
        <v>0</v>
      </c>
      <c r="N22" s="77">
        <f t="shared" si="2"/>
        <v>10</v>
      </c>
    </row>
    <row r="23" spans="1:14" x14ac:dyDescent="0.25">
      <c r="A23" s="39">
        <v>3</v>
      </c>
      <c r="B23" s="40" t="s">
        <v>44</v>
      </c>
      <c r="C23" s="74">
        <v>0</v>
      </c>
      <c r="D23" s="77">
        <v>0</v>
      </c>
      <c r="E23" s="90">
        <v>0</v>
      </c>
      <c r="F23" s="71">
        <v>0</v>
      </c>
      <c r="G23" s="74">
        <v>0</v>
      </c>
      <c r="H23" s="75">
        <v>0</v>
      </c>
      <c r="I23" s="74">
        <v>0</v>
      </c>
      <c r="J23" s="75">
        <v>0</v>
      </c>
      <c r="K23" s="74">
        <v>0</v>
      </c>
      <c r="L23" s="75">
        <v>0</v>
      </c>
      <c r="M23" s="74">
        <v>0</v>
      </c>
      <c r="N23" s="77">
        <f t="shared" si="2"/>
        <v>0</v>
      </c>
    </row>
    <row r="24" spans="1:14" x14ac:dyDescent="0.25">
      <c r="A24" s="39">
        <v>4</v>
      </c>
      <c r="B24" s="40" t="s">
        <v>45</v>
      </c>
      <c r="C24" s="74">
        <v>0</v>
      </c>
      <c r="D24" s="40">
        <v>0</v>
      </c>
      <c r="E24" s="74">
        <v>0</v>
      </c>
      <c r="F24" s="75">
        <v>0</v>
      </c>
      <c r="G24" s="74">
        <v>0</v>
      </c>
      <c r="H24" s="75">
        <v>0</v>
      </c>
      <c r="I24" s="74">
        <v>0</v>
      </c>
      <c r="J24" s="75">
        <v>0</v>
      </c>
      <c r="K24" s="74">
        <v>0</v>
      </c>
      <c r="L24" s="75">
        <v>0</v>
      </c>
      <c r="M24" s="74">
        <v>0</v>
      </c>
      <c r="N24" s="77">
        <f t="shared" si="2"/>
        <v>0</v>
      </c>
    </row>
    <row r="25" spans="1:14" x14ac:dyDescent="0.25">
      <c r="A25" s="39">
        <v>5</v>
      </c>
      <c r="B25" s="40" t="s">
        <v>46</v>
      </c>
      <c r="C25" s="74">
        <v>0</v>
      </c>
      <c r="D25" s="40">
        <v>0</v>
      </c>
      <c r="E25" s="74">
        <v>0</v>
      </c>
      <c r="F25" s="75">
        <v>0</v>
      </c>
      <c r="G25" s="74">
        <v>0</v>
      </c>
      <c r="H25" s="75">
        <v>0</v>
      </c>
      <c r="I25" s="74">
        <v>0</v>
      </c>
      <c r="J25" s="75">
        <v>0</v>
      </c>
      <c r="K25" s="91">
        <v>0</v>
      </c>
      <c r="L25" s="75">
        <v>0</v>
      </c>
      <c r="M25" s="74">
        <v>0</v>
      </c>
      <c r="N25" s="40">
        <f t="shared" si="2"/>
        <v>0</v>
      </c>
    </row>
    <row r="26" spans="1:14" x14ac:dyDescent="0.25">
      <c r="A26" s="39">
        <v>6</v>
      </c>
      <c r="B26" s="40" t="s">
        <v>47</v>
      </c>
      <c r="C26" s="74">
        <v>0</v>
      </c>
      <c r="D26" s="40">
        <v>0</v>
      </c>
      <c r="E26" s="74">
        <v>0</v>
      </c>
      <c r="F26" s="75">
        <v>0</v>
      </c>
      <c r="G26" s="74">
        <v>0</v>
      </c>
      <c r="H26" s="75">
        <v>0</v>
      </c>
      <c r="I26" s="74">
        <v>0</v>
      </c>
      <c r="J26" s="75">
        <v>0</v>
      </c>
      <c r="K26" s="74">
        <v>0</v>
      </c>
      <c r="L26" s="75">
        <v>0</v>
      </c>
      <c r="M26" s="74">
        <v>0</v>
      </c>
      <c r="N26" s="40">
        <f t="shared" si="2"/>
        <v>0</v>
      </c>
    </row>
    <row r="27" spans="1:14" x14ac:dyDescent="0.25">
      <c r="A27" s="39">
        <v>7</v>
      </c>
      <c r="B27" s="40" t="s">
        <v>48</v>
      </c>
      <c r="C27" s="74">
        <v>0</v>
      </c>
      <c r="D27" s="77">
        <v>0</v>
      </c>
      <c r="E27" s="74">
        <v>0</v>
      </c>
      <c r="F27" s="75">
        <v>0</v>
      </c>
      <c r="G27" s="74">
        <v>0</v>
      </c>
      <c r="H27" s="75">
        <v>0</v>
      </c>
      <c r="I27" s="74">
        <v>0</v>
      </c>
      <c r="J27" s="71">
        <v>0</v>
      </c>
      <c r="K27" s="194">
        <v>0</v>
      </c>
      <c r="L27" s="75">
        <v>0</v>
      </c>
      <c r="M27" s="90">
        <v>0</v>
      </c>
      <c r="N27" s="77">
        <f t="shared" si="2"/>
        <v>0</v>
      </c>
    </row>
    <row r="28" spans="1:14" ht="15.75" thickBot="1" x14ac:dyDescent="0.3">
      <c r="A28" s="44">
        <v>8</v>
      </c>
      <c r="B28" s="45" t="s">
        <v>49</v>
      </c>
      <c r="C28" s="91">
        <v>0</v>
      </c>
      <c r="D28" s="40">
        <v>0</v>
      </c>
      <c r="E28" s="91">
        <v>0</v>
      </c>
      <c r="F28" s="193">
        <v>0</v>
      </c>
      <c r="G28" s="91">
        <v>0</v>
      </c>
      <c r="H28" s="193">
        <v>0</v>
      </c>
      <c r="I28" s="91">
        <v>0</v>
      </c>
      <c r="J28" s="193">
        <v>0</v>
      </c>
      <c r="K28" s="91">
        <v>0</v>
      </c>
      <c r="L28" s="193">
        <v>0</v>
      </c>
      <c r="M28" s="91">
        <v>0</v>
      </c>
      <c r="N28" s="45">
        <f t="shared" si="2"/>
        <v>0</v>
      </c>
    </row>
    <row r="29" spans="1:14" ht="15.75" thickBot="1" x14ac:dyDescent="0.3">
      <c r="A29" s="47"/>
      <c r="B29" s="48" t="s">
        <v>40</v>
      </c>
      <c r="C29" s="105">
        <f t="shared" ref="C29:N29" si="3">SUM(C21:C28)</f>
        <v>72</v>
      </c>
      <c r="D29" s="50">
        <f t="shared" si="3"/>
        <v>0</v>
      </c>
      <c r="E29" s="105">
        <f t="shared" si="3"/>
        <v>4290</v>
      </c>
      <c r="F29" s="50">
        <f t="shared" si="3"/>
        <v>0</v>
      </c>
      <c r="G29" s="105">
        <f t="shared" si="3"/>
        <v>341</v>
      </c>
      <c r="H29" s="50">
        <f t="shared" si="3"/>
        <v>0</v>
      </c>
      <c r="I29" s="105">
        <f t="shared" si="3"/>
        <v>66</v>
      </c>
      <c r="J29" s="50">
        <f t="shared" si="3"/>
        <v>0</v>
      </c>
      <c r="K29" s="105">
        <f t="shared" si="3"/>
        <v>10</v>
      </c>
      <c r="L29" s="50">
        <f t="shared" si="3"/>
        <v>0</v>
      </c>
      <c r="M29" s="105">
        <f t="shared" si="3"/>
        <v>0</v>
      </c>
      <c r="N29" s="50">
        <f t="shared" si="3"/>
        <v>4779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62" t="s">
        <v>56</v>
      </c>
      <c r="B31" s="363"/>
      <c r="C31" s="102">
        <f>C29/N29</f>
        <v>1.5065913370998116E-2</v>
      </c>
      <c r="D31" s="103">
        <f>D29/N29</f>
        <v>0</v>
      </c>
      <c r="E31" s="102">
        <f>E29/N29</f>
        <v>0.8976773383553045</v>
      </c>
      <c r="F31" s="103">
        <f>F29/N29</f>
        <v>0</v>
      </c>
      <c r="G31" s="102">
        <f>G29/N29</f>
        <v>7.1353839715421641E-2</v>
      </c>
      <c r="H31" s="103">
        <f>H29/N29</f>
        <v>0</v>
      </c>
      <c r="I31" s="102">
        <f>I29/N29</f>
        <v>1.3810420590081607E-2</v>
      </c>
      <c r="J31" s="103">
        <f>J29/N29</f>
        <v>0</v>
      </c>
      <c r="K31" s="102">
        <f>K29/N29</f>
        <v>2.0924879681941829E-3</v>
      </c>
      <c r="L31" s="103">
        <f>L29/N29</f>
        <v>0</v>
      </c>
      <c r="M31" s="102">
        <f>M29/N29</f>
        <v>0</v>
      </c>
      <c r="N31" s="103">
        <f>N29/N29</f>
        <v>1</v>
      </c>
    </row>
  </sheetData>
  <mergeCells count="34">
    <mergeCell ref="A2:A4"/>
    <mergeCell ref="A15:B15"/>
    <mergeCell ref="C1:K1"/>
    <mergeCell ref="B2:B4"/>
    <mergeCell ref="C2:M2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31:B31"/>
    <mergeCell ref="C17:K17"/>
    <mergeCell ref="A18:A20"/>
    <mergeCell ref="B18:B20"/>
    <mergeCell ref="C18:M18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</cols>
  <sheetData>
    <row r="1" spans="1:14" ht="27.75" customHeight="1" thickBot="1" x14ac:dyDescent="0.3">
      <c r="A1" s="31"/>
      <c r="B1" s="31"/>
      <c r="C1" s="321" t="s">
        <v>102</v>
      </c>
      <c r="D1" s="322"/>
      <c r="E1" s="322"/>
      <c r="F1" s="322"/>
      <c r="G1" s="322"/>
      <c r="H1" s="322"/>
      <c r="I1" s="322"/>
      <c r="J1" s="31"/>
      <c r="K1" s="31"/>
      <c r="L1" s="31"/>
      <c r="M1" s="31"/>
      <c r="N1" s="261" t="s">
        <v>39</v>
      </c>
    </row>
    <row r="2" spans="1:14" ht="15.75" thickBot="1" x14ac:dyDescent="0.3">
      <c r="A2" s="299" t="s">
        <v>1</v>
      </c>
      <c r="B2" s="311" t="s">
        <v>2</v>
      </c>
      <c r="C2" s="323" t="s">
        <v>3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15" t="s">
        <v>4</v>
      </c>
    </row>
    <row r="3" spans="1:14" ht="15.75" thickBot="1" x14ac:dyDescent="0.3">
      <c r="A3" s="310"/>
      <c r="B3" s="312"/>
      <c r="C3" s="95" t="s">
        <v>72</v>
      </c>
      <c r="D3" s="35" t="s">
        <v>5</v>
      </c>
      <c r="E3" s="65" t="s">
        <v>6</v>
      </c>
      <c r="F3" s="32" t="s">
        <v>7</v>
      </c>
      <c r="G3" s="66" t="s">
        <v>8</v>
      </c>
      <c r="H3" s="32" t="s">
        <v>9</v>
      </c>
      <c r="I3" s="66" t="s">
        <v>10</v>
      </c>
      <c r="J3" s="32" t="s">
        <v>11</v>
      </c>
      <c r="K3" s="92" t="s">
        <v>12</v>
      </c>
      <c r="L3" s="32" t="s">
        <v>13</v>
      </c>
      <c r="M3" s="66" t="s">
        <v>14</v>
      </c>
      <c r="N3" s="316"/>
    </row>
    <row r="4" spans="1:14" x14ac:dyDescent="0.25">
      <c r="A4" s="36">
        <v>1</v>
      </c>
      <c r="B4" s="37" t="s">
        <v>15</v>
      </c>
      <c r="C4" s="222">
        <v>69293</v>
      </c>
      <c r="D4" s="97">
        <v>81633</v>
      </c>
      <c r="E4" s="222">
        <v>34915</v>
      </c>
      <c r="F4" s="97">
        <v>43711</v>
      </c>
      <c r="G4" s="222">
        <v>29930</v>
      </c>
      <c r="H4" s="97">
        <v>74755</v>
      </c>
      <c r="I4" s="222">
        <v>8621</v>
      </c>
      <c r="J4" s="97">
        <v>26684</v>
      </c>
      <c r="K4" s="222">
        <v>31449</v>
      </c>
      <c r="L4" s="97">
        <v>11676</v>
      </c>
      <c r="M4" s="222">
        <v>12488</v>
      </c>
      <c r="N4" s="186">
        <f t="shared" ref="N4:N20" si="0">SUM(C4:M4)</f>
        <v>425155</v>
      </c>
    </row>
    <row r="5" spans="1:14" x14ac:dyDescent="0.25">
      <c r="A5" s="39">
        <v>2</v>
      </c>
      <c r="B5" s="40" t="s">
        <v>16</v>
      </c>
      <c r="C5" s="68">
        <v>0</v>
      </c>
      <c r="D5" s="75">
        <v>227</v>
      </c>
      <c r="E5" s="68">
        <v>0</v>
      </c>
      <c r="F5" s="262">
        <v>1139</v>
      </c>
      <c r="G5" s="68">
        <v>569</v>
      </c>
      <c r="H5" s="71">
        <v>2476</v>
      </c>
      <c r="I5" s="68">
        <v>0</v>
      </c>
      <c r="J5" s="71">
        <v>559</v>
      </c>
      <c r="K5" s="68">
        <v>118</v>
      </c>
      <c r="L5" s="75">
        <v>0</v>
      </c>
      <c r="M5" s="68">
        <v>0</v>
      </c>
      <c r="N5" s="77">
        <f t="shared" si="0"/>
        <v>5088</v>
      </c>
    </row>
    <row r="6" spans="1:14" x14ac:dyDescent="0.25">
      <c r="A6" s="39">
        <v>3</v>
      </c>
      <c r="B6" s="40" t="s">
        <v>17</v>
      </c>
      <c r="C6" s="184">
        <v>56803</v>
      </c>
      <c r="D6" s="71">
        <v>130786</v>
      </c>
      <c r="E6" s="184">
        <v>30842</v>
      </c>
      <c r="F6" s="71">
        <v>75208</v>
      </c>
      <c r="G6" s="184">
        <v>46287</v>
      </c>
      <c r="H6" s="71">
        <v>60181</v>
      </c>
      <c r="I6" s="184">
        <v>3926</v>
      </c>
      <c r="J6" s="71">
        <v>25956</v>
      </c>
      <c r="K6" s="184">
        <v>43257</v>
      </c>
      <c r="L6" s="71">
        <v>9446</v>
      </c>
      <c r="M6" s="184">
        <v>11067</v>
      </c>
      <c r="N6" s="77">
        <f>SUM(C6:M6)</f>
        <v>493759</v>
      </c>
    </row>
    <row r="7" spans="1:14" x14ac:dyDescent="0.25">
      <c r="A7" s="39">
        <v>4</v>
      </c>
      <c r="B7" s="40" t="s">
        <v>18</v>
      </c>
      <c r="C7" s="68">
        <v>0</v>
      </c>
      <c r="D7" s="75">
        <v>0</v>
      </c>
      <c r="E7" s="68">
        <v>0</v>
      </c>
      <c r="F7" s="75">
        <v>0</v>
      </c>
      <c r="G7" s="68">
        <v>0</v>
      </c>
      <c r="H7" s="75">
        <v>0</v>
      </c>
      <c r="I7" s="68">
        <v>0</v>
      </c>
      <c r="J7" s="75">
        <v>0</v>
      </c>
      <c r="K7" s="68">
        <v>0</v>
      </c>
      <c r="L7" s="75">
        <v>0</v>
      </c>
      <c r="M7" s="68">
        <v>0</v>
      </c>
      <c r="N7" s="40">
        <f t="shared" si="0"/>
        <v>0</v>
      </c>
    </row>
    <row r="8" spans="1:14" x14ac:dyDescent="0.25">
      <c r="A8" s="39">
        <v>5</v>
      </c>
      <c r="B8" s="40" t="s">
        <v>19</v>
      </c>
      <c r="C8" s="68">
        <v>0</v>
      </c>
      <c r="D8" s="75">
        <v>0</v>
      </c>
      <c r="E8" s="68">
        <v>0</v>
      </c>
      <c r="F8" s="75">
        <v>0</v>
      </c>
      <c r="G8" s="184">
        <v>31235</v>
      </c>
      <c r="H8" s="71">
        <v>4857</v>
      </c>
      <c r="I8" s="68">
        <v>0</v>
      </c>
      <c r="J8" s="75">
        <v>0</v>
      </c>
      <c r="K8" s="68">
        <v>0</v>
      </c>
      <c r="L8" s="75">
        <v>0</v>
      </c>
      <c r="M8" s="68">
        <v>0</v>
      </c>
      <c r="N8" s="77">
        <f t="shared" si="0"/>
        <v>36092</v>
      </c>
    </row>
    <row r="9" spans="1:14" x14ac:dyDescent="0.25">
      <c r="A9" s="39">
        <v>6</v>
      </c>
      <c r="B9" s="40" t="s">
        <v>20</v>
      </c>
      <c r="C9" s="68">
        <v>31</v>
      </c>
      <c r="D9" s="75">
        <v>268</v>
      </c>
      <c r="E9" s="68">
        <v>0</v>
      </c>
      <c r="F9" s="75">
        <v>124</v>
      </c>
      <c r="G9" s="68">
        <v>66</v>
      </c>
      <c r="H9" s="75">
        <v>113</v>
      </c>
      <c r="I9" s="68">
        <v>0</v>
      </c>
      <c r="J9" s="75">
        <v>16</v>
      </c>
      <c r="K9" s="68">
        <v>18</v>
      </c>
      <c r="L9" s="75">
        <v>0</v>
      </c>
      <c r="M9" s="68">
        <v>0</v>
      </c>
      <c r="N9" s="40">
        <f t="shared" si="0"/>
        <v>636</v>
      </c>
    </row>
    <row r="10" spans="1:14" x14ac:dyDescent="0.25">
      <c r="A10" s="39">
        <v>7</v>
      </c>
      <c r="B10" s="40" t="s">
        <v>21</v>
      </c>
      <c r="C10" s="184">
        <v>13732</v>
      </c>
      <c r="D10" s="71">
        <v>13898</v>
      </c>
      <c r="E10" s="184">
        <v>6952</v>
      </c>
      <c r="F10" s="71">
        <v>1985</v>
      </c>
      <c r="G10" s="184">
        <v>5151</v>
      </c>
      <c r="H10" s="71">
        <v>2333</v>
      </c>
      <c r="I10" s="68">
        <v>0</v>
      </c>
      <c r="J10" s="71">
        <v>3893</v>
      </c>
      <c r="K10" s="68">
        <v>428</v>
      </c>
      <c r="L10" s="75">
        <v>0</v>
      </c>
      <c r="M10" s="68">
        <v>786</v>
      </c>
      <c r="N10" s="77">
        <f t="shared" si="0"/>
        <v>49158</v>
      </c>
    </row>
    <row r="11" spans="1:14" x14ac:dyDescent="0.25">
      <c r="A11" s="39">
        <v>8</v>
      </c>
      <c r="B11" s="40" t="s">
        <v>22</v>
      </c>
      <c r="C11" s="263">
        <f>94910+853</f>
        <v>95763</v>
      </c>
      <c r="D11" s="71">
        <v>50860</v>
      </c>
      <c r="E11" s="184">
        <v>12955</v>
      </c>
      <c r="F11" s="71">
        <v>63070</v>
      </c>
      <c r="G11" s="184">
        <v>13568</v>
      </c>
      <c r="H11" s="71">
        <v>67221</v>
      </c>
      <c r="I11" s="184">
        <v>2445</v>
      </c>
      <c r="J11" s="71">
        <v>15909</v>
      </c>
      <c r="K11" s="184">
        <v>22059</v>
      </c>
      <c r="L11" s="71">
        <v>5866</v>
      </c>
      <c r="M11" s="184">
        <v>4414</v>
      </c>
      <c r="N11" s="77">
        <f t="shared" si="0"/>
        <v>354130</v>
      </c>
    </row>
    <row r="12" spans="1:14" x14ac:dyDescent="0.25">
      <c r="A12" s="39">
        <v>9</v>
      </c>
      <c r="B12" s="40" t="s">
        <v>23</v>
      </c>
      <c r="C12" s="263">
        <f>179241+853</f>
        <v>180094</v>
      </c>
      <c r="D12" s="71">
        <v>155711</v>
      </c>
      <c r="E12" s="184">
        <v>16468</v>
      </c>
      <c r="F12" s="71">
        <v>63476</v>
      </c>
      <c r="G12" s="184">
        <v>124272</v>
      </c>
      <c r="H12" s="71">
        <v>164164</v>
      </c>
      <c r="I12" s="68">
        <v>625</v>
      </c>
      <c r="J12" s="71">
        <v>74288</v>
      </c>
      <c r="K12" s="184">
        <v>18638</v>
      </c>
      <c r="L12" s="71">
        <v>11257</v>
      </c>
      <c r="M12" s="184">
        <v>5364</v>
      </c>
      <c r="N12" s="77">
        <f t="shared" si="0"/>
        <v>814357</v>
      </c>
    </row>
    <row r="13" spans="1:14" x14ac:dyDescent="0.25">
      <c r="A13" s="39">
        <v>10</v>
      </c>
      <c r="B13" s="40" t="s">
        <v>24</v>
      </c>
      <c r="C13" s="184">
        <v>184159</v>
      </c>
      <c r="D13" s="71">
        <v>415447</v>
      </c>
      <c r="E13" s="184">
        <v>276813</v>
      </c>
      <c r="F13" s="71">
        <v>272161</v>
      </c>
      <c r="G13" s="184">
        <v>225401</v>
      </c>
      <c r="H13" s="71">
        <v>270566</v>
      </c>
      <c r="I13" s="184">
        <v>120317</v>
      </c>
      <c r="J13" s="71">
        <v>331415</v>
      </c>
      <c r="K13" s="184">
        <v>292462</v>
      </c>
      <c r="L13" s="71">
        <v>223353</v>
      </c>
      <c r="M13" s="184">
        <v>171725</v>
      </c>
      <c r="N13" s="77">
        <f t="shared" si="0"/>
        <v>2783819</v>
      </c>
    </row>
    <row r="14" spans="1:14" x14ac:dyDescent="0.25">
      <c r="A14" s="39">
        <v>11</v>
      </c>
      <c r="B14" s="40" t="s">
        <v>25</v>
      </c>
      <c r="C14" s="68">
        <v>0</v>
      </c>
      <c r="D14" s="75">
        <v>0</v>
      </c>
      <c r="E14" s="68">
        <v>0</v>
      </c>
      <c r="F14" s="71">
        <v>0</v>
      </c>
      <c r="G14" s="184">
        <v>3426</v>
      </c>
      <c r="H14" s="71">
        <v>1492</v>
      </c>
      <c r="I14" s="68">
        <v>0</v>
      </c>
      <c r="J14" s="75">
        <v>0</v>
      </c>
      <c r="K14" s="68">
        <v>130</v>
      </c>
      <c r="L14" s="75">
        <v>0</v>
      </c>
      <c r="M14" s="68">
        <v>0</v>
      </c>
      <c r="N14" s="77">
        <f t="shared" si="0"/>
        <v>5048</v>
      </c>
    </row>
    <row r="15" spans="1:14" x14ac:dyDescent="0.25">
      <c r="A15" s="39">
        <v>12</v>
      </c>
      <c r="B15" s="40" t="s">
        <v>26</v>
      </c>
      <c r="C15" s="68">
        <v>101</v>
      </c>
      <c r="D15" s="75">
        <v>245</v>
      </c>
      <c r="E15" s="68">
        <v>30</v>
      </c>
      <c r="F15" s="75">
        <v>762</v>
      </c>
      <c r="G15" s="68">
        <v>133</v>
      </c>
      <c r="H15" s="75">
        <v>208</v>
      </c>
      <c r="I15" s="68">
        <v>0</v>
      </c>
      <c r="J15" s="75">
        <v>55</v>
      </c>
      <c r="K15" s="68">
        <v>306</v>
      </c>
      <c r="L15" s="75">
        <v>0</v>
      </c>
      <c r="M15" s="68">
        <v>96</v>
      </c>
      <c r="N15" s="77">
        <f t="shared" si="0"/>
        <v>1936</v>
      </c>
    </row>
    <row r="16" spans="1:14" x14ac:dyDescent="0.25">
      <c r="A16" s="39">
        <v>13</v>
      </c>
      <c r="B16" s="40" t="s">
        <v>71</v>
      </c>
      <c r="C16" s="184">
        <v>24104</v>
      </c>
      <c r="D16" s="71">
        <v>30019</v>
      </c>
      <c r="E16" s="184">
        <v>6610</v>
      </c>
      <c r="F16" s="71">
        <v>10829</v>
      </c>
      <c r="G16" s="184">
        <v>7153</v>
      </c>
      <c r="H16" s="71">
        <v>44762</v>
      </c>
      <c r="I16" s="68">
        <v>251</v>
      </c>
      <c r="J16" s="71">
        <v>10225</v>
      </c>
      <c r="K16" s="184">
        <v>8603</v>
      </c>
      <c r="L16" s="71">
        <v>1856</v>
      </c>
      <c r="M16" s="184">
        <v>2737</v>
      </c>
      <c r="N16" s="77">
        <f t="shared" si="0"/>
        <v>147149</v>
      </c>
    </row>
    <row r="17" spans="1:14" x14ac:dyDescent="0.25">
      <c r="A17" s="39">
        <v>14</v>
      </c>
      <c r="B17" s="40" t="s">
        <v>28</v>
      </c>
      <c r="C17" s="68">
        <v>0</v>
      </c>
      <c r="D17" s="75">
        <v>0</v>
      </c>
      <c r="E17" s="68">
        <v>0</v>
      </c>
      <c r="F17" s="75">
        <v>0</v>
      </c>
      <c r="G17" s="68">
        <v>0</v>
      </c>
      <c r="H17" s="75">
        <v>0</v>
      </c>
      <c r="I17" s="68">
        <v>0</v>
      </c>
      <c r="J17" s="75">
        <v>0</v>
      </c>
      <c r="K17" s="68">
        <v>0</v>
      </c>
      <c r="L17" s="75">
        <v>0</v>
      </c>
      <c r="M17" s="68">
        <v>0</v>
      </c>
      <c r="N17" s="40">
        <f t="shared" si="0"/>
        <v>0</v>
      </c>
    </row>
    <row r="18" spans="1:14" x14ac:dyDescent="0.25">
      <c r="A18" s="39">
        <v>15</v>
      </c>
      <c r="B18" s="40" t="s">
        <v>29</v>
      </c>
      <c r="C18" s="68">
        <v>58</v>
      </c>
      <c r="D18" s="75">
        <v>95</v>
      </c>
      <c r="E18" s="68">
        <v>88</v>
      </c>
      <c r="F18" s="75">
        <v>73</v>
      </c>
      <c r="G18" s="68">
        <v>212</v>
      </c>
      <c r="H18" s="75">
        <v>0</v>
      </c>
      <c r="I18" s="68">
        <v>0</v>
      </c>
      <c r="J18" s="75">
        <v>0</v>
      </c>
      <c r="K18" s="68">
        <v>245</v>
      </c>
      <c r="L18" s="75">
        <v>0</v>
      </c>
      <c r="M18" s="68">
        <v>0</v>
      </c>
      <c r="N18" s="40">
        <f t="shared" si="0"/>
        <v>771</v>
      </c>
    </row>
    <row r="19" spans="1:14" x14ac:dyDescent="0.25">
      <c r="A19" s="39">
        <v>16</v>
      </c>
      <c r="B19" s="40" t="s">
        <v>30</v>
      </c>
      <c r="C19" s="184">
        <v>1595</v>
      </c>
      <c r="D19" s="71">
        <v>28497</v>
      </c>
      <c r="E19" s="68">
        <v>472</v>
      </c>
      <c r="F19" s="71">
        <v>3168</v>
      </c>
      <c r="G19" s="68">
        <v>0</v>
      </c>
      <c r="H19" s="75">
        <v>23</v>
      </c>
      <c r="I19" s="68">
        <v>0</v>
      </c>
      <c r="J19" s="75">
        <v>218</v>
      </c>
      <c r="K19" s="68">
        <v>0</v>
      </c>
      <c r="L19" s="75">
        <v>0</v>
      </c>
      <c r="M19" s="184">
        <v>1087</v>
      </c>
      <c r="N19" s="77">
        <f t="shared" si="0"/>
        <v>35060</v>
      </c>
    </row>
    <row r="20" spans="1:14" x14ac:dyDescent="0.25">
      <c r="A20" s="39">
        <v>17</v>
      </c>
      <c r="B20" s="40" t="s">
        <v>31</v>
      </c>
      <c r="C20" s="68">
        <v>0</v>
      </c>
      <c r="D20" s="75">
        <v>0</v>
      </c>
      <c r="E20" s="68">
        <v>0</v>
      </c>
      <c r="F20" s="75">
        <v>0</v>
      </c>
      <c r="G20" s="68">
        <v>0</v>
      </c>
      <c r="H20" s="75">
        <v>0</v>
      </c>
      <c r="I20" s="68">
        <v>0</v>
      </c>
      <c r="J20" s="75">
        <v>0</v>
      </c>
      <c r="K20" s="68">
        <v>0</v>
      </c>
      <c r="L20" s="75">
        <v>0</v>
      </c>
      <c r="M20" s="68">
        <v>0</v>
      </c>
      <c r="N20" s="40">
        <f t="shared" si="0"/>
        <v>0</v>
      </c>
    </row>
    <row r="21" spans="1:14" ht="15.75" thickBot="1" x14ac:dyDescent="0.3">
      <c r="A21" s="44">
        <v>18</v>
      </c>
      <c r="B21" s="45" t="s">
        <v>32</v>
      </c>
      <c r="C21" s="185">
        <v>8682</v>
      </c>
      <c r="D21" s="183">
        <v>22785</v>
      </c>
      <c r="E21" s="185">
        <v>8223</v>
      </c>
      <c r="F21" s="183">
        <v>15852</v>
      </c>
      <c r="G21" s="185">
        <v>9150</v>
      </c>
      <c r="H21" s="183">
        <v>14749</v>
      </c>
      <c r="I21" s="185">
        <v>3437</v>
      </c>
      <c r="J21" s="183">
        <v>10856</v>
      </c>
      <c r="K21" s="185">
        <v>8305</v>
      </c>
      <c r="L21" s="183">
        <v>4850</v>
      </c>
      <c r="M21" s="185">
        <v>2408</v>
      </c>
      <c r="N21" s="187">
        <f>SUM(C21:M21)</f>
        <v>109297</v>
      </c>
    </row>
    <row r="22" spans="1:14" ht="15.75" thickBot="1" x14ac:dyDescent="0.3">
      <c r="A22" s="47"/>
      <c r="B22" s="48" t="s">
        <v>40</v>
      </c>
      <c r="C22" s="101">
        <f t="shared" ref="C22:N22" si="1">SUM(C4:C21)</f>
        <v>634415</v>
      </c>
      <c r="D22" s="155">
        <f t="shared" si="1"/>
        <v>930471</v>
      </c>
      <c r="E22" s="69">
        <v>394366</v>
      </c>
      <c r="F22" s="53">
        <f>SUM(F4:F21)</f>
        <v>551558</v>
      </c>
      <c r="G22" s="69">
        <f>SUM(G4:G21)</f>
        <v>496553</v>
      </c>
      <c r="H22" s="53">
        <f t="shared" si="1"/>
        <v>707900</v>
      </c>
      <c r="I22" s="69">
        <f t="shared" si="1"/>
        <v>139622</v>
      </c>
      <c r="J22" s="53">
        <f t="shared" si="1"/>
        <v>500074</v>
      </c>
      <c r="K22" s="69">
        <f>SUM(K4:K21)</f>
        <v>426018</v>
      </c>
      <c r="L22" s="53">
        <f t="shared" si="1"/>
        <v>268304</v>
      </c>
      <c r="M22" s="101">
        <f>SUM(M4:M21)</f>
        <v>212172</v>
      </c>
      <c r="N22" s="50">
        <f t="shared" si="1"/>
        <v>5261455</v>
      </c>
    </row>
    <row r="23" spans="1:14" ht="15.75" thickBot="1" x14ac:dyDescent="0.3">
      <c r="A23" s="54"/>
      <c r="B23" s="55"/>
      <c r="C23" s="84"/>
      <c r="D23" s="57"/>
      <c r="E23" s="84"/>
      <c r="F23" s="57"/>
      <c r="G23" s="84"/>
      <c r="H23" s="57"/>
      <c r="I23" s="84"/>
      <c r="J23" s="57"/>
      <c r="K23" s="84"/>
      <c r="L23" s="57"/>
      <c r="M23" s="84"/>
      <c r="N23" s="57"/>
    </row>
    <row r="24" spans="1:14" ht="15.75" thickBot="1" x14ac:dyDescent="0.3">
      <c r="A24" s="317" t="s">
        <v>56</v>
      </c>
      <c r="B24" s="318"/>
      <c r="C24" s="78">
        <f>C22/N22</f>
        <v>0.12057786296756315</v>
      </c>
      <c r="D24" s="85">
        <f>D22/N22</f>
        <v>0.1768467087526169</v>
      </c>
      <c r="E24" s="59">
        <f>E22/N22</f>
        <v>7.4953791299174843E-2</v>
      </c>
      <c r="F24" s="79">
        <f>F22/N22</f>
        <v>0.10482993772635137</v>
      </c>
      <c r="G24" s="59">
        <f>G22/N22</f>
        <v>9.4375605227071224E-2</v>
      </c>
      <c r="H24" s="85">
        <f>H22/N22</f>
        <v>0.13454453188329085</v>
      </c>
      <c r="I24" s="86">
        <f>I22/N22</f>
        <v>2.6536765970629796E-2</v>
      </c>
      <c r="J24" s="85">
        <f>J22/N22</f>
        <v>9.5044811748841343E-2</v>
      </c>
      <c r="K24" s="59">
        <f>K22/N22</f>
        <v>8.0969617719813244E-2</v>
      </c>
      <c r="L24" s="85">
        <f>L22/N22</f>
        <v>5.0994259192561751E-2</v>
      </c>
      <c r="M24" s="87">
        <f>M22/N22</f>
        <v>4.032572738909674E-2</v>
      </c>
      <c r="N24" s="259">
        <f>N22/N22</f>
        <v>1</v>
      </c>
    </row>
    <row r="25" spans="1:14" ht="15.75" thickBot="1" x14ac:dyDescent="0.3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1"/>
    </row>
    <row r="26" spans="1:14" ht="15.75" thickBot="1" x14ac:dyDescent="0.3">
      <c r="A26" s="286" t="s">
        <v>1</v>
      </c>
      <c r="B26" s="292" t="s">
        <v>2</v>
      </c>
      <c r="C26" s="296" t="s">
        <v>93</v>
      </c>
      <c r="D26" s="297"/>
      <c r="E26" s="297"/>
      <c r="F26" s="298"/>
      <c r="G26" s="29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7"/>
      <c r="B27" s="293"/>
      <c r="C27" s="81" t="s">
        <v>14</v>
      </c>
      <c r="D27" s="199" t="s">
        <v>35</v>
      </c>
      <c r="E27" s="81" t="s">
        <v>8</v>
      </c>
      <c r="F27" s="199" t="s">
        <v>11</v>
      </c>
      <c r="G27" s="300"/>
      <c r="H27" s="1"/>
      <c r="I27" s="1"/>
      <c r="J27" s="117"/>
      <c r="K27" s="276" t="s">
        <v>36</v>
      </c>
      <c r="L27" s="277"/>
      <c r="M27" s="174">
        <f>N22</f>
        <v>5261455</v>
      </c>
      <c r="N27" s="175">
        <f>M27/M29</f>
        <v>0.85560544665051552</v>
      </c>
    </row>
    <row r="28" spans="1:14" ht="15.75" thickBot="1" x14ac:dyDescent="0.3">
      <c r="A28" s="26">
        <v>19</v>
      </c>
      <c r="B28" s="200" t="s">
        <v>37</v>
      </c>
      <c r="C28" s="173">
        <v>390955</v>
      </c>
      <c r="D28" s="62">
        <v>345295</v>
      </c>
      <c r="E28" s="173">
        <v>100753</v>
      </c>
      <c r="F28" s="62">
        <v>50936</v>
      </c>
      <c r="G28" s="173">
        <f>SUM(C28:F28)</f>
        <v>887939</v>
      </c>
      <c r="H28" s="1"/>
      <c r="I28" s="1"/>
      <c r="J28" s="117"/>
      <c r="K28" s="276" t="s">
        <v>37</v>
      </c>
      <c r="L28" s="277"/>
      <c r="M28" s="257">
        <f>G28</f>
        <v>887939</v>
      </c>
      <c r="N28" s="176">
        <f>M28/M29</f>
        <v>0.14439455334948451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7"/>
      <c r="K29" s="276" t="s">
        <v>4</v>
      </c>
      <c r="L29" s="277"/>
      <c r="M29" s="177">
        <f>M27+M28</f>
        <v>6149394</v>
      </c>
      <c r="N29" s="178">
        <f>M29/M29</f>
        <v>1</v>
      </c>
    </row>
    <row r="30" spans="1:14" ht="15.75" thickBot="1" x14ac:dyDescent="0.3">
      <c r="A30" s="280" t="s">
        <v>56</v>
      </c>
      <c r="B30" s="281"/>
      <c r="C30" s="27">
        <f>C28/G28</f>
        <v>0.44029488512161308</v>
      </c>
      <c r="D30" s="121">
        <f>D28/G28</f>
        <v>0.38887243380457442</v>
      </c>
      <c r="E30" s="27">
        <f>E28/G28</f>
        <v>0.11346838014773537</v>
      </c>
      <c r="F30" s="121">
        <f>F28/G28</f>
        <v>5.7364300926077132E-2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C26:F26"/>
    <mergeCell ref="G26:G27"/>
    <mergeCell ref="K27:L27"/>
    <mergeCell ref="K29:L29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7"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8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70" t="s">
        <v>103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1"/>
      <c r="M2" s="1"/>
      <c r="N2" s="1"/>
    </row>
    <row r="3" spans="1:14" ht="15.75" thickBot="1" x14ac:dyDescent="0.3">
      <c r="A3" s="31"/>
      <c r="B3" s="307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1"/>
      <c r="N3" s="256" t="s">
        <v>0</v>
      </c>
    </row>
    <row r="4" spans="1:14" ht="15.75" thickBot="1" x14ac:dyDescent="0.3">
      <c r="A4" s="299" t="s">
        <v>1</v>
      </c>
      <c r="B4" s="372" t="s">
        <v>92</v>
      </c>
      <c r="C4" s="326" t="s">
        <v>3</v>
      </c>
      <c r="D4" s="326"/>
      <c r="E4" s="326"/>
      <c r="F4" s="326"/>
      <c r="G4" s="326"/>
      <c r="H4" s="326"/>
      <c r="I4" s="326"/>
      <c r="J4" s="326"/>
      <c r="K4" s="326"/>
      <c r="L4" s="326"/>
      <c r="M4" s="374"/>
      <c r="N4" s="368" t="s">
        <v>4</v>
      </c>
    </row>
    <row r="5" spans="1:14" ht="15.75" thickBot="1" x14ac:dyDescent="0.3">
      <c r="A5" s="310"/>
      <c r="B5" s="373"/>
      <c r="C5" s="171" t="s">
        <v>72</v>
      </c>
      <c r="D5" s="170" t="s">
        <v>5</v>
      </c>
      <c r="E5" s="169" t="s">
        <v>6</v>
      </c>
      <c r="F5" s="170" t="s">
        <v>7</v>
      </c>
      <c r="G5" s="169" t="s">
        <v>8</v>
      </c>
      <c r="H5" s="170" t="s">
        <v>9</v>
      </c>
      <c r="I5" s="169" t="s">
        <v>10</v>
      </c>
      <c r="J5" s="170" t="s">
        <v>11</v>
      </c>
      <c r="K5" s="172" t="s">
        <v>12</v>
      </c>
      <c r="L5" s="170" t="s">
        <v>13</v>
      </c>
      <c r="M5" s="167" t="s">
        <v>14</v>
      </c>
      <c r="N5" s="369"/>
    </row>
    <row r="6" spans="1:14" ht="52.5" customHeight="1" x14ac:dyDescent="0.25">
      <c r="A6" s="36">
        <v>1</v>
      </c>
      <c r="B6" s="88" t="s">
        <v>62</v>
      </c>
      <c r="C6" s="96">
        <v>155071</v>
      </c>
      <c r="D6" s="97">
        <v>343098</v>
      </c>
      <c r="E6" s="89">
        <v>117429</v>
      </c>
      <c r="F6" s="97">
        <v>377198</v>
      </c>
      <c r="G6" s="89">
        <v>652168</v>
      </c>
      <c r="H6" s="97">
        <v>166442</v>
      </c>
      <c r="I6" s="89">
        <v>66308</v>
      </c>
      <c r="J6" s="97">
        <v>248308</v>
      </c>
      <c r="K6" s="106">
        <v>198701</v>
      </c>
      <c r="L6" s="97">
        <v>146945</v>
      </c>
      <c r="M6" s="98">
        <v>103219</v>
      </c>
      <c r="N6" s="139">
        <f>SUM(C6:M6)</f>
        <v>2574887</v>
      </c>
    </row>
    <row r="7" spans="1:14" ht="52.5" customHeight="1" thickBot="1" x14ac:dyDescent="0.3">
      <c r="A7" s="123">
        <v>2</v>
      </c>
      <c r="B7" s="124" t="s">
        <v>63</v>
      </c>
      <c r="C7" s="125">
        <v>117978</v>
      </c>
      <c r="D7" s="126">
        <v>258405</v>
      </c>
      <c r="E7" s="127">
        <v>95181</v>
      </c>
      <c r="F7" s="126">
        <v>161494</v>
      </c>
      <c r="G7" s="127">
        <v>143308</v>
      </c>
      <c r="H7" s="126">
        <v>133547</v>
      </c>
      <c r="I7" s="127">
        <v>50142</v>
      </c>
      <c r="J7" s="126">
        <v>116797</v>
      </c>
      <c r="K7" s="127">
        <v>175057</v>
      </c>
      <c r="L7" s="126">
        <v>57208</v>
      </c>
      <c r="M7" s="128">
        <v>53783</v>
      </c>
      <c r="N7" s="140">
        <f>SUM(C7:M7)</f>
        <v>1362900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299" t="s">
        <v>1</v>
      </c>
      <c r="B10" s="372" t="s">
        <v>92</v>
      </c>
      <c r="C10" s="379" t="s">
        <v>93</v>
      </c>
      <c r="D10" s="380"/>
      <c r="E10" s="380"/>
      <c r="F10" s="381"/>
      <c r="G10" s="375" t="s">
        <v>4</v>
      </c>
      <c r="H10" s="1"/>
      <c r="I10" s="1"/>
      <c r="J10" s="382" t="s">
        <v>84</v>
      </c>
      <c r="K10" s="383"/>
      <c r="L10" s="386" t="s">
        <v>3</v>
      </c>
      <c r="M10" s="388" t="s">
        <v>93</v>
      </c>
      <c r="N10" s="377" t="s">
        <v>4</v>
      </c>
    </row>
    <row r="11" spans="1:14" ht="15.75" thickBot="1" x14ac:dyDescent="0.3">
      <c r="A11" s="310"/>
      <c r="B11" s="373"/>
      <c r="C11" s="167" t="s">
        <v>14</v>
      </c>
      <c r="D11" s="168" t="s">
        <v>35</v>
      </c>
      <c r="E11" s="169" t="s">
        <v>8</v>
      </c>
      <c r="F11" s="170" t="s">
        <v>11</v>
      </c>
      <c r="G11" s="376"/>
      <c r="H11" s="1"/>
      <c r="I11" s="1"/>
      <c r="J11" s="384"/>
      <c r="K11" s="385"/>
      <c r="L11" s="387"/>
      <c r="M11" s="389"/>
      <c r="N11" s="378"/>
    </row>
    <row r="12" spans="1:14" ht="52.5" customHeight="1" thickBot="1" x14ac:dyDescent="0.3">
      <c r="A12" s="141">
        <v>1</v>
      </c>
      <c r="B12" s="88" t="s">
        <v>62</v>
      </c>
      <c r="C12" s="142">
        <v>2561</v>
      </c>
      <c r="D12" s="143">
        <v>17616</v>
      </c>
      <c r="E12" s="144">
        <v>1760</v>
      </c>
      <c r="F12" s="143">
        <v>595</v>
      </c>
      <c r="G12" s="145">
        <f>SUM(C12:F12)</f>
        <v>22532</v>
      </c>
      <c r="H12" s="1"/>
      <c r="I12" s="1"/>
      <c r="J12" s="364" t="s">
        <v>62</v>
      </c>
      <c r="K12" s="365"/>
      <c r="L12" s="150">
        <f>N6</f>
        <v>2574887</v>
      </c>
      <c r="M12" s="164">
        <f>G12</f>
        <v>22532</v>
      </c>
      <c r="N12" s="165">
        <f>SUM(L12:M12)</f>
        <v>2597419</v>
      </c>
    </row>
    <row r="13" spans="1:14" ht="52.5" customHeight="1" thickBot="1" x14ac:dyDescent="0.3">
      <c r="A13" s="123">
        <v>2</v>
      </c>
      <c r="B13" s="124" t="s">
        <v>63</v>
      </c>
      <c r="C13" s="146">
        <v>2552</v>
      </c>
      <c r="D13" s="147">
        <v>10557</v>
      </c>
      <c r="E13" s="148">
        <v>1873</v>
      </c>
      <c r="F13" s="147">
        <v>179</v>
      </c>
      <c r="G13" s="149">
        <f>SUM(C13:F13)</f>
        <v>15161</v>
      </c>
      <c r="H13" s="1"/>
      <c r="I13" s="1"/>
      <c r="J13" s="366" t="s">
        <v>63</v>
      </c>
      <c r="K13" s="367"/>
      <c r="L13" s="151">
        <f>N7</f>
        <v>1362900</v>
      </c>
      <c r="M13" s="164">
        <f>G13</f>
        <v>15161</v>
      </c>
      <c r="N13" s="166">
        <f>SUM(L13:M13)</f>
        <v>1378061</v>
      </c>
    </row>
  </sheetData>
  <mergeCells count="16">
    <mergeCell ref="J12:K12"/>
    <mergeCell ref="J13:K13"/>
    <mergeCell ref="N4:N5"/>
    <mergeCell ref="A2:K2"/>
    <mergeCell ref="B3:L3"/>
    <mergeCell ref="A4:A5"/>
    <mergeCell ref="B4:B5"/>
    <mergeCell ref="C4:M4"/>
    <mergeCell ref="B10:B11"/>
    <mergeCell ref="A10:A11"/>
    <mergeCell ref="G10:G11"/>
    <mergeCell ref="N10:N11"/>
    <mergeCell ref="C10:F10"/>
    <mergeCell ref="J10:K11"/>
    <mergeCell ref="L10:L11"/>
    <mergeCell ref="M10:M1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5.75" thickBot="1" x14ac:dyDescent="0.3">
      <c r="A1" s="1"/>
      <c r="B1" s="1"/>
      <c r="C1" s="264" t="s">
        <v>106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>
      <c r="A2" s="112"/>
      <c r="B2" s="113" t="s">
        <v>72</v>
      </c>
      <c r="C2" s="93" t="s">
        <v>5</v>
      </c>
      <c r="D2" s="94" t="s">
        <v>6</v>
      </c>
      <c r="E2" s="93" t="s">
        <v>7</v>
      </c>
      <c r="F2" s="94" t="s">
        <v>8</v>
      </c>
      <c r="G2" s="93" t="s">
        <v>9</v>
      </c>
      <c r="H2" s="93" t="s">
        <v>10</v>
      </c>
      <c r="I2" s="93" t="s">
        <v>11</v>
      </c>
      <c r="J2" s="94" t="s">
        <v>12</v>
      </c>
      <c r="K2" s="93" t="s">
        <v>13</v>
      </c>
      <c r="L2" s="92" t="s">
        <v>14</v>
      </c>
      <c r="M2" s="93" t="s">
        <v>4</v>
      </c>
    </row>
    <row r="3" spans="1:13" x14ac:dyDescent="0.25">
      <c r="A3" s="195" t="s">
        <v>73</v>
      </c>
      <c r="B3" s="107"/>
      <c r="C3" s="107"/>
      <c r="D3" s="108"/>
      <c r="E3" s="107"/>
      <c r="F3" s="108"/>
      <c r="G3" s="107"/>
      <c r="H3" s="107"/>
      <c r="I3" s="107"/>
      <c r="J3" s="108"/>
      <c r="K3" s="107"/>
      <c r="L3" s="108"/>
      <c r="M3" s="107"/>
    </row>
    <row r="4" spans="1:13" x14ac:dyDescent="0.25">
      <c r="A4" s="196" t="s">
        <v>79</v>
      </c>
      <c r="B4" s="241">
        <v>20368</v>
      </c>
      <c r="C4" s="241">
        <v>26537</v>
      </c>
      <c r="D4" s="242">
        <v>73961</v>
      </c>
      <c r="E4" s="241">
        <v>75760</v>
      </c>
      <c r="F4" s="242">
        <v>60825</v>
      </c>
      <c r="G4" s="241">
        <v>95956</v>
      </c>
      <c r="H4" s="196">
        <v>909</v>
      </c>
      <c r="I4" s="241">
        <v>34450</v>
      </c>
      <c r="J4" s="242">
        <v>42040</v>
      </c>
      <c r="K4" s="241">
        <v>47757</v>
      </c>
      <c r="L4" s="242">
        <v>36429</v>
      </c>
      <c r="M4" s="241">
        <f>SUM(B4:L4)</f>
        <v>514992</v>
      </c>
    </row>
    <row r="5" spans="1:13" x14ac:dyDescent="0.25">
      <c r="A5" s="196" t="s">
        <v>80</v>
      </c>
      <c r="B5" s="241">
        <v>256246</v>
      </c>
      <c r="C5" s="241">
        <v>465469</v>
      </c>
      <c r="D5" s="242">
        <v>383291</v>
      </c>
      <c r="E5" s="241">
        <v>478869</v>
      </c>
      <c r="F5" s="242">
        <v>494292</v>
      </c>
      <c r="G5" s="241">
        <v>695818</v>
      </c>
      <c r="H5" s="241">
        <v>4893</v>
      </c>
      <c r="I5" s="241">
        <v>240871</v>
      </c>
      <c r="J5" s="242">
        <v>244406</v>
      </c>
      <c r="K5" s="241">
        <v>250853</v>
      </c>
      <c r="L5" s="242">
        <v>189850</v>
      </c>
      <c r="M5" s="275">
        <f>SUM(B5:L5)</f>
        <v>3704858</v>
      </c>
    </row>
    <row r="6" spans="1:13" x14ac:dyDescent="0.25">
      <c r="A6" s="196" t="s">
        <v>61</v>
      </c>
      <c r="B6" s="196">
        <v>0</v>
      </c>
      <c r="C6" s="196">
        <v>0</v>
      </c>
      <c r="D6" s="243">
        <v>0</v>
      </c>
      <c r="E6" s="196">
        <v>0</v>
      </c>
      <c r="F6" s="243">
        <v>0</v>
      </c>
      <c r="G6" s="196">
        <v>0</v>
      </c>
      <c r="H6" s="196">
        <v>0</v>
      </c>
      <c r="I6" s="196">
        <v>0</v>
      </c>
      <c r="J6" s="243">
        <v>0</v>
      </c>
      <c r="K6" s="196">
        <v>0</v>
      </c>
      <c r="L6" s="243">
        <v>0</v>
      </c>
      <c r="M6" s="196">
        <f>SUM(B6:L6)</f>
        <v>0</v>
      </c>
    </row>
    <row r="7" spans="1:13" x14ac:dyDescent="0.25">
      <c r="A7" s="195" t="s">
        <v>74</v>
      </c>
      <c r="B7" s="107"/>
      <c r="C7" s="107"/>
      <c r="D7" s="108"/>
      <c r="E7" s="107"/>
      <c r="F7" s="108"/>
      <c r="G7" s="107"/>
      <c r="H7" s="107"/>
      <c r="I7" s="107"/>
      <c r="J7" s="108"/>
      <c r="K7" s="107"/>
      <c r="L7" s="108"/>
      <c r="M7" s="107"/>
    </row>
    <row r="8" spans="1:13" x14ac:dyDescent="0.25">
      <c r="A8" s="196" t="s">
        <v>79</v>
      </c>
      <c r="B8" s="241">
        <v>11354</v>
      </c>
      <c r="C8" s="241">
        <v>36942</v>
      </c>
      <c r="D8" s="242">
        <v>29984</v>
      </c>
      <c r="E8" s="241">
        <v>23070</v>
      </c>
      <c r="F8" s="242">
        <v>14016</v>
      </c>
      <c r="G8" s="241">
        <v>22403</v>
      </c>
      <c r="H8" s="241">
        <v>5018</v>
      </c>
      <c r="I8" s="241">
        <v>30895</v>
      </c>
      <c r="J8" s="242">
        <v>21827</v>
      </c>
      <c r="K8" s="241">
        <v>17975</v>
      </c>
      <c r="L8" s="242">
        <v>20850</v>
      </c>
      <c r="M8" s="241">
        <f>SUM(B8:L8)</f>
        <v>234334</v>
      </c>
    </row>
    <row r="9" spans="1:13" x14ac:dyDescent="0.25">
      <c r="A9" s="196" t="s">
        <v>80</v>
      </c>
      <c r="B9" s="241">
        <v>161173</v>
      </c>
      <c r="C9" s="241">
        <v>251644</v>
      </c>
      <c r="D9" s="242">
        <v>125891</v>
      </c>
      <c r="E9" s="241">
        <v>117550</v>
      </c>
      <c r="F9" s="242">
        <v>77918</v>
      </c>
      <c r="G9" s="241">
        <v>159239</v>
      </c>
      <c r="H9" s="241">
        <v>22360</v>
      </c>
      <c r="I9" s="241">
        <v>205610</v>
      </c>
      <c r="J9" s="242">
        <v>99798</v>
      </c>
      <c r="K9" s="241">
        <v>89955</v>
      </c>
      <c r="L9" s="242">
        <v>98225</v>
      </c>
      <c r="M9" s="275">
        <f>SUM(B9:L9)</f>
        <v>1409363</v>
      </c>
    </row>
    <row r="10" spans="1:13" x14ac:dyDescent="0.25">
      <c r="A10" s="196" t="s">
        <v>61</v>
      </c>
      <c r="B10" s="241">
        <v>30391</v>
      </c>
      <c r="C10" s="241">
        <v>58724</v>
      </c>
      <c r="D10" s="242">
        <v>32651</v>
      </c>
      <c r="E10" s="241">
        <v>21700</v>
      </c>
      <c r="F10" s="242">
        <v>18789</v>
      </c>
      <c r="G10" s="241">
        <v>32551</v>
      </c>
      <c r="H10" s="241">
        <v>5637</v>
      </c>
      <c r="I10" s="241">
        <v>45880</v>
      </c>
      <c r="J10" s="242">
        <v>23017</v>
      </c>
      <c r="K10" s="241">
        <v>31549</v>
      </c>
      <c r="L10" s="242">
        <v>24665</v>
      </c>
      <c r="M10" s="241">
        <f>SUM(B10:L10)</f>
        <v>325554</v>
      </c>
    </row>
    <row r="11" spans="1:13" x14ac:dyDescent="0.25">
      <c r="A11" s="195" t="s">
        <v>75</v>
      </c>
      <c r="B11" s="107"/>
      <c r="C11" s="107"/>
      <c r="D11" s="108"/>
      <c r="E11" s="107"/>
      <c r="F11" s="108"/>
      <c r="G11" s="107"/>
      <c r="H11" s="107"/>
      <c r="I11" s="107"/>
      <c r="J11" s="108"/>
      <c r="K11" s="107"/>
      <c r="L11" s="108"/>
      <c r="M11" s="107"/>
    </row>
    <row r="12" spans="1:13" x14ac:dyDescent="0.25">
      <c r="A12" s="196" t="s">
        <v>79</v>
      </c>
      <c r="B12" s="241">
        <v>41852</v>
      </c>
      <c r="C12" s="241">
        <v>1828</v>
      </c>
      <c r="D12" s="243">
        <v>695</v>
      </c>
      <c r="E12" s="241">
        <v>8491</v>
      </c>
      <c r="F12" s="243">
        <v>191</v>
      </c>
      <c r="G12" s="196">
        <v>0</v>
      </c>
      <c r="H12" s="196">
        <v>0</v>
      </c>
      <c r="I12" s="241">
        <v>23633</v>
      </c>
      <c r="J12" s="243">
        <v>291</v>
      </c>
      <c r="K12" s="196">
        <v>0</v>
      </c>
      <c r="L12" s="243">
        <v>0</v>
      </c>
      <c r="M12" s="241">
        <f>SUM(B12:L12)</f>
        <v>76981</v>
      </c>
    </row>
    <row r="13" spans="1:13" x14ac:dyDescent="0.25">
      <c r="A13" s="196" t="s">
        <v>80</v>
      </c>
      <c r="B13" s="241">
        <v>487341</v>
      </c>
      <c r="C13" s="241">
        <v>15271</v>
      </c>
      <c r="D13" s="242">
        <v>2975</v>
      </c>
      <c r="E13" s="241">
        <v>29159</v>
      </c>
      <c r="F13" s="242">
        <v>4336</v>
      </c>
      <c r="G13" s="196">
        <v>0</v>
      </c>
      <c r="H13" s="196">
        <v>0</v>
      </c>
      <c r="I13" s="241">
        <v>95839</v>
      </c>
      <c r="J13" s="242">
        <v>1743</v>
      </c>
      <c r="K13" s="196">
        <v>0</v>
      </c>
      <c r="L13" s="243">
        <v>0</v>
      </c>
      <c r="M13" s="275">
        <f>SUM(B13:L13)</f>
        <v>636664</v>
      </c>
    </row>
    <row r="14" spans="1:13" x14ac:dyDescent="0.25">
      <c r="A14" s="196" t="s">
        <v>61</v>
      </c>
      <c r="B14" s="241">
        <v>94081</v>
      </c>
      <c r="C14" s="241">
        <v>1476</v>
      </c>
      <c r="D14" s="242">
        <v>1355</v>
      </c>
      <c r="E14" s="241">
        <v>4519</v>
      </c>
      <c r="F14" s="243">
        <v>625</v>
      </c>
      <c r="G14" s="196">
        <v>0</v>
      </c>
      <c r="H14" s="196">
        <v>0</v>
      </c>
      <c r="I14" s="241">
        <v>29712</v>
      </c>
      <c r="J14" s="243">
        <v>385</v>
      </c>
      <c r="K14" s="196">
        <v>0</v>
      </c>
      <c r="L14" s="243">
        <v>0</v>
      </c>
      <c r="M14" s="241">
        <f>SUM(B14:L14)</f>
        <v>132153</v>
      </c>
    </row>
    <row r="15" spans="1:13" x14ac:dyDescent="0.25">
      <c r="A15" s="195" t="s">
        <v>76</v>
      </c>
      <c r="B15" s="107"/>
      <c r="C15" s="107"/>
      <c r="D15" s="108"/>
      <c r="E15" s="107"/>
      <c r="F15" s="108"/>
      <c r="G15" s="107"/>
      <c r="H15" s="107"/>
      <c r="I15" s="107"/>
      <c r="J15" s="108"/>
      <c r="K15" s="107"/>
      <c r="L15" s="108"/>
      <c r="M15" s="107"/>
    </row>
    <row r="16" spans="1:13" x14ac:dyDescent="0.25">
      <c r="A16" s="196" t="s">
        <v>79</v>
      </c>
      <c r="B16" s="241">
        <v>9934</v>
      </c>
      <c r="C16" s="241">
        <v>6868</v>
      </c>
      <c r="D16" s="242">
        <v>3033</v>
      </c>
      <c r="E16" s="241">
        <v>15753</v>
      </c>
      <c r="F16" s="242">
        <v>3726</v>
      </c>
      <c r="G16" s="241">
        <v>29214</v>
      </c>
      <c r="H16" s="241">
        <v>9972</v>
      </c>
      <c r="I16" s="241">
        <v>12062</v>
      </c>
      <c r="J16" s="242">
        <v>3404</v>
      </c>
      <c r="K16" s="241">
        <v>8957</v>
      </c>
      <c r="L16" s="242">
        <v>3824</v>
      </c>
      <c r="M16" s="241">
        <f>SUM(B16:L16)</f>
        <v>106747</v>
      </c>
    </row>
    <row r="17" spans="1:13" x14ac:dyDescent="0.25">
      <c r="A17" s="196" t="s">
        <v>80</v>
      </c>
      <c r="B17" s="241">
        <v>3867</v>
      </c>
      <c r="C17" s="241">
        <v>2697</v>
      </c>
      <c r="D17" s="242">
        <v>1938</v>
      </c>
      <c r="E17" s="241">
        <v>5873</v>
      </c>
      <c r="F17" s="242">
        <v>1137</v>
      </c>
      <c r="G17" s="241">
        <v>10425</v>
      </c>
      <c r="H17" s="241">
        <v>3336</v>
      </c>
      <c r="I17" s="241">
        <v>3882</v>
      </c>
      <c r="J17" s="242">
        <v>1453</v>
      </c>
      <c r="K17" s="241">
        <v>2187</v>
      </c>
      <c r="L17" s="242">
        <v>1285</v>
      </c>
      <c r="M17" s="275">
        <f>SUM(B17:L17)</f>
        <v>38080</v>
      </c>
    </row>
    <row r="18" spans="1:13" x14ac:dyDescent="0.25">
      <c r="A18" s="196" t="s">
        <v>61</v>
      </c>
      <c r="B18" s="241">
        <v>1027</v>
      </c>
      <c r="C18" s="196">
        <v>129</v>
      </c>
      <c r="D18" s="243">
        <v>570</v>
      </c>
      <c r="E18" s="241">
        <v>1121</v>
      </c>
      <c r="F18" s="243">
        <v>317</v>
      </c>
      <c r="G18" s="241">
        <v>3069</v>
      </c>
      <c r="H18" s="196">
        <v>896</v>
      </c>
      <c r="I18" s="196">
        <v>0</v>
      </c>
      <c r="J18" s="243">
        <v>417</v>
      </c>
      <c r="K18" s="196">
        <v>798</v>
      </c>
      <c r="L18" s="243">
        <v>555</v>
      </c>
      <c r="M18" s="241">
        <f>SUM(B18:L18)</f>
        <v>8899</v>
      </c>
    </row>
    <row r="19" spans="1:13" x14ac:dyDescent="0.25">
      <c r="A19" s="195" t="s">
        <v>77</v>
      </c>
      <c r="B19" s="107"/>
      <c r="C19" s="107"/>
      <c r="D19" s="108"/>
      <c r="E19" s="107"/>
      <c r="F19" s="108"/>
      <c r="G19" s="107"/>
      <c r="H19" s="107"/>
      <c r="I19" s="107"/>
      <c r="J19" s="108"/>
      <c r="K19" s="107"/>
      <c r="L19" s="108"/>
      <c r="M19" s="107"/>
    </row>
    <row r="20" spans="1:13" x14ac:dyDescent="0.25">
      <c r="A20" s="196" t="s">
        <v>79</v>
      </c>
      <c r="B20" s="196">
        <v>0</v>
      </c>
      <c r="C20" s="196">
        <v>0</v>
      </c>
      <c r="D20" s="243">
        <v>638</v>
      </c>
      <c r="E20" s="196">
        <v>0</v>
      </c>
      <c r="F20" s="243">
        <v>0</v>
      </c>
      <c r="G20" s="196">
        <v>0</v>
      </c>
      <c r="H20" s="196">
        <v>0</v>
      </c>
      <c r="I20" s="196">
        <v>0</v>
      </c>
      <c r="J20" s="243">
        <v>0</v>
      </c>
      <c r="K20" s="196">
        <v>0</v>
      </c>
      <c r="L20" s="243">
        <v>0</v>
      </c>
      <c r="M20" s="196">
        <f>SUM(B20:L20)</f>
        <v>638</v>
      </c>
    </row>
    <row r="21" spans="1:13" x14ac:dyDescent="0.25">
      <c r="A21" s="196" t="s">
        <v>80</v>
      </c>
      <c r="B21" s="196">
        <v>0</v>
      </c>
      <c r="C21" s="196">
        <v>0</v>
      </c>
      <c r="D21" s="242">
        <v>7848</v>
      </c>
      <c r="E21" s="196">
        <v>0</v>
      </c>
      <c r="F21" s="243">
        <v>0</v>
      </c>
      <c r="G21" s="196">
        <v>0</v>
      </c>
      <c r="H21" s="196">
        <v>0</v>
      </c>
      <c r="I21" s="196">
        <v>0</v>
      </c>
      <c r="J21" s="243">
        <v>0</v>
      </c>
      <c r="K21" s="196">
        <v>0</v>
      </c>
      <c r="L21" s="243">
        <v>0</v>
      </c>
      <c r="M21" s="275">
        <f>SUM(B21:L21)</f>
        <v>7848</v>
      </c>
    </row>
    <row r="22" spans="1:13" ht="9" customHeight="1" x14ac:dyDescent="0.25">
      <c r="A22" s="196" t="s">
        <v>61</v>
      </c>
      <c r="B22" s="196">
        <v>0</v>
      </c>
      <c r="C22" s="196">
        <v>0</v>
      </c>
      <c r="D22" s="242">
        <v>1179</v>
      </c>
      <c r="E22" s="196">
        <v>0</v>
      </c>
      <c r="F22" s="243">
        <v>0</v>
      </c>
      <c r="G22" s="196">
        <v>0</v>
      </c>
      <c r="H22" s="196">
        <v>0</v>
      </c>
      <c r="I22" s="196">
        <v>0</v>
      </c>
      <c r="J22" s="243">
        <v>0</v>
      </c>
      <c r="K22" s="196">
        <v>0</v>
      </c>
      <c r="L22" s="243">
        <v>0</v>
      </c>
      <c r="M22" s="241">
        <f>SUM(B22:L22)</f>
        <v>1179</v>
      </c>
    </row>
    <row r="23" spans="1:13" x14ac:dyDescent="0.25">
      <c r="A23" s="195" t="s">
        <v>78</v>
      </c>
      <c r="B23" s="107"/>
      <c r="C23" s="107"/>
      <c r="D23" s="108"/>
      <c r="E23" s="107"/>
      <c r="F23" s="108"/>
      <c r="G23" s="107"/>
      <c r="H23" s="107"/>
      <c r="I23" s="107"/>
      <c r="J23" s="108"/>
      <c r="K23" s="107"/>
      <c r="L23" s="108"/>
      <c r="M23" s="107"/>
    </row>
    <row r="24" spans="1:13" x14ac:dyDescent="0.25">
      <c r="A24" s="196" t="s">
        <v>79</v>
      </c>
      <c r="B24" s="241">
        <v>4956</v>
      </c>
      <c r="C24" s="241">
        <v>1785</v>
      </c>
      <c r="D24" s="110">
        <v>0</v>
      </c>
      <c r="E24" s="241">
        <v>1092</v>
      </c>
      <c r="F24" s="243">
        <v>0</v>
      </c>
      <c r="G24" s="196">
        <v>579</v>
      </c>
      <c r="H24" s="109">
        <v>0</v>
      </c>
      <c r="I24" s="241">
        <v>2744</v>
      </c>
      <c r="J24" s="243">
        <v>377</v>
      </c>
      <c r="K24" s="109">
        <v>0</v>
      </c>
      <c r="L24" s="243">
        <v>193</v>
      </c>
      <c r="M24" s="241">
        <f>SUM(B24:L24)</f>
        <v>11726</v>
      </c>
    </row>
    <row r="25" spans="1:13" x14ac:dyDescent="0.25">
      <c r="A25" s="196" t="s">
        <v>80</v>
      </c>
      <c r="B25" s="241">
        <v>12801</v>
      </c>
      <c r="C25" s="241">
        <v>3243</v>
      </c>
      <c r="D25" s="110">
        <v>0</v>
      </c>
      <c r="E25" s="241">
        <v>3172</v>
      </c>
      <c r="F25" s="243">
        <v>0</v>
      </c>
      <c r="G25" s="196">
        <v>944</v>
      </c>
      <c r="H25" s="109">
        <v>0</v>
      </c>
      <c r="I25" s="241">
        <v>10591</v>
      </c>
      <c r="J25" s="242">
        <v>1236</v>
      </c>
      <c r="K25" s="109">
        <v>0</v>
      </c>
      <c r="L25" s="243">
        <v>289</v>
      </c>
      <c r="M25" s="275">
        <f>SUM(B25:L25)</f>
        <v>32276</v>
      </c>
    </row>
    <row r="26" spans="1:13" x14ac:dyDescent="0.25">
      <c r="A26" s="196" t="s">
        <v>61</v>
      </c>
      <c r="B26" s="241">
        <v>1589</v>
      </c>
      <c r="C26" s="196">
        <v>0</v>
      </c>
      <c r="D26" s="110">
        <v>0</v>
      </c>
      <c r="E26" s="196">
        <v>206</v>
      </c>
      <c r="F26" s="243">
        <v>0</v>
      </c>
      <c r="G26" s="196">
        <v>42</v>
      </c>
      <c r="H26" s="109">
        <v>0</v>
      </c>
      <c r="I26" s="241">
        <v>1121</v>
      </c>
      <c r="J26" s="110">
        <v>0</v>
      </c>
      <c r="K26" s="109">
        <v>0</v>
      </c>
      <c r="L26" s="243">
        <v>0</v>
      </c>
      <c r="M26" s="241">
        <f>SUM(B26:L26)</f>
        <v>2958</v>
      </c>
    </row>
    <row r="27" spans="1:13" x14ac:dyDescent="0.25">
      <c r="A27" s="195" t="s">
        <v>81</v>
      </c>
      <c r="B27" s="107"/>
      <c r="C27" s="107"/>
      <c r="D27" s="108"/>
      <c r="E27" s="107"/>
      <c r="F27" s="108"/>
      <c r="G27" s="107"/>
      <c r="H27" s="107"/>
      <c r="I27" s="107"/>
      <c r="J27" s="108"/>
      <c r="K27" s="107"/>
      <c r="L27" s="108"/>
      <c r="M27" s="107"/>
    </row>
    <row r="28" spans="1:13" x14ac:dyDescent="0.25">
      <c r="A28" s="196" t="s">
        <v>79</v>
      </c>
      <c r="B28" s="196">
        <v>0</v>
      </c>
      <c r="C28" s="241">
        <v>83913</v>
      </c>
      <c r="D28" s="242">
        <v>5521</v>
      </c>
      <c r="E28" s="241">
        <v>14583</v>
      </c>
      <c r="F28" s="242">
        <v>17279</v>
      </c>
      <c r="G28" s="241">
        <v>3117</v>
      </c>
      <c r="H28" s="241">
        <v>31946</v>
      </c>
      <c r="I28" s="241">
        <v>24236</v>
      </c>
      <c r="J28" s="242">
        <v>15198</v>
      </c>
      <c r="K28" s="241">
        <v>2622</v>
      </c>
      <c r="L28" s="242">
        <v>7323</v>
      </c>
      <c r="M28" s="241">
        <f>SUM(B28:L28)</f>
        <v>205738</v>
      </c>
    </row>
    <row r="29" spans="1:13" x14ac:dyDescent="0.25">
      <c r="A29" s="196" t="s">
        <v>80</v>
      </c>
      <c r="B29" s="196">
        <v>0</v>
      </c>
      <c r="C29" s="241">
        <v>556093</v>
      </c>
      <c r="D29" s="242">
        <v>19473</v>
      </c>
      <c r="E29" s="241">
        <v>67900</v>
      </c>
      <c r="F29" s="242">
        <v>105854</v>
      </c>
      <c r="G29" s="241">
        <v>15371</v>
      </c>
      <c r="H29" s="241">
        <v>166481</v>
      </c>
      <c r="I29" s="241">
        <v>113324</v>
      </c>
      <c r="J29" s="242">
        <v>73233</v>
      </c>
      <c r="K29" s="241">
        <v>14721</v>
      </c>
      <c r="L29" s="242">
        <v>40126</v>
      </c>
      <c r="M29" s="275">
        <f>SUM(B29:L29)</f>
        <v>1172576</v>
      </c>
    </row>
    <row r="30" spans="1:13" x14ac:dyDescent="0.25">
      <c r="A30" s="196" t="s">
        <v>61</v>
      </c>
      <c r="B30" s="196">
        <v>0</v>
      </c>
      <c r="C30" s="241">
        <v>11077</v>
      </c>
      <c r="D30" s="242">
        <v>18921</v>
      </c>
      <c r="E30" s="241">
        <v>17283</v>
      </c>
      <c r="F30" s="242">
        <v>33013</v>
      </c>
      <c r="G30" s="241">
        <v>1120</v>
      </c>
      <c r="H30" s="241">
        <v>10119</v>
      </c>
      <c r="I30" s="241">
        <v>17526</v>
      </c>
      <c r="J30" s="242">
        <v>5753</v>
      </c>
      <c r="K30" s="241">
        <v>1629</v>
      </c>
      <c r="L30" s="242">
        <v>8032</v>
      </c>
      <c r="M30" s="241">
        <f>SUM(B30:L30)</f>
        <v>124473</v>
      </c>
    </row>
    <row r="31" spans="1:13" ht="14.25" customHeight="1" x14ac:dyDescent="0.25">
      <c r="A31" s="195" t="s">
        <v>82</v>
      </c>
      <c r="B31" s="195"/>
      <c r="C31" s="107"/>
      <c r="D31" s="108"/>
      <c r="E31" s="107"/>
      <c r="F31" s="108"/>
      <c r="G31" s="107"/>
      <c r="H31" s="107"/>
      <c r="I31" s="107"/>
      <c r="J31" s="108"/>
      <c r="K31" s="107"/>
      <c r="L31" s="108"/>
      <c r="M31" s="107"/>
    </row>
    <row r="32" spans="1:13" x14ac:dyDescent="0.25">
      <c r="A32" s="196" t="s">
        <v>79</v>
      </c>
      <c r="B32" s="196">
        <v>0</v>
      </c>
      <c r="C32" s="196">
        <v>0</v>
      </c>
      <c r="D32" s="243">
        <v>0</v>
      </c>
      <c r="E32" s="196">
        <v>66</v>
      </c>
      <c r="F32" s="243">
        <v>0</v>
      </c>
      <c r="G32" s="196">
        <v>0</v>
      </c>
      <c r="H32" s="109">
        <v>0</v>
      </c>
      <c r="I32" s="196">
        <v>953</v>
      </c>
      <c r="J32" s="242">
        <v>39002</v>
      </c>
      <c r="K32" s="196">
        <v>0</v>
      </c>
      <c r="L32" s="243">
        <v>9</v>
      </c>
      <c r="M32" s="241">
        <f>SUM(B32:L32)</f>
        <v>40030</v>
      </c>
    </row>
    <row r="33" spans="1:13" x14ac:dyDescent="0.25">
      <c r="A33" s="196" t="s">
        <v>80</v>
      </c>
      <c r="B33" s="196">
        <v>0</v>
      </c>
      <c r="C33" s="196">
        <v>0</v>
      </c>
      <c r="D33" s="243">
        <v>0</v>
      </c>
      <c r="E33" s="196">
        <v>423</v>
      </c>
      <c r="F33" s="243">
        <v>0</v>
      </c>
      <c r="G33" s="196">
        <v>0</v>
      </c>
      <c r="H33" s="109">
        <v>0</v>
      </c>
      <c r="I33" s="241">
        <v>10258</v>
      </c>
      <c r="J33" s="242">
        <v>164322</v>
      </c>
      <c r="K33" s="196">
        <v>0</v>
      </c>
      <c r="L33" s="243">
        <v>99</v>
      </c>
      <c r="M33" s="275">
        <f>SUM(B33:L33)</f>
        <v>175102</v>
      </c>
    </row>
    <row r="34" spans="1:13" ht="12.75" customHeight="1" thickBot="1" x14ac:dyDescent="0.3">
      <c r="A34" s="197" t="s">
        <v>61</v>
      </c>
      <c r="B34" s="197">
        <v>0</v>
      </c>
      <c r="C34" s="197">
        <v>0</v>
      </c>
      <c r="D34" s="244">
        <v>0</v>
      </c>
      <c r="E34" s="177">
        <v>2224</v>
      </c>
      <c r="F34" s="244">
        <v>0</v>
      </c>
      <c r="G34" s="197">
        <v>0</v>
      </c>
      <c r="H34" s="111">
        <v>0</v>
      </c>
      <c r="I34" s="197">
        <v>190</v>
      </c>
      <c r="J34" s="244">
        <v>0</v>
      </c>
      <c r="K34" s="197">
        <v>0</v>
      </c>
      <c r="L34" s="244">
        <v>16</v>
      </c>
      <c r="M34" s="177">
        <f>SUM(B34:L34)</f>
        <v>2430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C11" sqref="C11"/>
    </sheetView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x14ac:dyDescent="0.25">
      <c r="A2" s="137"/>
      <c r="B2" s="394" t="s">
        <v>107</v>
      </c>
      <c r="C2" s="394"/>
      <c r="D2" s="394"/>
      <c r="E2" s="394"/>
      <c r="F2" s="394"/>
      <c r="G2" s="395"/>
      <c r="H2" s="395"/>
      <c r="I2" s="137"/>
      <c r="J2" s="137"/>
      <c r="K2" s="137"/>
    </row>
    <row r="3" spans="1:11" ht="15.75" thickBot="1" x14ac:dyDescent="0.3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256" t="s">
        <v>55</v>
      </c>
    </row>
    <row r="4" spans="1:11" ht="15.75" thickBot="1" x14ac:dyDescent="0.3">
      <c r="A4" s="392" t="s">
        <v>85</v>
      </c>
      <c r="B4" s="392" t="s">
        <v>60</v>
      </c>
      <c r="C4" s="392" t="s">
        <v>86</v>
      </c>
      <c r="D4" s="392" t="s">
        <v>87</v>
      </c>
      <c r="E4" s="396" t="s">
        <v>88</v>
      </c>
      <c r="F4" s="397"/>
      <c r="G4" s="398"/>
      <c r="H4" s="392" t="s">
        <v>89</v>
      </c>
      <c r="I4" s="392" t="s">
        <v>83</v>
      </c>
      <c r="J4" s="392" t="s">
        <v>90</v>
      </c>
      <c r="K4" s="392" t="s">
        <v>4</v>
      </c>
    </row>
    <row r="5" spans="1:11" ht="45.75" thickBot="1" x14ac:dyDescent="0.3">
      <c r="A5" s="393"/>
      <c r="B5" s="393"/>
      <c r="C5" s="393"/>
      <c r="D5" s="393"/>
      <c r="E5" s="130" t="s">
        <v>62</v>
      </c>
      <c r="F5" s="130" t="s">
        <v>63</v>
      </c>
      <c r="G5" s="130" t="s">
        <v>91</v>
      </c>
      <c r="H5" s="393"/>
      <c r="I5" s="393"/>
      <c r="J5" s="393"/>
      <c r="K5" s="393"/>
    </row>
    <row r="6" spans="1:11" ht="15.75" thickBot="1" x14ac:dyDescent="0.3">
      <c r="A6" s="138"/>
      <c r="B6" s="131" t="s">
        <v>58</v>
      </c>
      <c r="C6" s="132">
        <f t="shared" ref="C6:K6" si="0">SUM(C7:C17)</f>
        <v>3132590</v>
      </c>
      <c r="D6" s="82">
        <f t="shared" si="0"/>
        <v>76852</v>
      </c>
      <c r="E6" s="212">
        <f t="shared" si="0"/>
        <v>2574887</v>
      </c>
      <c r="F6" s="212">
        <f t="shared" si="0"/>
        <v>1362900</v>
      </c>
      <c r="G6" s="212">
        <f t="shared" si="0"/>
        <v>4031781</v>
      </c>
      <c r="H6" s="82">
        <f t="shared" si="0"/>
        <v>0</v>
      </c>
      <c r="I6" s="82">
        <f t="shared" si="0"/>
        <v>0</v>
      </c>
      <c r="J6" s="82">
        <f t="shared" si="0"/>
        <v>17998</v>
      </c>
      <c r="K6" s="82">
        <f t="shared" si="0"/>
        <v>7259221</v>
      </c>
    </row>
    <row r="7" spans="1:11" x14ac:dyDescent="0.25">
      <c r="A7" s="133">
        <v>1</v>
      </c>
      <c r="B7" s="201" t="s">
        <v>72</v>
      </c>
      <c r="C7" s="210">
        <f>334555+2830</f>
        <v>337385</v>
      </c>
      <c r="D7" s="213">
        <v>29922</v>
      </c>
      <c r="E7" s="210">
        <v>155071</v>
      </c>
      <c r="F7" s="210">
        <v>117978</v>
      </c>
      <c r="G7" s="213">
        <f>SUM(E7:F7)+4096</f>
        <v>277145</v>
      </c>
      <c r="H7" s="210">
        <v>0</v>
      </c>
      <c r="I7" s="210">
        <v>0</v>
      </c>
      <c r="J7" s="210">
        <v>0</v>
      </c>
      <c r="K7" s="210">
        <f t="shared" ref="K7:K17" si="1">C7+D7+G7+J7</f>
        <v>644452</v>
      </c>
    </row>
    <row r="8" spans="1:11" x14ac:dyDescent="0.25">
      <c r="A8" s="129">
        <v>2</v>
      </c>
      <c r="B8" s="136" t="s">
        <v>5</v>
      </c>
      <c r="C8" s="214">
        <v>550757</v>
      </c>
      <c r="D8" s="206">
        <v>2357</v>
      </c>
      <c r="E8" s="206">
        <v>343098</v>
      </c>
      <c r="F8" s="206">
        <v>258405</v>
      </c>
      <c r="G8" s="214">
        <f>SUM(E8:F8)+58105</f>
        <v>659608</v>
      </c>
      <c r="H8" s="214">
        <v>0</v>
      </c>
      <c r="I8" s="214">
        <v>0</v>
      </c>
      <c r="J8" s="214">
        <v>0</v>
      </c>
      <c r="K8" s="211">
        <f t="shared" si="1"/>
        <v>1212722</v>
      </c>
    </row>
    <row r="9" spans="1:11" x14ac:dyDescent="0.25">
      <c r="A9" s="134">
        <v>3</v>
      </c>
      <c r="B9" s="202" t="s">
        <v>6</v>
      </c>
      <c r="C9" s="205">
        <v>239932</v>
      </c>
      <c r="D9" s="205">
        <v>2811</v>
      </c>
      <c r="E9" s="205">
        <v>117429</v>
      </c>
      <c r="F9" s="205">
        <v>95181</v>
      </c>
      <c r="G9" s="217">
        <f>SUM(E9:F9)+1382</f>
        <v>213992</v>
      </c>
      <c r="H9" s="205">
        <v>0</v>
      </c>
      <c r="I9" s="205">
        <v>0</v>
      </c>
      <c r="J9" s="217">
        <v>9339</v>
      </c>
      <c r="K9" s="210">
        <f t="shared" si="1"/>
        <v>466074</v>
      </c>
    </row>
    <row r="10" spans="1:11" x14ac:dyDescent="0.25">
      <c r="A10" s="129">
        <v>4</v>
      </c>
      <c r="B10" s="136" t="s">
        <v>7</v>
      </c>
      <c r="C10" s="206">
        <v>321358</v>
      </c>
      <c r="D10" s="206">
        <v>3173</v>
      </c>
      <c r="E10" s="206">
        <v>377198</v>
      </c>
      <c r="F10" s="206">
        <v>161494</v>
      </c>
      <c r="G10" s="214">
        <f>SUM(E10:F10)+5387</f>
        <v>544079</v>
      </c>
      <c r="H10" s="206">
        <v>0</v>
      </c>
      <c r="I10" s="206">
        <v>0</v>
      </c>
      <c r="J10" s="214">
        <v>0</v>
      </c>
      <c r="K10" s="211">
        <f t="shared" si="1"/>
        <v>868610</v>
      </c>
    </row>
    <row r="11" spans="1:11" x14ac:dyDescent="0.25">
      <c r="A11" s="134">
        <v>5</v>
      </c>
      <c r="B11" s="202" t="s">
        <v>8</v>
      </c>
      <c r="C11" s="205">
        <v>280320</v>
      </c>
      <c r="D11" s="205">
        <v>2363</v>
      </c>
      <c r="E11" s="205">
        <v>652168</v>
      </c>
      <c r="F11" s="205">
        <v>143308</v>
      </c>
      <c r="G11" s="217">
        <f>SUM(E11:F11)+8670</f>
        <v>804146</v>
      </c>
      <c r="H11" s="205">
        <v>0</v>
      </c>
      <c r="I11" s="205">
        <v>0</v>
      </c>
      <c r="J11" s="217">
        <v>3153</v>
      </c>
      <c r="K11" s="210">
        <f t="shared" si="1"/>
        <v>1089982</v>
      </c>
    </row>
    <row r="12" spans="1:11" x14ac:dyDescent="0.25">
      <c r="A12" s="129">
        <v>6</v>
      </c>
      <c r="B12" s="136" t="s">
        <v>9</v>
      </c>
      <c r="C12" s="206">
        <v>409423</v>
      </c>
      <c r="D12" s="206">
        <v>24248</v>
      </c>
      <c r="E12" s="206">
        <v>166442</v>
      </c>
      <c r="F12" s="206">
        <v>133547</v>
      </c>
      <c r="G12" s="214">
        <f>SUM(E12:F12)+2590</f>
        <v>302579</v>
      </c>
      <c r="H12" s="206">
        <v>0</v>
      </c>
      <c r="I12" s="206">
        <v>0</v>
      </c>
      <c r="J12" s="214">
        <v>0</v>
      </c>
      <c r="K12" s="211">
        <f t="shared" si="1"/>
        <v>736250</v>
      </c>
    </row>
    <row r="13" spans="1:11" x14ac:dyDescent="0.25">
      <c r="A13" s="134">
        <v>7</v>
      </c>
      <c r="B13" s="202" t="s">
        <v>10</v>
      </c>
      <c r="C13" s="205">
        <v>97401</v>
      </c>
      <c r="D13" s="205">
        <v>0</v>
      </c>
      <c r="E13" s="181">
        <v>66308</v>
      </c>
      <c r="F13" s="205">
        <v>50142</v>
      </c>
      <c r="G13" s="217">
        <f>SUM(E13:F13)+1364</f>
        <v>117814</v>
      </c>
      <c r="H13" s="205">
        <v>0</v>
      </c>
      <c r="I13" s="205">
        <v>0</v>
      </c>
      <c r="J13" s="217">
        <v>0</v>
      </c>
      <c r="K13" s="210">
        <f t="shared" si="1"/>
        <v>215215</v>
      </c>
    </row>
    <row r="14" spans="1:11" x14ac:dyDescent="0.25">
      <c r="A14" s="129">
        <v>8</v>
      </c>
      <c r="B14" s="136" t="s">
        <v>11</v>
      </c>
      <c r="C14" s="206">
        <v>299832</v>
      </c>
      <c r="D14" s="206">
        <v>0</v>
      </c>
      <c r="E14" s="206">
        <v>248308</v>
      </c>
      <c r="F14" s="206">
        <v>116797</v>
      </c>
      <c r="G14" s="214">
        <f>SUM(E14:F14)+5301</f>
        <v>370406</v>
      </c>
      <c r="H14" s="206">
        <v>0</v>
      </c>
      <c r="I14" s="206">
        <v>0</v>
      </c>
      <c r="J14" s="214">
        <v>0</v>
      </c>
      <c r="K14" s="211">
        <f t="shared" si="1"/>
        <v>670238</v>
      </c>
    </row>
    <row r="15" spans="1:11" x14ac:dyDescent="0.25">
      <c r="A15" s="134">
        <v>9</v>
      </c>
      <c r="B15" s="202" t="s">
        <v>41</v>
      </c>
      <c r="C15" s="205">
        <v>273408</v>
      </c>
      <c r="D15" s="205">
        <v>5656</v>
      </c>
      <c r="E15" s="205">
        <v>198701</v>
      </c>
      <c r="F15" s="205">
        <v>175057</v>
      </c>
      <c r="G15" s="217">
        <f>SUM(E15:F15)+4119</f>
        <v>377877</v>
      </c>
      <c r="H15" s="205">
        <v>0</v>
      </c>
      <c r="I15" s="205">
        <v>0</v>
      </c>
      <c r="J15" s="217">
        <v>1314</v>
      </c>
      <c r="K15" s="210">
        <f t="shared" si="1"/>
        <v>658255</v>
      </c>
    </row>
    <row r="16" spans="1:11" x14ac:dyDescent="0.25">
      <c r="A16" s="129">
        <v>10</v>
      </c>
      <c r="B16" s="136" t="s">
        <v>13</v>
      </c>
      <c r="C16" s="206">
        <v>160181</v>
      </c>
      <c r="D16" s="206">
        <v>0</v>
      </c>
      <c r="E16" s="206">
        <v>146945</v>
      </c>
      <c r="F16" s="206">
        <v>57208</v>
      </c>
      <c r="G16" s="214">
        <f>SUM(E16:F16)+1898</f>
        <v>206051</v>
      </c>
      <c r="H16" s="206">
        <v>0</v>
      </c>
      <c r="I16" s="206">
        <v>0</v>
      </c>
      <c r="J16" s="214">
        <v>0</v>
      </c>
      <c r="K16" s="211">
        <f t="shared" si="1"/>
        <v>366232</v>
      </c>
    </row>
    <row r="17" spans="1:11" ht="15.75" thickBot="1" x14ac:dyDescent="0.3">
      <c r="A17" s="135">
        <v>11</v>
      </c>
      <c r="B17" s="203" t="s">
        <v>14</v>
      </c>
      <c r="C17" s="216">
        <v>162593</v>
      </c>
      <c r="D17" s="215">
        <v>6322</v>
      </c>
      <c r="E17" s="216">
        <v>103219</v>
      </c>
      <c r="F17" s="216">
        <v>53783</v>
      </c>
      <c r="G17" s="217">
        <f>SUM(E17:F17)+1082</f>
        <v>158084</v>
      </c>
      <c r="H17" s="216">
        <v>0</v>
      </c>
      <c r="I17" s="216">
        <v>0</v>
      </c>
      <c r="J17" s="215">
        <v>4192</v>
      </c>
      <c r="K17" s="210">
        <f t="shared" si="1"/>
        <v>331191</v>
      </c>
    </row>
    <row r="18" spans="1:11" ht="15.75" thickBot="1" x14ac:dyDescent="0.3">
      <c r="A18" s="138"/>
      <c r="B18" s="162" t="s">
        <v>59</v>
      </c>
      <c r="C18" s="163">
        <f t="shared" ref="C18:K18" si="2">SUM(C19:C22)</f>
        <v>30422</v>
      </c>
      <c r="D18" s="209">
        <f t="shared" si="2"/>
        <v>94695</v>
      </c>
      <c r="E18" s="209">
        <f t="shared" si="2"/>
        <v>22532</v>
      </c>
      <c r="F18" s="209">
        <f t="shared" si="2"/>
        <v>15161</v>
      </c>
      <c r="G18" s="209">
        <f t="shared" si="2"/>
        <v>38996</v>
      </c>
      <c r="H18" s="209">
        <f t="shared" si="2"/>
        <v>0</v>
      </c>
      <c r="I18" s="209">
        <f t="shared" si="2"/>
        <v>2614419</v>
      </c>
      <c r="J18" s="209">
        <f t="shared" si="2"/>
        <v>0</v>
      </c>
      <c r="K18" s="209">
        <f t="shared" si="2"/>
        <v>2778532</v>
      </c>
    </row>
    <row r="19" spans="1:11" x14ac:dyDescent="0.25">
      <c r="A19" s="134">
        <v>1</v>
      </c>
      <c r="B19" s="202" t="s">
        <v>14</v>
      </c>
      <c r="C19" s="205">
        <v>7942</v>
      </c>
      <c r="D19" s="205">
        <v>0</v>
      </c>
      <c r="E19" s="205">
        <v>2561</v>
      </c>
      <c r="F19" s="205">
        <v>2552</v>
      </c>
      <c r="G19" s="217">
        <f>SUM(E19:F19)+63</f>
        <v>5176</v>
      </c>
      <c r="H19" s="205">
        <v>0</v>
      </c>
      <c r="I19" s="205">
        <v>1114771</v>
      </c>
      <c r="J19" s="205">
        <v>0</v>
      </c>
      <c r="K19" s="210">
        <f>C19+D19+G19+I19+J19</f>
        <v>1127889</v>
      </c>
    </row>
    <row r="20" spans="1:11" x14ac:dyDescent="0.25">
      <c r="A20" s="129">
        <v>2</v>
      </c>
      <c r="B20" s="136" t="s">
        <v>35</v>
      </c>
      <c r="C20" s="206">
        <v>17960</v>
      </c>
      <c r="D20" s="206">
        <v>94695</v>
      </c>
      <c r="E20" s="206">
        <v>17616</v>
      </c>
      <c r="F20" s="206">
        <v>10557</v>
      </c>
      <c r="G20" s="206">
        <f>SUM(E20:F20)+845</f>
        <v>29018</v>
      </c>
      <c r="H20" s="206">
        <v>0</v>
      </c>
      <c r="I20" s="206">
        <v>1149378</v>
      </c>
      <c r="J20" s="206">
        <v>0</v>
      </c>
      <c r="K20" s="211">
        <f t="shared" ref="K20:K22" si="3">C20+D20+G20+I20</f>
        <v>1291051</v>
      </c>
    </row>
    <row r="21" spans="1:11" x14ac:dyDescent="0.25">
      <c r="A21" s="134">
        <v>3</v>
      </c>
      <c r="B21" s="202" t="s">
        <v>8</v>
      </c>
      <c r="C21" s="205">
        <v>3000</v>
      </c>
      <c r="D21" s="202">
        <v>0</v>
      </c>
      <c r="E21" s="205">
        <v>1760</v>
      </c>
      <c r="F21" s="205">
        <v>1873</v>
      </c>
      <c r="G21" s="217">
        <f>SUM(E21:F21)+163</f>
        <v>3796</v>
      </c>
      <c r="H21" s="205">
        <v>0</v>
      </c>
      <c r="I21" s="205">
        <v>208896</v>
      </c>
      <c r="J21" s="205">
        <v>0</v>
      </c>
      <c r="K21" s="210">
        <f t="shared" si="3"/>
        <v>215692</v>
      </c>
    </row>
    <row r="22" spans="1:11" ht="15.75" thickBot="1" x14ac:dyDescent="0.3">
      <c r="A22" s="152">
        <v>4</v>
      </c>
      <c r="B22" s="204" t="s">
        <v>11</v>
      </c>
      <c r="C22" s="207">
        <v>1520</v>
      </c>
      <c r="D22" s="204">
        <v>0</v>
      </c>
      <c r="E22" s="207">
        <v>595</v>
      </c>
      <c r="F22" s="207">
        <v>179</v>
      </c>
      <c r="G22" s="265">
        <f>SUM(E22:F22)+232</f>
        <v>1006</v>
      </c>
      <c r="H22" s="207">
        <v>0</v>
      </c>
      <c r="I22" s="207">
        <v>141374</v>
      </c>
      <c r="J22" s="207">
        <v>0</v>
      </c>
      <c r="K22" s="211">
        <f t="shared" si="3"/>
        <v>143900</v>
      </c>
    </row>
    <row r="23" spans="1:11" ht="15.75" thickBot="1" x14ac:dyDescent="0.3">
      <c r="A23" s="390" t="s">
        <v>33</v>
      </c>
      <c r="B23" s="391"/>
      <c r="C23" s="208">
        <f t="shared" ref="C23:K23" si="4">C6+C18</f>
        <v>3163012</v>
      </c>
      <c r="D23" s="208">
        <f t="shared" si="4"/>
        <v>171547</v>
      </c>
      <c r="E23" s="208">
        <f t="shared" si="4"/>
        <v>2597419</v>
      </c>
      <c r="F23" s="208">
        <f t="shared" si="4"/>
        <v>1378061</v>
      </c>
      <c r="G23" s="208">
        <f t="shared" si="4"/>
        <v>4070777</v>
      </c>
      <c r="H23" s="208">
        <f t="shared" si="4"/>
        <v>0</v>
      </c>
      <c r="I23" s="208">
        <f t="shared" si="4"/>
        <v>2614419</v>
      </c>
      <c r="J23" s="208">
        <f t="shared" si="4"/>
        <v>17998</v>
      </c>
      <c r="K23" s="208">
        <f t="shared" si="4"/>
        <v>10037753</v>
      </c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1">
    <mergeCell ref="A23:B23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405" t="s">
        <v>115</v>
      </c>
      <c r="C4" s="405"/>
      <c r="D4" s="405"/>
      <c r="E4" s="405"/>
      <c r="F4" s="405"/>
      <c r="G4" s="405"/>
      <c r="H4" s="405"/>
    </row>
    <row r="5" spans="1:8" x14ac:dyDescent="0.25">
      <c r="A5" s="1"/>
      <c r="B5" s="266"/>
      <c r="C5" s="267"/>
      <c r="D5" s="267"/>
      <c r="E5" s="267"/>
      <c r="F5" s="267"/>
      <c r="G5" s="267"/>
      <c r="H5" s="267"/>
    </row>
    <row r="6" spans="1:8" ht="15.75" thickBot="1" x14ac:dyDescent="0.3">
      <c r="A6" s="1"/>
      <c r="B6" s="1"/>
      <c r="C6" s="1"/>
      <c r="D6" s="1"/>
      <c r="E6" s="1"/>
      <c r="F6" s="1"/>
      <c r="G6" s="115"/>
      <c r="H6" s="1"/>
    </row>
    <row r="7" spans="1:8" x14ac:dyDescent="0.25">
      <c r="A7" s="1"/>
      <c r="B7" s="406" t="s">
        <v>4</v>
      </c>
      <c r="C7" s="407"/>
      <c r="D7" s="410" t="s">
        <v>64</v>
      </c>
      <c r="E7" s="412" t="s">
        <v>65</v>
      </c>
      <c r="F7" s="412" t="s">
        <v>66</v>
      </c>
      <c r="G7" s="414" t="s">
        <v>62</v>
      </c>
      <c r="H7" s="1"/>
    </row>
    <row r="8" spans="1:8" ht="23.25" customHeight="1" x14ac:dyDescent="0.25">
      <c r="A8" s="1"/>
      <c r="B8" s="408"/>
      <c r="C8" s="409"/>
      <c r="D8" s="411"/>
      <c r="E8" s="413"/>
      <c r="F8" s="413"/>
      <c r="G8" s="415"/>
      <c r="H8" s="1"/>
    </row>
    <row r="9" spans="1:8" ht="45" customHeight="1" x14ac:dyDescent="0.25">
      <c r="A9" s="1"/>
      <c r="B9" s="399" t="s">
        <v>67</v>
      </c>
      <c r="C9" s="400"/>
      <c r="D9" s="268">
        <v>632</v>
      </c>
      <c r="E9" s="268">
        <v>92007706</v>
      </c>
      <c r="F9" s="268">
        <v>606</v>
      </c>
      <c r="G9" s="269">
        <v>103683711</v>
      </c>
      <c r="H9" s="1"/>
    </row>
    <row r="10" spans="1:8" ht="45" customHeight="1" x14ac:dyDescent="0.25">
      <c r="A10" s="1"/>
      <c r="B10" s="399" t="s">
        <v>68</v>
      </c>
      <c r="C10" s="400"/>
      <c r="D10" s="268">
        <v>75</v>
      </c>
      <c r="E10" s="268">
        <v>16254218</v>
      </c>
      <c r="F10" s="268">
        <v>130</v>
      </c>
      <c r="G10" s="269">
        <v>26963170</v>
      </c>
      <c r="H10" s="1"/>
    </row>
    <row r="11" spans="1:8" ht="38.25" customHeight="1" x14ac:dyDescent="0.25">
      <c r="A11" s="1"/>
      <c r="B11" s="401" t="s">
        <v>4</v>
      </c>
      <c r="C11" s="402"/>
      <c r="D11" s="270">
        <f>D9+D10</f>
        <v>707</v>
      </c>
      <c r="E11" s="271">
        <f t="shared" ref="E11:G11" si="0">E9+E10</f>
        <v>108261924</v>
      </c>
      <c r="F11" s="270">
        <f t="shared" si="0"/>
        <v>736</v>
      </c>
      <c r="G11" s="272">
        <f t="shared" si="0"/>
        <v>130646881</v>
      </c>
      <c r="H11" s="1"/>
    </row>
    <row r="12" spans="1:8" ht="53.25" customHeight="1" thickBot="1" x14ac:dyDescent="0.3">
      <c r="A12" s="1"/>
      <c r="B12" s="403" t="s">
        <v>69</v>
      </c>
      <c r="C12" s="404"/>
      <c r="D12" s="273">
        <v>566</v>
      </c>
      <c r="E12" s="273">
        <v>86667863</v>
      </c>
      <c r="F12" s="273">
        <v>312</v>
      </c>
      <c r="G12" s="274">
        <v>74930203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6.25" customHeight="1" thickBot="1" x14ac:dyDescent="0.3">
      <c r="A1" s="248"/>
      <c r="B1" s="248"/>
      <c r="C1" s="282" t="s">
        <v>95</v>
      </c>
      <c r="D1" s="283"/>
      <c r="E1" s="283"/>
      <c r="F1" s="283"/>
      <c r="G1" s="283"/>
      <c r="H1" s="283"/>
      <c r="I1" s="283"/>
      <c r="J1" s="2"/>
      <c r="K1" s="2"/>
      <c r="L1" s="2"/>
      <c r="M1" s="2"/>
      <c r="N1" s="8"/>
    </row>
    <row r="2" spans="1:14" ht="15.75" thickBot="1" x14ac:dyDescent="0.3">
      <c r="A2" s="286" t="s">
        <v>1</v>
      </c>
      <c r="B2" s="288" t="s">
        <v>2</v>
      </c>
      <c r="C2" s="290" t="s">
        <v>3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84" t="s">
        <v>4</v>
      </c>
    </row>
    <row r="3" spans="1:14" ht="15.75" thickBot="1" x14ac:dyDescent="0.3">
      <c r="A3" s="287"/>
      <c r="B3" s="289"/>
      <c r="C3" s="95" t="s">
        <v>72</v>
      </c>
      <c r="D3" s="24" t="s">
        <v>5</v>
      </c>
      <c r="E3" s="23" t="s">
        <v>6</v>
      </c>
      <c r="F3" s="24" t="s">
        <v>7</v>
      </c>
      <c r="G3" s="23" t="s">
        <v>8</v>
      </c>
      <c r="H3" s="24" t="s">
        <v>9</v>
      </c>
      <c r="I3" s="23" t="s">
        <v>10</v>
      </c>
      <c r="J3" s="24" t="s">
        <v>11</v>
      </c>
      <c r="K3" s="95" t="s">
        <v>12</v>
      </c>
      <c r="L3" s="24" t="s">
        <v>13</v>
      </c>
      <c r="M3" s="25" t="s">
        <v>14</v>
      </c>
      <c r="N3" s="285"/>
    </row>
    <row r="4" spans="1:14" x14ac:dyDescent="0.25">
      <c r="A4" s="5">
        <v>1</v>
      </c>
      <c r="B4" s="9" t="s">
        <v>15</v>
      </c>
      <c r="C4" s="218">
        <v>29529</v>
      </c>
      <c r="D4" s="234">
        <v>51485</v>
      </c>
      <c r="E4" s="218">
        <v>31859</v>
      </c>
      <c r="F4" s="234">
        <v>35699</v>
      </c>
      <c r="G4" s="240">
        <v>35924</v>
      </c>
      <c r="H4" s="234">
        <v>34083</v>
      </c>
      <c r="I4" s="240">
        <v>17586</v>
      </c>
      <c r="J4" s="234">
        <v>40121</v>
      </c>
      <c r="K4" s="240">
        <v>44340</v>
      </c>
      <c r="L4" s="234">
        <v>24033</v>
      </c>
      <c r="M4" s="230">
        <v>22697</v>
      </c>
      <c r="N4" s="227">
        <f>SUM(C4:M4)</f>
        <v>367356</v>
      </c>
    </row>
    <row r="5" spans="1:14" x14ac:dyDescent="0.25">
      <c r="A5" s="4">
        <v>2</v>
      </c>
      <c r="B5" s="10" t="s">
        <v>16</v>
      </c>
      <c r="C5" s="237">
        <v>0</v>
      </c>
      <c r="D5" s="22">
        <v>99</v>
      </c>
      <c r="E5" s="237">
        <v>0</v>
      </c>
      <c r="F5" s="235">
        <v>166</v>
      </c>
      <c r="G5" s="237">
        <v>20</v>
      </c>
      <c r="H5" s="22">
        <v>28</v>
      </c>
      <c r="I5" s="237">
        <v>0</v>
      </c>
      <c r="J5" s="22">
        <v>29</v>
      </c>
      <c r="K5" s="237">
        <v>26</v>
      </c>
      <c r="L5" s="22">
        <v>0</v>
      </c>
      <c r="M5" s="231">
        <v>0</v>
      </c>
      <c r="N5" s="228">
        <f>SUM(C5:M5)</f>
        <v>368</v>
      </c>
    </row>
    <row r="6" spans="1:14" x14ac:dyDescent="0.25">
      <c r="A6" s="4">
        <v>3</v>
      </c>
      <c r="B6" s="10" t="s">
        <v>17</v>
      </c>
      <c r="C6" s="238">
        <v>3594</v>
      </c>
      <c r="D6" s="235">
        <v>7656</v>
      </c>
      <c r="E6" s="238">
        <v>8154</v>
      </c>
      <c r="F6" s="235">
        <v>5454</v>
      </c>
      <c r="G6" s="238">
        <v>3500</v>
      </c>
      <c r="H6" s="235">
        <v>4399</v>
      </c>
      <c r="I6" s="238">
        <v>532</v>
      </c>
      <c r="J6" s="235">
        <v>2717</v>
      </c>
      <c r="K6" s="238">
        <v>4112</v>
      </c>
      <c r="L6" s="235">
        <v>878</v>
      </c>
      <c r="M6" s="232">
        <v>1891</v>
      </c>
      <c r="N6" s="255">
        <f>SUM(C6:M6)</f>
        <v>42887</v>
      </c>
    </row>
    <row r="7" spans="1:14" x14ac:dyDescent="0.25">
      <c r="A7" s="4">
        <v>4</v>
      </c>
      <c r="B7" s="10" t="s">
        <v>18</v>
      </c>
      <c r="C7" s="237">
        <v>0</v>
      </c>
      <c r="D7" s="22">
        <v>0</v>
      </c>
      <c r="E7" s="237">
        <v>0</v>
      </c>
      <c r="F7" s="22">
        <v>0</v>
      </c>
      <c r="G7" s="237">
        <v>0</v>
      </c>
      <c r="H7" s="22">
        <v>0</v>
      </c>
      <c r="I7" s="237">
        <v>0</v>
      </c>
      <c r="J7" s="22">
        <v>0</v>
      </c>
      <c r="K7" s="237">
        <v>0</v>
      </c>
      <c r="L7" s="22">
        <v>0</v>
      </c>
      <c r="M7" s="231">
        <v>0</v>
      </c>
      <c r="N7" s="10">
        <v>0</v>
      </c>
    </row>
    <row r="8" spans="1:14" x14ac:dyDescent="0.25">
      <c r="A8" s="4">
        <v>5</v>
      </c>
      <c r="B8" s="10" t="s">
        <v>19</v>
      </c>
      <c r="C8" s="237">
        <v>0</v>
      </c>
      <c r="D8" s="235">
        <v>0</v>
      </c>
      <c r="E8" s="237">
        <v>0</v>
      </c>
      <c r="F8" s="22">
        <v>0</v>
      </c>
      <c r="G8" s="238">
        <v>3</v>
      </c>
      <c r="H8" s="235">
        <v>2</v>
      </c>
      <c r="I8" s="237">
        <v>0</v>
      </c>
      <c r="J8" s="22">
        <v>0</v>
      </c>
      <c r="K8" s="237">
        <v>0</v>
      </c>
      <c r="L8" s="22">
        <v>0</v>
      </c>
      <c r="M8" s="231">
        <v>0</v>
      </c>
      <c r="N8" s="228">
        <f t="shared" ref="N8:N21" si="0">SUM(C8:M8)</f>
        <v>5</v>
      </c>
    </row>
    <row r="9" spans="1:14" x14ac:dyDescent="0.25">
      <c r="A9" s="4">
        <v>6</v>
      </c>
      <c r="B9" s="10" t="s">
        <v>20</v>
      </c>
      <c r="C9" s="237">
        <v>1</v>
      </c>
      <c r="D9" s="22">
        <v>6</v>
      </c>
      <c r="E9" s="237">
        <v>3</v>
      </c>
      <c r="F9" s="22">
        <v>7</v>
      </c>
      <c r="G9" s="237">
        <v>5</v>
      </c>
      <c r="H9" s="22">
        <v>6</v>
      </c>
      <c r="I9" s="237">
        <v>0</v>
      </c>
      <c r="J9" s="22">
        <v>1</v>
      </c>
      <c r="K9" s="237">
        <v>2</v>
      </c>
      <c r="L9" s="22">
        <v>0</v>
      </c>
      <c r="M9" s="231">
        <v>0</v>
      </c>
      <c r="N9" s="10">
        <f t="shared" si="0"/>
        <v>31</v>
      </c>
    </row>
    <row r="10" spans="1:14" x14ac:dyDescent="0.25">
      <c r="A10" s="4">
        <v>7</v>
      </c>
      <c r="B10" s="10" t="s">
        <v>21</v>
      </c>
      <c r="C10" s="238">
        <v>437</v>
      </c>
      <c r="D10" s="235">
        <v>437</v>
      </c>
      <c r="E10" s="238">
        <v>482</v>
      </c>
      <c r="F10" s="235">
        <v>200</v>
      </c>
      <c r="G10" s="238">
        <v>284</v>
      </c>
      <c r="H10" s="235">
        <v>374</v>
      </c>
      <c r="I10" s="237">
        <v>10</v>
      </c>
      <c r="J10" s="235">
        <v>167</v>
      </c>
      <c r="K10" s="237">
        <v>26</v>
      </c>
      <c r="L10" s="22">
        <v>5</v>
      </c>
      <c r="M10" s="231">
        <v>83</v>
      </c>
      <c r="N10" s="228">
        <f t="shared" si="0"/>
        <v>2505</v>
      </c>
    </row>
    <row r="11" spans="1:14" x14ac:dyDescent="0.25">
      <c r="A11" s="4">
        <v>8</v>
      </c>
      <c r="B11" s="10" t="s">
        <v>22</v>
      </c>
      <c r="C11" s="238">
        <f>15407+1</f>
        <v>15408</v>
      </c>
      <c r="D11" s="235">
        <v>15280</v>
      </c>
      <c r="E11" s="238">
        <v>4283</v>
      </c>
      <c r="F11" s="235">
        <v>12048</v>
      </c>
      <c r="G11" s="238">
        <v>5424</v>
      </c>
      <c r="H11" s="235">
        <v>8351</v>
      </c>
      <c r="I11" s="238">
        <v>862</v>
      </c>
      <c r="J11" s="235">
        <v>4835</v>
      </c>
      <c r="K11" s="238">
        <v>5183</v>
      </c>
      <c r="L11" s="235">
        <v>1216</v>
      </c>
      <c r="M11" s="232">
        <v>1381</v>
      </c>
      <c r="N11" s="255">
        <f t="shared" si="0"/>
        <v>74271</v>
      </c>
    </row>
    <row r="12" spans="1:14" x14ac:dyDescent="0.25">
      <c r="A12" s="4">
        <v>9</v>
      </c>
      <c r="B12" s="10" t="s">
        <v>23</v>
      </c>
      <c r="C12" s="238">
        <f>16428+1</f>
        <v>16429</v>
      </c>
      <c r="D12" s="235">
        <v>17215</v>
      </c>
      <c r="E12" s="238">
        <v>2054</v>
      </c>
      <c r="F12" s="235">
        <v>5568</v>
      </c>
      <c r="G12" s="238">
        <v>5768</v>
      </c>
      <c r="H12" s="235">
        <v>4984</v>
      </c>
      <c r="I12" s="238">
        <v>235</v>
      </c>
      <c r="J12" s="235">
        <v>1174</v>
      </c>
      <c r="K12" s="238">
        <v>2432</v>
      </c>
      <c r="L12" s="22">
        <v>645</v>
      </c>
      <c r="M12" s="232">
        <v>918</v>
      </c>
      <c r="N12" s="255">
        <f t="shared" si="0"/>
        <v>57422</v>
      </c>
    </row>
    <row r="13" spans="1:14" x14ac:dyDescent="0.25">
      <c r="A13" s="4">
        <v>10</v>
      </c>
      <c r="B13" s="10" t="s">
        <v>24</v>
      </c>
      <c r="C13" s="238">
        <v>44428</v>
      </c>
      <c r="D13" s="235">
        <v>94759</v>
      </c>
      <c r="E13" s="238">
        <v>72334</v>
      </c>
      <c r="F13" s="235">
        <v>63735</v>
      </c>
      <c r="G13" s="238">
        <v>60204</v>
      </c>
      <c r="H13" s="235">
        <v>65594</v>
      </c>
      <c r="I13" s="238">
        <v>32753</v>
      </c>
      <c r="J13" s="235">
        <v>80594</v>
      </c>
      <c r="K13" s="238">
        <v>74425</v>
      </c>
      <c r="L13" s="235">
        <v>53873</v>
      </c>
      <c r="M13" s="232">
        <v>4132</v>
      </c>
      <c r="N13" s="255">
        <f t="shared" si="0"/>
        <v>646831</v>
      </c>
    </row>
    <row r="14" spans="1:14" x14ac:dyDescent="0.25">
      <c r="A14" s="4">
        <v>11</v>
      </c>
      <c r="B14" s="10" t="s">
        <v>25</v>
      </c>
      <c r="C14" s="237">
        <v>0</v>
      </c>
      <c r="D14" s="22">
        <v>0</v>
      </c>
      <c r="E14" s="237">
        <v>0</v>
      </c>
      <c r="F14" s="235">
        <v>0</v>
      </c>
      <c r="G14" s="238">
        <v>9</v>
      </c>
      <c r="H14" s="235">
        <v>2</v>
      </c>
      <c r="I14" s="237">
        <v>0</v>
      </c>
      <c r="J14" s="22">
        <v>0</v>
      </c>
      <c r="K14" s="237">
        <v>18</v>
      </c>
      <c r="L14" s="22">
        <v>0</v>
      </c>
      <c r="M14" s="231">
        <v>0</v>
      </c>
      <c r="N14" s="228">
        <f t="shared" si="0"/>
        <v>29</v>
      </c>
    </row>
    <row r="15" spans="1:14" x14ac:dyDescent="0.25">
      <c r="A15" s="4">
        <v>12</v>
      </c>
      <c r="B15" s="10" t="s">
        <v>26</v>
      </c>
      <c r="C15" s="237">
        <v>33</v>
      </c>
      <c r="D15" s="22">
        <v>62</v>
      </c>
      <c r="E15" s="237">
        <v>17</v>
      </c>
      <c r="F15" s="22">
        <v>310</v>
      </c>
      <c r="G15" s="237">
        <v>42</v>
      </c>
      <c r="H15" s="22">
        <v>65</v>
      </c>
      <c r="I15" s="237">
        <v>0</v>
      </c>
      <c r="J15" s="22">
        <v>21</v>
      </c>
      <c r="K15" s="237">
        <v>177</v>
      </c>
      <c r="L15" s="22">
        <v>0</v>
      </c>
      <c r="M15" s="231">
        <v>32</v>
      </c>
      <c r="N15" s="228">
        <f t="shared" si="0"/>
        <v>759</v>
      </c>
    </row>
    <row r="16" spans="1:14" x14ac:dyDescent="0.25">
      <c r="A16" s="4">
        <v>13</v>
      </c>
      <c r="B16" s="10" t="s">
        <v>27</v>
      </c>
      <c r="C16" s="238">
        <v>3720</v>
      </c>
      <c r="D16" s="235">
        <v>4180</v>
      </c>
      <c r="E16" s="238">
        <v>1369</v>
      </c>
      <c r="F16" s="235">
        <v>4511</v>
      </c>
      <c r="G16" s="238">
        <v>2360</v>
      </c>
      <c r="H16" s="235">
        <v>5219</v>
      </c>
      <c r="I16" s="237">
        <v>162</v>
      </c>
      <c r="J16" s="235">
        <v>739</v>
      </c>
      <c r="K16" s="238">
        <v>2026</v>
      </c>
      <c r="L16" s="22">
        <v>203</v>
      </c>
      <c r="M16" s="232">
        <v>53</v>
      </c>
      <c r="N16" s="228">
        <f t="shared" si="0"/>
        <v>24542</v>
      </c>
    </row>
    <row r="17" spans="1:14" x14ac:dyDescent="0.25">
      <c r="A17" s="4">
        <v>14</v>
      </c>
      <c r="B17" s="10" t="s">
        <v>28</v>
      </c>
      <c r="C17" s="237">
        <v>0</v>
      </c>
      <c r="D17" s="22">
        <v>0</v>
      </c>
      <c r="E17" s="237">
        <v>0</v>
      </c>
      <c r="F17" s="22">
        <v>0</v>
      </c>
      <c r="G17" s="237">
        <v>0</v>
      </c>
      <c r="H17" s="22">
        <v>0</v>
      </c>
      <c r="I17" s="237">
        <v>0</v>
      </c>
      <c r="J17" s="22">
        <v>0</v>
      </c>
      <c r="K17" s="237">
        <v>0</v>
      </c>
      <c r="L17" s="22">
        <v>0</v>
      </c>
      <c r="M17" s="231">
        <v>0</v>
      </c>
      <c r="N17" s="10">
        <f t="shared" si="0"/>
        <v>0</v>
      </c>
    </row>
    <row r="18" spans="1:14" x14ac:dyDescent="0.25">
      <c r="A18" s="4">
        <v>15</v>
      </c>
      <c r="B18" s="10" t="s">
        <v>29</v>
      </c>
      <c r="C18" s="237">
        <v>22</v>
      </c>
      <c r="D18" s="22">
        <v>20</v>
      </c>
      <c r="E18" s="237">
        <v>8</v>
      </c>
      <c r="F18" s="22">
        <v>13</v>
      </c>
      <c r="G18" s="237">
        <v>16</v>
      </c>
      <c r="H18" s="22">
        <v>0</v>
      </c>
      <c r="I18" s="237">
        <v>0</v>
      </c>
      <c r="J18" s="22">
        <v>0</v>
      </c>
      <c r="K18" s="237">
        <v>166</v>
      </c>
      <c r="L18" s="22">
        <v>0</v>
      </c>
      <c r="M18" s="231">
        <v>0</v>
      </c>
      <c r="N18" s="10">
        <f t="shared" si="0"/>
        <v>245</v>
      </c>
    </row>
    <row r="19" spans="1:14" x14ac:dyDescent="0.25">
      <c r="A19" s="4">
        <v>16</v>
      </c>
      <c r="B19" s="10" t="s">
        <v>30</v>
      </c>
      <c r="C19" s="238">
        <v>25</v>
      </c>
      <c r="D19" s="235">
        <v>40</v>
      </c>
      <c r="E19" s="238">
        <v>19</v>
      </c>
      <c r="F19" s="235">
        <v>46</v>
      </c>
      <c r="G19" s="237">
        <v>0</v>
      </c>
      <c r="H19" s="22">
        <v>106</v>
      </c>
      <c r="I19" s="237">
        <v>0</v>
      </c>
      <c r="J19" s="22">
        <v>3</v>
      </c>
      <c r="K19" s="237">
        <v>0</v>
      </c>
      <c r="L19" s="22">
        <v>0</v>
      </c>
      <c r="M19" s="231">
        <v>1</v>
      </c>
      <c r="N19" s="228">
        <f t="shared" si="0"/>
        <v>240</v>
      </c>
    </row>
    <row r="20" spans="1:14" x14ac:dyDescent="0.25">
      <c r="A20" s="4">
        <v>17</v>
      </c>
      <c r="B20" s="10" t="s">
        <v>31</v>
      </c>
      <c r="C20" s="237">
        <v>0</v>
      </c>
      <c r="D20" s="22">
        <v>0</v>
      </c>
      <c r="E20" s="237">
        <v>0</v>
      </c>
      <c r="F20" s="22">
        <v>0</v>
      </c>
      <c r="G20" s="237">
        <v>0</v>
      </c>
      <c r="H20" s="22">
        <v>0</v>
      </c>
      <c r="I20" s="237">
        <v>0</v>
      </c>
      <c r="J20" s="22">
        <v>0</v>
      </c>
      <c r="K20" s="238">
        <v>0</v>
      </c>
      <c r="L20" s="22">
        <v>0</v>
      </c>
      <c r="M20" s="231">
        <v>1</v>
      </c>
      <c r="N20" s="228">
        <f t="shared" si="0"/>
        <v>1</v>
      </c>
    </row>
    <row r="21" spans="1:14" ht="15.75" thickBot="1" x14ac:dyDescent="0.3">
      <c r="A21" s="6">
        <v>18</v>
      </c>
      <c r="B21" s="11" t="s">
        <v>32</v>
      </c>
      <c r="C21" s="239">
        <v>22519</v>
      </c>
      <c r="D21" s="236">
        <v>35794</v>
      </c>
      <c r="E21" s="239">
        <v>26788</v>
      </c>
      <c r="F21" s="236">
        <v>52707</v>
      </c>
      <c r="G21" s="239">
        <v>24025</v>
      </c>
      <c r="H21" s="236">
        <v>70686</v>
      </c>
      <c r="I21" s="239">
        <v>13533</v>
      </c>
      <c r="J21" s="236">
        <v>39334</v>
      </c>
      <c r="K21" s="239">
        <v>35165</v>
      </c>
      <c r="L21" s="236">
        <v>20825</v>
      </c>
      <c r="M21" s="233">
        <v>22716</v>
      </c>
      <c r="N21" s="229">
        <f t="shared" si="0"/>
        <v>364092</v>
      </c>
    </row>
    <row r="22" spans="1:14" ht="15.75" thickBot="1" x14ac:dyDescent="0.3">
      <c r="A22" s="7"/>
      <c r="B22" s="19" t="s">
        <v>33</v>
      </c>
      <c r="C22" s="157">
        <f>88464+1</f>
        <v>88465</v>
      </c>
      <c r="D22" s="158">
        <v>157873</v>
      </c>
      <c r="E22" s="159">
        <v>113832</v>
      </c>
      <c r="F22" s="158">
        <v>138815</v>
      </c>
      <c r="G22" s="159">
        <v>96037</v>
      </c>
      <c r="H22" s="158">
        <v>151269</v>
      </c>
      <c r="I22" s="159">
        <v>47845</v>
      </c>
      <c r="J22" s="158">
        <v>128973</v>
      </c>
      <c r="K22" s="159">
        <v>122139</v>
      </c>
      <c r="L22" s="158">
        <v>77311</v>
      </c>
      <c r="M22" s="160">
        <v>68628</v>
      </c>
      <c r="N22" s="161">
        <f>SUM(C22:M22)</f>
        <v>1191187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80" t="s">
        <v>34</v>
      </c>
      <c r="B24" s="281"/>
      <c r="C24" s="27">
        <f>C22/N22</f>
        <v>7.4266257103208819E-2</v>
      </c>
      <c r="D24" s="28">
        <f>D22/N22</f>
        <v>0.13253418648793178</v>
      </c>
      <c r="E24" s="29">
        <f>E22/N22</f>
        <v>9.5561821947351674E-2</v>
      </c>
      <c r="F24" s="28">
        <f>F22/N22</f>
        <v>0.11653501927069386</v>
      </c>
      <c r="G24" s="29">
        <f>G22/N22</f>
        <v>8.0622941653997235E-2</v>
      </c>
      <c r="H24" s="28">
        <f>H22/N22</f>
        <v>0.12699013672916176</v>
      </c>
      <c r="I24" s="29">
        <f>I22/N22</f>
        <v>4.0165817793511853E-2</v>
      </c>
      <c r="J24" s="28">
        <f>J22/N22</f>
        <v>0.10827267255267226</v>
      </c>
      <c r="K24" s="29">
        <f>K22/N22</f>
        <v>0.10253553808092264</v>
      </c>
      <c r="L24" s="28">
        <f>L22/N22</f>
        <v>6.4902488022451549E-2</v>
      </c>
      <c r="M24" s="30">
        <f>M22/N22</f>
        <v>5.7613120358096591E-2</v>
      </c>
      <c r="N24" s="114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286" t="s">
        <v>1</v>
      </c>
      <c r="B26" s="292" t="s">
        <v>2</v>
      </c>
      <c r="C26" s="296" t="s">
        <v>93</v>
      </c>
      <c r="D26" s="297"/>
      <c r="E26" s="297"/>
      <c r="F26" s="298"/>
      <c r="G26" s="29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7"/>
      <c r="B27" s="293"/>
      <c r="C27" s="118" t="s">
        <v>14</v>
      </c>
      <c r="D27" s="120" t="s">
        <v>35</v>
      </c>
      <c r="E27" s="118" t="s">
        <v>8</v>
      </c>
      <c r="F27" s="120" t="s">
        <v>11</v>
      </c>
      <c r="G27" s="300"/>
      <c r="H27" s="1"/>
      <c r="I27" s="1"/>
      <c r="J27" s="117"/>
      <c r="K27" s="305" t="s">
        <v>36</v>
      </c>
      <c r="L27" s="306"/>
      <c r="M27" s="119">
        <f>N22</f>
        <v>1191187</v>
      </c>
      <c r="N27" s="122">
        <f>M27/M29</f>
        <v>0.99276338269979247</v>
      </c>
    </row>
    <row r="28" spans="1:14" ht="15.75" thickBot="1" x14ac:dyDescent="0.3">
      <c r="A28" s="26">
        <v>19</v>
      </c>
      <c r="B28" s="116" t="s">
        <v>37</v>
      </c>
      <c r="C28" s="173">
        <v>3992</v>
      </c>
      <c r="D28" s="62">
        <v>2423</v>
      </c>
      <c r="E28" s="173">
        <v>1496</v>
      </c>
      <c r="F28" s="62">
        <v>772</v>
      </c>
      <c r="G28" s="173">
        <f>SUM(C28:F28)</f>
        <v>8683</v>
      </c>
      <c r="H28" s="1"/>
      <c r="I28" s="1"/>
      <c r="J28" s="117"/>
      <c r="K28" s="301" t="s">
        <v>37</v>
      </c>
      <c r="L28" s="302"/>
      <c r="M28" s="173">
        <f>G28</f>
        <v>8683</v>
      </c>
      <c r="N28" s="176">
        <f>M28/M29</f>
        <v>7.2366173002075228E-3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7"/>
      <c r="K29" s="303" t="s">
        <v>4</v>
      </c>
      <c r="L29" s="304"/>
      <c r="M29" s="177">
        <f>M27+M28</f>
        <v>1199870</v>
      </c>
      <c r="N29" s="178">
        <f>M29/M29</f>
        <v>1</v>
      </c>
    </row>
    <row r="30" spans="1:14" ht="15.75" thickBot="1" x14ac:dyDescent="0.3">
      <c r="A30" s="280" t="s">
        <v>38</v>
      </c>
      <c r="B30" s="281"/>
      <c r="C30" s="27">
        <f>C28/G28</f>
        <v>0.45974893469998851</v>
      </c>
      <c r="D30" s="121">
        <f>D28/G28</f>
        <v>0.27905101923298398</v>
      </c>
      <c r="E30" s="27">
        <f>E28/G28</f>
        <v>0.17229068294368305</v>
      </c>
      <c r="F30" s="121">
        <f>F28/G28</f>
        <v>8.8909363123344465E-2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C26:F26"/>
    <mergeCell ref="G26:G27"/>
    <mergeCell ref="K27:L2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</cols>
  <sheetData>
    <row r="1" spans="1:14" ht="22.5" customHeight="1" thickBot="1" x14ac:dyDescent="0.3">
      <c r="A1" s="189"/>
      <c r="B1" s="189"/>
      <c r="C1" s="307" t="s">
        <v>96</v>
      </c>
      <c r="D1" s="308"/>
      <c r="E1" s="308"/>
      <c r="F1" s="308"/>
      <c r="G1" s="308"/>
      <c r="H1" s="308"/>
      <c r="I1" s="308"/>
      <c r="J1" s="309"/>
      <c r="K1" s="309"/>
      <c r="L1" s="31"/>
      <c r="M1" s="31"/>
      <c r="N1" s="256" t="s">
        <v>39</v>
      </c>
    </row>
    <row r="2" spans="1:14" ht="15.75" thickBot="1" x14ac:dyDescent="0.3">
      <c r="A2" s="299" t="s">
        <v>1</v>
      </c>
      <c r="B2" s="311" t="s">
        <v>2</v>
      </c>
      <c r="C2" s="313" t="s">
        <v>3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5" t="s">
        <v>4</v>
      </c>
    </row>
    <row r="3" spans="1:14" ht="15.75" thickBot="1" x14ac:dyDescent="0.3">
      <c r="A3" s="310"/>
      <c r="B3" s="312"/>
      <c r="C3" s="95" t="s">
        <v>72</v>
      </c>
      <c r="D3" s="32" t="s">
        <v>5</v>
      </c>
      <c r="E3" s="33" t="s">
        <v>6</v>
      </c>
      <c r="F3" s="32" t="s">
        <v>7</v>
      </c>
      <c r="G3" s="33" t="s">
        <v>8</v>
      </c>
      <c r="H3" s="32" t="s">
        <v>9</v>
      </c>
      <c r="I3" s="33" t="s">
        <v>10</v>
      </c>
      <c r="J3" s="32" t="s">
        <v>11</v>
      </c>
      <c r="K3" s="93" t="s">
        <v>12</v>
      </c>
      <c r="L3" s="35" t="s">
        <v>13</v>
      </c>
      <c r="M3" s="34" t="s">
        <v>14</v>
      </c>
      <c r="N3" s="316"/>
    </row>
    <row r="4" spans="1:14" x14ac:dyDescent="0.25">
      <c r="A4" s="36">
        <v>1</v>
      </c>
      <c r="B4" s="37" t="s">
        <v>15</v>
      </c>
      <c r="C4" s="223">
        <v>59434</v>
      </c>
      <c r="D4" s="186">
        <v>63446</v>
      </c>
      <c r="E4" s="223">
        <v>41268</v>
      </c>
      <c r="F4" s="186">
        <v>19126</v>
      </c>
      <c r="G4" s="223">
        <v>29775</v>
      </c>
      <c r="H4" s="186">
        <v>60869</v>
      </c>
      <c r="I4" s="223">
        <v>2978</v>
      </c>
      <c r="J4" s="186">
        <v>20895</v>
      </c>
      <c r="K4" s="223">
        <v>23462</v>
      </c>
      <c r="L4" s="198">
        <v>4437</v>
      </c>
      <c r="M4" s="89">
        <v>35741</v>
      </c>
      <c r="N4" s="186">
        <f t="shared" ref="N4:N21" si="0">SUM(C4:M4)</f>
        <v>361431</v>
      </c>
    </row>
    <row r="5" spans="1:14" x14ac:dyDescent="0.25">
      <c r="A5" s="39">
        <v>2</v>
      </c>
      <c r="B5" s="40" t="s">
        <v>16</v>
      </c>
      <c r="C5" s="63">
        <v>0</v>
      </c>
      <c r="D5" s="40">
        <v>0</v>
      </c>
      <c r="E5" s="63">
        <v>0</v>
      </c>
      <c r="F5" s="40">
        <v>334</v>
      </c>
      <c r="G5" s="63">
        <v>222</v>
      </c>
      <c r="H5" s="40">
        <v>11</v>
      </c>
      <c r="I5" s="63">
        <v>0</v>
      </c>
      <c r="J5" s="40">
        <v>302</v>
      </c>
      <c r="K5" s="63">
        <v>0</v>
      </c>
      <c r="L5" s="40">
        <v>0</v>
      </c>
      <c r="M5" s="74">
        <v>0</v>
      </c>
      <c r="N5" s="40">
        <f t="shared" si="0"/>
        <v>869</v>
      </c>
    </row>
    <row r="6" spans="1:14" x14ac:dyDescent="0.25">
      <c r="A6" s="39">
        <v>3</v>
      </c>
      <c r="B6" s="40" t="s">
        <v>17</v>
      </c>
      <c r="C6" s="224">
        <v>41691</v>
      </c>
      <c r="D6" s="77">
        <v>82490</v>
      </c>
      <c r="E6" s="224">
        <v>24582</v>
      </c>
      <c r="F6" s="77">
        <v>57487</v>
      </c>
      <c r="G6" s="224">
        <v>46830</v>
      </c>
      <c r="H6" s="77">
        <v>45235</v>
      </c>
      <c r="I6" s="224">
        <v>2093</v>
      </c>
      <c r="J6" s="77">
        <v>20177</v>
      </c>
      <c r="K6" s="224">
        <v>30693</v>
      </c>
      <c r="L6" s="77">
        <v>10807</v>
      </c>
      <c r="M6" s="90">
        <v>11981</v>
      </c>
      <c r="N6" s="77">
        <f t="shared" si="0"/>
        <v>374066</v>
      </c>
    </row>
    <row r="7" spans="1:14" x14ac:dyDescent="0.25">
      <c r="A7" s="39">
        <v>4</v>
      </c>
      <c r="B7" s="40" t="s">
        <v>18</v>
      </c>
      <c r="C7" s="63">
        <v>0</v>
      </c>
      <c r="D7" s="40">
        <v>0</v>
      </c>
      <c r="E7" s="63">
        <v>0</v>
      </c>
      <c r="F7" s="40">
        <v>0</v>
      </c>
      <c r="G7" s="63">
        <v>0</v>
      </c>
      <c r="H7" s="40">
        <v>0</v>
      </c>
      <c r="I7" s="63">
        <v>0</v>
      </c>
      <c r="J7" s="40">
        <v>0</v>
      </c>
      <c r="K7" s="63">
        <v>0</v>
      </c>
      <c r="L7" s="40">
        <v>0</v>
      </c>
      <c r="M7" s="74">
        <v>0</v>
      </c>
      <c r="N7" s="40">
        <f t="shared" si="0"/>
        <v>0</v>
      </c>
    </row>
    <row r="8" spans="1:14" x14ac:dyDescent="0.25">
      <c r="A8" s="39">
        <v>5</v>
      </c>
      <c r="B8" s="40" t="s">
        <v>19</v>
      </c>
      <c r="C8" s="63">
        <v>0</v>
      </c>
      <c r="D8" s="40">
        <v>0</v>
      </c>
      <c r="E8" s="63">
        <v>0</v>
      </c>
      <c r="F8" s="40">
        <v>0</v>
      </c>
      <c r="G8" s="224">
        <v>0</v>
      </c>
      <c r="H8" s="40">
        <v>0</v>
      </c>
      <c r="I8" s="63">
        <v>0</v>
      </c>
      <c r="J8" s="40">
        <v>0</v>
      </c>
      <c r="K8" s="63">
        <v>0</v>
      </c>
      <c r="L8" s="40">
        <v>0</v>
      </c>
      <c r="M8" s="74">
        <v>0</v>
      </c>
      <c r="N8" s="77">
        <f t="shared" si="0"/>
        <v>0</v>
      </c>
    </row>
    <row r="9" spans="1:14" x14ac:dyDescent="0.25">
      <c r="A9" s="39">
        <v>6</v>
      </c>
      <c r="B9" s="40" t="s">
        <v>20</v>
      </c>
      <c r="C9" s="63">
        <v>119</v>
      </c>
      <c r="D9" s="40">
        <v>0</v>
      </c>
      <c r="E9" s="63">
        <v>0</v>
      </c>
      <c r="F9" s="40">
        <v>0</v>
      </c>
      <c r="G9" s="63">
        <v>0</v>
      </c>
      <c r="H9" s="40">
        <v>0</v>
      </c>
      <c r="I9" s="63">
        <v>0</v>
      </c>
      <c r="J9" s="40">
        <v>0</v>
      </c>
      <c r="K9" s="63">
        <v>0</v>
      </c>
      <c r="L9" s="40">
        <v>0</v>
      </c>
      <c r="M9" s="74">
        <v>0</v>
      </c>
      <c r="N9" s="40">
        <f t="shared" si="0"/>
        <v>119</v>
      </c>
    </row>
    <row r="10" spans="1:14" x14ac:dyDescent="0.25">
      <c r="A10" s="39">
        <v>7</v>
      </c>
      <c r="B10" s="40" t="s">
        <v>21</v>
      </c>
      <c r="C10" s="224">
        <v>66</v>
      </c>
      <c r="D10" s="77">
        <v>68</v>
      </c>
      <c r="E10" s="63">
        <v>45</v>
      </c>
      <c r="F10" s="40">
        <v>59</v>
      </c>
      <c r="G10" s="224">
        <v>1111</v>
      </c>
      <c r="H10" s="40">
        <v>34</v>
      </c>
      <c r="I10" s="63">
        <v>0</v>
      </c>
      <c r="J10" s="40">
        <v>292</v>
      </c>
      <c r="K10" s="224">
        <v>103</v>
      </c>
      <c r="L10" s="40">
        <v>0</v>
      </c>
      <c r="M10" s="74">
        <v>0</v>
      </c>
      <c r="N10" s="77">
        <f t="shared" si="0"/>
        <v>1778</v>
      </c>
    </row>
    <row r="11" spans="1:14" x14ac:dyDescent="0.25">
      <c r="A11" s="39">
        <v>8</v>
      </c>
      <c r="B11" s="40" t="s">
        <v>22</v>
      </c>
      <c r="C11" s="224">
        <v>49118</v>
      </c>
      <c r="D11" s="77">
        <v>24984</v>
      </c>
      <c r="E11" s="224">
        <v>14947</v>
      </c>
      <c r="F11" s="77">
        <v>24526</v>
      </c>
      <c r="G11" s="224">
        <v>11606</v>
      </c>
      <c r="H11" s="77">
        <v>10506</v>
      </c>
      <c r="I11" s="224">
        <v>1439</v>
      </c>
      <c r="J11" s="77">
        <v>36699</v>
      </c>
      <c r="K11" s="224">
        <v>1261</v>
      </c>
      <c r="L11" s="77">
        <v>2480</v>
      </c>
      <c r="M11" s="74">
        <v>549</v>
      </c>
      <c r="N11" s="77">
        <f t="shared" si="0"/>
        <v>178115</v>
      </c>
    </row>
    <row r="12" spans="1:14" x14ac:dyDescent="0.25">
      <c r="A12" s="39">
        <v>9</v>
      </c>
      <c r="B12" s="40" t="s">
        <v>23</v>
      </c>
      <c r="C12" s="224">
        <v>126495</v>
      </c>
      <c r="D12" s="77">
        <v>138032</v>
      </c>
      <c r="E12" s="224">
        <v>5906</v>
      </c>
      <c r="F12" s="77">
        <v>41788</v>
      </c>
      <c r="G12" s="224">
        <v>93131</v>
      </c>
      <c r="H12" s="77">
        <v>11334</v>
      </c>
      <c r="I12" s="63">
        <v>58</v>
      </c>
      <c r="J12" s="77">
        <v>15697</v>
      </c>
      <c r="K12" s="224">
        <v>17559</v>
      </c>
      <c r="L12" s="77">
        <v>4991</v>
      </c>
      <c r="M12" s="90">
        <v>3377</v>
      </c>
      <c r="N12" s="77">
        <f t="shared" si="0"/>
        <v>458368</v>
      </c>
    </row>
    <row r="13" spans="1:14" x14ac:dyDescent="0.25">
      <c r="A13" s="39">
        <v>10</v>
      </c>
      <c r="B13" s="40" t="s">
        <v>24</v>
      </c>
      <c r="C13" s="224">
        <v>107931</v>
      </c>
      <c r="D13" s="77">
        <v>246806</v>
      </c>
      <c r="E13" s="224">
        <v>124522</v>
      </c>
      <c r="F13" s="77">
        <v>136318</v>
      </c>
      <c r="G13" s="224">
        <v>153389</v>
      </c>
      <c r="H13" s="77">
        <v>113246</v>
      </c>
      <c r="I13" s="224">
        <v>76924</v>
      </c>
      <c r="J13" s="77">
        <v>182585</v>
      </c>
      <c r="K13" s="224">
        <v>152900</v>
      </c>
      <c r="L13" s="77">
        <v>155275</v>
      </c>
      <c r="M13" s="90">
        <v>92874</v>
      </c>
      <c r="N13" s="77">
        <f t="shared" si="0"/>
        <v>1542770</v>
      </c>
    </row>
    <row r="14" spans="1:14" x14ac:dyDescent="0.25">
      <c r="A14" s="39">
        <v>11</v>
      </c>
      <c r="B14" s="40" t="s">
        <v>25</v>
      </c>
      <c r="C14" s="63">
        <v>0</v>
      </c>
      <c r="D14" s="77">
        <v>426</v>
      </c>
      <c r="E14" s="63">
        <v>0</v>
      </c>
      <c r="F14" s="40">
        <v>0</v>
      </c>
      <c r="G14" s="63">
        <v>0</v>
      </c>
      <c r="H14" s="40">
        <v>0</v>
      </c>
      <c r="I14" s="63">
        <v>0</v>
      </c>
      <c r="J14" s="40">
        <v>0</v>
      </c>
      <c r="K14" s="63">
        <v>0</v>
      </c>
      <c r="L14" s="40">
        <v>0</v>
      </c>
      <c r="M14" s="74">
        <v>0</v>
      </c>
      <c r="N14" s="77">
        <f t="shared" si="0"/>
        <v>426</v>
      </c>
    </row>
    <row r="15" spans="1:14" x14ac:dyDescent="0.25">
      <c r="A15" s="39">
        <v>12</v>
      </c>
      <c r="B15" s="40" t="s">
        <v>26</v>
      </c>
      <c r="C15" s="63">
        <v>0</v>
      </c>
      <c r="D15" s="40">
        <v>0</v>
      </c>
      <c r="E15" s="63">
        <v>0</v>
      </c>
      <c r="F15" s="40">
        <v>0</v>
      </c>
      <c r="G15" s="63">
        <v>0</v>
      </c>
      <c r="H15" s="40">
        <v>0</v>
      </c>
      <c r="I15" s="63">
        <v>0</v>
      </c>
      <c r="J15" s="40">
        <v>0</v>
      </c>
      <c r="K15" s="63">
        <v>0</v>
      </c>
      <c r="L15" s="40">
        <v>0</v>
      </c>
      <c r="M15" s="74">
        <v>0</v>
      </c>
      <c r="N15" s="40">
        <f t="shared" si="0"/>
        <v>0</v>
      </c>
    </row>
    <row r="16" spans="1:14" x14ac:dyDescent="0.25">
      <c r="A16" s="39">
        <v>13</v>
      </c>
      <c r="B16" s="40" t="s">
        <v>27</v>
      </c>
      <c r="C16" s="224">
        <v>1301</v>
      </c>
      <c r="D16" s="77">
        <v>1988</v>
      </c>
      <c r="E16" s="224">
        <v>179</v>
      </c>
      <c r="F16" s="77">
        <v>12511</v>
      </c>
      <c r="G16" s="224">
        <v>264</v>
      </c>
      <c r="H16" s="77">
        <v>65427</v>
      </c>
      <c r="I16" s="63">
        <v>0</v>
      </c>
      <c r="J16" s="77">
        <v>10392</v>
      </c>
      <c r="K16" s="224">
        <v>1024</v>
      </c>
      <c r="L16" s="40">
        <v>148</v>
      </c>
      <c r="M16" s="90">
        <v>7</v>
      </c>
      <c r="N16" s="77">
        <f t="shared" si="0"/>
        <v>93241</v>
      </c>
    </row>
    <row r="17" spans="1:14" x14ac:dyDescent="0.25">
      <c r="A17" s="39">
        <v>14</v>
      </c>
      <c r="B17" s="40" t="s">
        <v>28</v>
      </c>
      <c r="C17" s="63">
        <v>0</v>
      </c>
      <c r="D17" s="40">
        <v>0</v>
      </c>
      <c r="E17" s="63">
        <v>0</v>
      </c>
      <c r="F17" s="40">
        <v>0</v>
      </c>
      <c r="G17" s="63">
        <v>0</v>
      </c>
      <c r="H17" s="40">
        <v>0</v>
      </c>
      <c r="I17" s="63">
        <v>0</v>
      </c>
      <c r="J17" s="40">
        <v>0</v>
      </c>
      <c r="K17" s="63">
        <v>0</v>
      </c>
      <c r="L17" s="40">
        <v>0</v>
      </c>
      <c r="M17" s="74">
        <v>0</v>
      </c>
      <c r="N17" s="40">
        <f t="shared" si="0"/>
        <v>0</v>
      </c>
    </row>
    <row r="18" spans="1:14" x14ac:dyDescent="0.25">
      <c r="A18" s="39">
        <v>15</v>
      </c>
      <c r="B18" s="40" t="s">
        <v>29</v>
      </c>
      <c r="C18" s="63">
        <v>0</v>
      </c>
      <c r="D18" s="40">
        <v>0</v>
      </c>
      <c r="E18" s="63">
        <v>0</v>
      </c>
      <c r="F18" s="40">
        <v>0</v>
      </c>
      <c r="G18" s="63">
        <v>0</v>
      </c>
      <c r="H18" s="40">
        <v>0</v>
      </c>
      <c r="I18" s="63">
        <v>0</v>
      </c>
      <c r="J18" s="40">
        <v>0</v>
      </c>
      <c r="K18" s="63">
        <v>0</v>
      </c>
      <c r="L18" s="40">
        <v>0</v>
      </c>
      <c r="M18" s="74">
        <v>0</v>
      </c>
      <c r="N18" s="40">
        <f t="shared" si="0"/>
        <v>0</v>
      </c>
    </row>
    <row r="19" spans="1:14" x14ac:dyDescent="0.25">
      <c r="A19" s="39">
        <v>16</v>
      </c>
      <c r="B19" s="40" t="s">
        <v>30</v>
      </c>
      <c r="C19" s="63">
        <v>146</v>
      </c>
      <c r="D19" s="40">
        <v>1</v>
      </c>
      <c r="E19" s="63">
        <v>12</v>
      </c>
      <c r="F19" s="77">
        <v>9</v>
      </c>
      <c r="G19" s="63">
        <v>0</v>
      </c>
      <c r="H19" s="40">
        <v>0</v>
      </c>
      <c r="I19" s="63">
        <v>0</v>
      </c>
      <c r="J19" s="40">
        <v>0</v>
      </c>
      <c r="K19" s="63">
        <v>0</v>
      </c>
      <c r="L19" s="40">
        <v>0</v>
      </c>
      <c r="M19" s="74">
        <v>0</v>
      </c>
      <c r="N19" s="77">
        <f t="shared" si="0"/>
        <v>168</v>
      </c>
    </row>
    <row r="20" spans="1:14" x14ac:dyDescent="0.25">
      <c r="A20" s="39">
        <v>17</v>
      </c>
      <c r="B20" s="40" t="s">
        <v>31</v>
      </c>
      <c r="C20" s="63">
        <v>0</v>
      </c>
      <c r="D20" s="40">
        <v>0</v>
      </c>
      <c r="E20" s="63">
        <v>0</v>
      </c>
      <c r="F20" s="40">
        <v>0</v>
      </c>
      <c r="G20" s="63">
        <v>0</v>
      </c>
      <c r="H20" s="40">
        <v>0</v>
      </c>
      <c r="I20" s="63">
        <v>0</v>
      </c>
      <c r="J20" s="40">
        <v>0</v>
      </c>
      <c r="K20" s="63">
        <v>0</v>
      </c>
      <c r="L20" s="40">
        <v>0</v>
      </c>
      <c r="M20" s="74">
        <v>0</v>
      </c>
      <c r="N20" s="40">
        <f t="shared" si="0"/>
        <v>0</v>
      </c>
    </row>
    <row r="21" spans="1:14" ht="15.75" thickBot="1" x14ac:dyDescent="0.3">
      <c r="A21" s="44">
        <v>18</v>
      </c>
      <c r="B21" s="45" t="s">
        <v>32</v>
      </c>
      <c r="C21" s="245">
        <v>8965</v>
      </c>
      <c r="D21" s="187">
        <v>2381</v>
      </c>
      <c r="E21" s="245">
        <v>3433</v>
      </c>
      <c r="F21" s="187">
        <v>10174</v>
      </c>
      <c r="G21" s="245">
        <v>3282</v>
      </c>
      <c r="H21" s="187">
        <v>7570</v>
      </c>
      <c r="I21" s="225">
        <v>406</v>
      </c>
      <c r="J21" s="187">
        <v>2333</v>
      </c>
      <c r="K21" s="245">
        <v>4403</v>
      </c>
      <c r="L21" s="45">
        <v>362</v>
      </c>
      <c r="M21" s="99">
        <v>1595</v>
      </c>
      <c r="N21" s="187">
        <f t="shared" si="0"/>
        <v>44904</v>
      </c>
    </row>
    <row r="22" spans="1:14" ht="15.75" thickBot="1" x14ac:dyDescent="0.3">
      <c r="A22" s="47"/>
      <c r="B22" s="48" t="s">
        <v>40</v>
      </c>
      <c r="C22" s="49">
        <f>SUM(C4:C21)</f>
        <v>395266</v>
      </c>
      <c r="D22" s="50">
        <v>560621</v>
      </c>
      <c r="E22" s="51">
        <f>SUM(E4:E21)</f>
        <v>214894</v>
      </c>
      <c r="F22" s="50">
        <f>SUM(F4:F21)</f>
        <v>302332</v>
      </c>
      <c r="G22" s="51">
        <f t="shared" ref="G22:N22" si="1">SUM(G4:G21)</f>
        <v>339610</v>
      </c>
      <c r="H22" s="50">
        <f t="shared" si="1"/>
        <v>314232</v>
      </c>
      <c r="I22" s="51">
        <f>SUM(I4:I21)</f>
        <v>83898</v>
      </c>
      <c r="J22" s="50">
        <f t="shared" si="1"/>
        <v>289372</v>
      </c>
      <c r="K22" s="156">
        <f t="shared" si="1"/>
        <v>231405</v>
      </c>
      <c r="L22" s="50">
        <f t="shared" si="1"/>
        <v>178500</v>
      </c>
      <c r="M22" s="52">
        <f t="shared" si="1"/>
        <v>146124</v>
      </c>
      <c r="N22" s="50">
        <f t="shared" si="1"/>
        <v>3056255</v>
      </c>
    </row>
    <row r="23" spans="1:14" ht="15.75" thickBot="1" x14ac:dyDescent="0.3">
      <c r="A23" s="54"/>
      <c r="B23" s="55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4" ht="15.75" thickBot="1" x14ac:dyDescent="0.3">
      <c r="A24" s="317" t="s">
        <v>34</v>
      </c>
      <c r="B24" s="318"/>
      <c r="C24" s="59">
        <f>C22/N22</f>
        <v>0.12933017696494567</v>
      </c>
      <c r="D24" s="58">
        <f>D22/N22</f>
        <v>0.183433973932149</v>
      </c>
      <c r="E24" s="59">
        <f>E22/N22</f>
        <v>7.0312850203926053E-2</v>
      </c>
      <c r="F24" s="58">
        <f>F22/N22</f>
        <v>9.8922373951126463E-2</v>
      </c>
      <c r="G24" s="59">
        <f>G22/N22</f>
        <v>0.111119654609972</v>
      </c>
      <c r="H24" s="58">
        <f>H22/N22</f>
        <v>0.10281602811283744</v>
      </c>
      <c r="I24" s="59">
        <f>I22/N22</f>
        <v>2.7451243433548576E-2</v>
      </c>
      <c r="J24" s="58">
        <f>J22/N22</f>
        <v>9.4681890090977355E-2</v>
      </c>
      <c r="K24" s="59">
        <f>K22/N22</f>
        <v>7.571521355384285E-2</v>
      </c>
      <c r="L24" s="58">
        <f>L22/N22</f>
        <v>5.840481242566474E-2</v>
      </c>
      <c r="M24" s="59">
        <f>M22/N22</f>
        <v>4.7811455523181147E-2</v>
      </c>
      <c r="N24" s="58">
        <f>N22/N22</f>
        <v>1</v>
      </c>
    </row>
    <row r="25" spans="1:14" ht="15.75" thickBot="1" x14ac:dyDescent="0.3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14" ht="15.75" thickBot="1" x14ac:dyDescent="0.3">
      <c r="A26" s="286" t="s">
        <v>1</v>
      </c>
      <c r="B26" s="292" t="s">
        <v>2</v>
      </c>
      <c r="C26" s="296" t="s">
        <v>93</v>
      </c>
      <c r="D26" s="297"/>
      <c r="E26" s="297"/>
      <c r="F26" s="298"/>
      <c r="G26" s="29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7"/>
      <c r="B27" s="293"/>
      <c r="C27" s="118" t="s">
        <v>14</v>
      </c>
      <c r="D27" s="120" t="s">
        <v>35</v>
      </c>
      <c r="E27" s="118" t="s">
        <v>8</v>
      </c>
      <c r="F27" s="120" t="s">
        <v>11</v>
      </c>
      <c r="G27" s="300"/>
      <c r="H27" s="1"/>
      <c r="I27" s="1"/>
      <c r="J27" s="117"/>
      <c r="K27" s="305" t="s">
        <v>36</v>
      </c>
      <c r="L27" s="306"/>
      <c r="M27" s="119">
        <f>N22</f>
        <v>3056255</v>
      </c>
      <c r="N27" s="122">
        <f>M27/M29</f>
        <v>0.95997797511803984</v>
      </c>
    </row>
    <row r="28" spans="1:14" ht="15.75" thickBot="1" x14ac:dyDescent="0.3">
      <c r="A28" s="26">
        <v>19</v>
      </c>
      <c r="B28" s="116" t="s">
        <v>37</v>
      </c>
      <c r="C28" s="173">
        <v>76226</v>
      </c>
      <c r="D28" s="62">
        <v>41165</v>
      </c>
      <c r="E28" s="173">
        <v>7115</v>
      </c>
      <c r="F28" s="62">
        <v>2911</v>
      </c>
      <c r="G28" s="173">
        <f>SUM(C28:F28)</f>
        <v>127417</v>
      </c>
      <c r="H28" s="1"/>
      <c r="I28" s="1"/>
      <c r="J28" s="117"/>
      <c r="K28" s="301" t="s">
        <v>37</v>
      </c>
      <c r="L28" s="302"/>
      <c r="M28" s="173">
        <f>G28</f>
        <v>127417</v>
      </c>
      <c r="N28" s="176">
        <f>M28/M29</f>
        <v>4.0022024881960203E-2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7"/>
      <c r="K29" s="303" t="s">
        <v>4</v>
      </c>
      <c r="L29" s="304"/>
      <c r="M29" s="177">
        <f>M27+M28</f>
        <v>3183672</v>
      </c>
      <c r="N29" s="178">
        <f>M29/M29</f>
        <v>1</v>
      </c>
    </row>
    <row r="30" spans="1:14" ht="15.75" thickBot="1" x14ac:dyDescent="0.3">
      <c r="A30" s="280" t="s">
        <v>38</v>
      </c>
      <c r="B30" s="281"/>
      <c r="C30" s="27">
        <f>C28/G28</f>
        <v>0.59824042317744097</v>
      </c>
      <c r="D30" s="121">
        <f>D28/G28</f>
        <v>0.32307305932489383</v>
      </c>
      <c r="E30" s="27">
        <f>E28/G28</f>
        <v>5.5840272491111863E-2</v>
      </c>
      <c r="F30" s="121">
        <f>F28/G28</f>
        <v>2.2846245006553287E-2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A24:B24"/>
    <mergeCell ref="K28:L28"/>
    <mergeCell ref="K29:L29"/>
    <mergeCell ref="A30:B30"/>
    <mergeCell ref="A26:A27"/>
    <mergeCell ref="B26:B27"/>
    <mergeCell ref="C26:F26"/>
    <mergeCell ref="G26:G27"/>
    <mergeCell ref="K27:L27"/>
    <mergeCell ref="C1:K1"/>
    <mergeCell ref="A2:A3"/>
    <mergeCell ref="B2:B3"/>
    <mergeCell ref="C2:M2"/>
    <mergeCell ref="N2:N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24.75" customHeight="1" thickBot="1" x14ac:dyDescent="0.3">
      <c r="A1" s="189"/>
      <c r="B1" s="189"/>
      <c r="C1" s="307" t="s">
        <v>97</v>
      </c>
      <c r="D1" s="308"/>
      <c r="E1" s="308"/>
      <c r="F1" s="308"/>
      <c r="G1" s="308"/>
      <c r="H1" s="308"/>
      <c r="I1" s="308"/>
      <c r="J1" s="309"/>
      <c r="K1" s="309"/>
      <c r="L1" s="31"/>
      <c r="M1" s="31"/>
      <c r="N1" s="31"/>
    </row>
    <row r="2" spans="1:14" ht="15.75" thickBot="1" x14ac:dyDescent="0.3">
      <c r="A2" s="299" t="s">
        <v>1</v>
      </c>
      <c r="B2" s="311" t="s">
        <v>2</v>
      </c>
      <c r="C2" s="319" t="s">
        <v>3</v>
      </c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15" t="s">
        <v>4</v>
      </c>
    </row>
    <row r="3" spans="1:14" ht="15.75" thickBot="1" x14ac:dyDescent="0.3">
      <c r="A3" s="310"/>
      <c r="B3" s="312"/>
      <c r="C3" s="95" t="s">
        <v>72</v>
      </c>
      <c r="D3" s="32" t="s">
        <v>5</v>
      </c>
      <c r="E3" s="33" t="s">
        <v>6</v>
      </c>
      <c r="F3" s="32" t="s">
        <v>7</v>
      </c>
      <c r="G3" s="33" t="s">
        <v>8</v>
      </c>
      <c r="H3" s="32" t="s">
        <v>9</v>
      </c>
      <c r="I3" s="33" t="s">
        <v>10</v>
      </c>
      <c r="J3" s="32" t="s">
        <v>11</v>
      </c>
      <c r="K3" s="94" t="s">
        <v>12</v>
      </c>
      <c r="L3" s="32" t="s">
        <v>13</v>
      </c>
      <c r="M3" s="33" t="s">
        <v>14</v>
      </c>
      <c r="N3" s="316"/>
    </row>
    <row r="4" spans="1:14" x14ac:dyDescent="0.25">
      <c r="A4" s="36">
        <v>1</v>
      </c>
      <c r="B4" s="37" t="s">
        <v>15</v>
      </c>
      <c r="C4" s="223">
        <v>1049</v>
      </c>
      <c r="D4" s="186">
        <v>1723</v>
      </c>
      <c r="E4" s="226">
        <v>676</v>
      </c>
      <c r="F4" s="246">
        <v>564</v>
      </c>
      <c r="G4" s="226">
        <v>442</v>
      </c>
      <c r="H4" s="186">
        <v>1013</v>
      </c>
      <c r="I4" s="226">
        <v>92</v>
      </c>
      <c r="J4" s="246">
        <v>445</v>
      </c>
      <c r="K4" s="226">
        <v>433</v>
      </c>
      <c r="L4" s="246">
        <v>151</v>
      </c>
      <c r="M4" s="226">
        <v>529</v>
      </c>
      <c r="N4" s="186">
        <f t="shared" ref="N4:N21" si="0">SUM(C4:M4)</f>
        <v>7117</v>
      </c>
    </row>
    <row r="5" spans="1:14" x14ac:dyDescent="0.25">
      <c r="A5" s="39">
        <v>2</v>
      </c>
      <c r="B5" s="40" t="s">
        <v>16</v>
      </c>
      <c r="C5" s="63">
        <v>0</v>
      </c>
      <c r="D5" s="40">
        <v>0</v>
      </c>
      <c r="E5" s="63">
        <v>0</v>
      </c>
      <c r="F5" s="40">
        <v>18</v>
      </c>
      <c r="G5" s="63">
        <v>10</v>
      </c>
      <c r="H5" s="40">
        <v>1</v>
      </c>
      <c r="I5" s="63">
        <v>0</v>
      </c>
      <c r="J5" s="40">
        <v>46</v>
      </c>
      <c r="K5" s="63">
        <v>0</v>
      </c>
      <c r="L5" s="40">
        <v>0</v>
      </c>
      <c r="M5" s="63">
        <v>0</v>
      </c>
      <c r="N5" s="40">
        <f t="shared" si="0"/>
        <v>75</v>
      </c>
    </row>
    <row r="6" spans="1:14" x14ac:dyDescent="0.25">
      <c r="A6" s="39">
        <v>3</v>
      </c>
      <c r="B6" s="40" t="s">
        <v>17</v>
      </c>
      <c r="C6" s="224">
        <v>767</v>
      </c>
      <c r="D6" s="77">
        <v>1535</v>
      </c>
      <c r="E6" s="63">
        <v>578</v>
      </c>
      <c r="F6" s="77">
        <v>950</v>
      </c>
      <c r="G6" s="63">
        <v>891</v>
      </c>
      <c r="H6" s="40">
        <v>939</v>
      </c>
      <c r="I6" s="63">
        <v>86</v>
      </c>
      <c r="J6" s="40">
        <v>398</v>
      </c>
      <c r="K6" s="63">
        <v>567</v>
      </c>
      <c r="L6" s="40">
        <v>231</v>
      </c>
      <c r="M6" s="63">
        <v>259</v>
      </c>
      <c r="N6" s="77">
        <f t="shared" si="0"/>
        <v>7201</v>
      </c>
    </row>
    <row r="7" spans="1:14" x14ac:dyDescent="0.25">
      <c r="A7" s="39">
        <v>4</v>
      </c>
      <c r="B7" s="40" t="s">
        <v>18</v>
      </c>
      <c r="C7" s="63">
        <v>0</v>
      </c>
      <c r="D7" s="40">
        <v>0</v>
      </c>
      <c r="E7" s="63">
        <v>0</v>
      </c>
      <c r="F7" s="40">
        <v>0</v>
      </c>
      <c r="G7" s="63">
        <v>0</v>
      </c>
      <c r="H7" s="40">
        <v>0</v>
      </c>
      <c r="I7" s="63">
        <v>0</v>
      </c>
      <c r="J7" s="40">
        <v>0</v>
      </c>
      <c r="K7" s="63">
        <v>0</v>
      </c>
      <c r="L7" s="40">
        <v>0</v>
      </c>
      <c r="M7" s="63">
        <v>0</v>
      </c>
      <c r="N7" s="40">
        <f t="shared" si="0"/>
        <v>0</v>
      </c>
    </row>
    <row r="8" spans="1:14" x14ac:dyDescent="0.25">
      <c r="A8" s="39">
        <v>5</v>
      </c>
      <c r="B8" s="40" t="s">
        <v>19</v>
      </c>
      <c r="C8" s="63">
        <v>0</v>
      </c>
      <c r="D8" s="40">
        <v>0</v>
      </c>
      <c r="E8" s="63">
        <v>0</v>
      </c>
      <c r="F8" s="40">
        <v>0</v>
      </c>
      <c r="G8" s="63">
        <v>0</v>
      </c>
      <c r="H8" s="40">
        <v>0</v>
      </c>
      <c r="I8" s="63">
        <v>0</v>
      </c>
      <c r="J8" s="40">
        <v>0</v>
      </c>
      <c r="K8" s="63">
        <v>0</v>
      </c>
      <c r="L8" s="40">
        <v>0</v>
      </c>
      <c r="M8" s="63">
        <v>0</v>
      </c>
      <c r="N8" s="40">
        <f t="shared" si="0"/>
        <v>0</v>
      </c>
    </row>
    <row r="9" spans="1:14" x14ac:dyDescent="0.25">
      <c r="A9" s="39">
        <v>6</v>
      </c>
      <c r="B9" s="40" t="s">
        <v>20</v>
      </c>
      <c r="C9" s="63">
        <v>1</v>
      </c>
      <c r="D9" s="40">
        <v>0</v>
      </c>
      <c r="E9" s="63">
        <v>0</v>
      </c>
      <c r="F9" s="40">
        <v>0</v>
      </c>
      <c r="G9" s="63">
        <v>0</v>
      </c>
      <c r="H9" s="40">
        <v>0</v>
      </c>
      <c r="I9" s="63">
        <v>0</v>
      </c>
      <c r="J9" s="40">
        <v>0</v>
      </c>
      <c r="K9" s="63">
        <v>0</v>
      </c>
      <c r="L9" s="40">
        <v>0</v>
      </c>
      <c r="M9" s="63">
        <v>0</v>
      </c>
      <c r="N9" s="40">
        <f t="shared" si="0"/>
        <v>1</v>
      </c>
    </row>
    <row r="10" spans="1:14" x14ac:dyDescent="0.25">
      <c r="A10" s="39">
        <v>7</v>
      </c>
      <c r="B10" s="40" t="s">
        <v>21</v>
      </c>
      <c r="C10" s="63">
        <v>2</v>
      </c>
      <c r="D10" s="40">
        <v>2</v>
      </c>
      <c r="E10" s="63">
        <v>22</v>
      </c>
      <c r="F10" s="40">
        <v>1</v>
      </c>
      <c r="G10" s="63">
        <v>8</v>
      </c>
      <c r="H10" s="40">
        <v>8</v>
      </c>
      <c r="I10" s="63">
        <v>0</v>
      </c>
      <c r="J10" s="40">
        <v>8</v>
      </c>
      <c r="K10" s="63">
        <v>2</v>
      </c>
      <c r="L10" s="40">
        <v>0</v>
      </c>
      <c r="M10" s="63">
        <v>0</v>
      </c>
      <c r="N10" s="40">
        <f t="shared" si="0"/>
        <v>53</v>
      </c>
    </row>
    <row r="11" spans="1:14" x14ac:dyDescent="0.25">
      <c r="A11" s="39">
        <v>8</v>
      </c>
      <c r="B11" s="40" t="s">
        <v>22</v>
      </c>
      <c r="C11" s="63">
        <v>92</v>
      </c>
      <c r="D11" s="40">
        <v>56</v>
      </c>
      <c r="E11" s="63">
        <v>90</v>
      </c>
      <c r="F11" s="40">
        <v>160</v>
      </c>
      <c r="G11" s="63">
        <v>36</v>
      </c>
      <c r="H11" s="40">
        <v>153</v>
      </c>
      <c r="I11" s="63">
        <v>13</v>
      </c>
      <c r="J11" s="40">
        <v>31</v>
      </c>
      <c r="K11" s="63">
        <v>69</v>
      </c>
      <c r="L11" s="40">
        <v>16</v>
      </c>
      <c r="M11" s="63">
        <v>8</v>
      </c>
      <c r="N11" s="40">
        <f t="shared" si="0"/>
        <v>724</v>
      </c>
    </row>
    <row r="12" spans="1:14" x14ac:dyDescent="0.25">
      <c r="A12" s="39">
        <v>9</v>
      </c>
      <c r="B12" s="40" t="s">
        <v>23</v>
      </c>
      <c r="C12" s="224">
        <v>1219</v>
      </c>
      <c r="D12" s="77">
        <v>2981</v>
      </c>
      <c r="E12" s="63">
        <v>259</v>
      </c>
      <c r="F12" s="40">
        <v>741</v>
      </c>
      <c r="G12" s="63">
        <v>691</v>
      </c>
      <c r="H12" s="40">
        <v>288</v>
      </c>
      <c r="I12" s="63">
        <v>7</v>
      </c>
      <c r="J12" s="40">
        <v>166</v>
      </c>
      <c r="K12" s="63">
        <v>401</v>
      </c>
      <c r="L12" s="40">
        <v>84</v>
      </c>
      <c r="M12" s="63">
        <v>86</v>
      </c>
      <c r="N12" s="77">
        <f t="shared" si="0"/>
        <v>6923</v>
      </c>
    </row>
    <row r="13" spans="1:14" x14ac:dyDescent="0.25">
      <c r="A13" s="39">
        <v>10</v>
      </c>
      <c r="B13" s="40" t="s">
        <v>24</v>
      </c>
      <c r="C13" s="224">
        <v>1540</v>
      </c>
      <c r="D13" s="77">
        <v>3526</v>
      </c>
      <c r="E13" s="224">
        <v>2152</v>
      </c>
      <c r="F13" s="77">
        <v>2232</v>
      </c>
      <c r="G13" s="224">
        <v>2166</v>
      </c>
      <c r="H13" s="77">
        <v>1865</v>
      </c>
      <c r="I13" s="224">
        <v>1036</v>
      </c>
      <c r="J13" s="77">
        <v>2828</v>
      </c>
      <c r="K13" s="224">
        <v>2195</v>
      </c>
      <c r="L13" s="77">
        <v>2299</v>
      </c>
      <c r="M13" s="224">
        <v>1467</v>
      </c>
      <c r="N13" s="77">
        <f t="shared" si="0"/>
        <v>23306</v>
      </c>
    </row>
    <row r="14" spans="1:14" x14ac:dyDescent="0.25">
      <c r="A14" s="39">
        <v>11</v>
      </c>
      <c r="B14" s="40" t="s">
        <v>25</v>
      </c>
      <c r="C14" s="63">
        <v>0</v>
      </c>
      <c r="D14" s="40">
        <v>1</v>
      </c>
      <c r="E14" s="63">
        <v>0</v>
      </c>
      <c r="F14" s="40">
        <v>0</v>
      </c>
      <c r="G14" s="63">
        <v>0</v>
      </c>
      <c r="H14" s="40">
        <v>0</v>
      </c>
      <c r="I14" s="63">
        <v>0</v>
      </c>
      <c r="J14" s="40">
        <v>0</v>
      </c>
      <c r="K14" s="63">
        <v>0</v>
      </c>
      <c r="L14" s="40">
        <v>0</v>
      </c>
      <c r="M14" s="63">
        <v>0</v>
      </c>
      <c r="N14" s="40">
        <f t="shared" si="0"/>
        <v>1</v>
      </c>
    </row>
    <row r="15" spans="1:14" x14ac:dyDescent="0.25">
      <c r="A15" s="39">
        <v>12</v>
      </c>
      <c r="B15" s="40" t="s">
        <v>26</v>
      </c>
      <c r="C15" s="63">
        <v>0</v>
      </c>
      <c r="D15" s="40">
        <v>0</v>
      </c>
      <c r="E15" s="63">
        <v>0</v>
      </c>
      <c r="F15" s="40">
        <v>0</v>
      </c>
      <c r="G15" s="63">
        <v>0</v>
      </c>
      <c r="H15" s="40">
        <v>0</v>
      </c>
      <c r="I15" s="63">
        <v>0</v>
      </c>
      <c r="J15" s="40">
        <v>0</v>
      </c>
      <c r="K15" s="63">
        <v>0</v>
      </c>
      <c r="L15" s="40">
        <v>0</v>
      </c>
      <c r="M15" s="63">
        <v>0</v>
      </c>
      <c r="N15" s="40">
        <f t="shared" si="0"/>
        <v>0</v>
      </c>
    </row>
    <row r="16" spans="1:14" x14ac:dyDescent="0.25">
      <c r="A16" s="39">
        <v>13</v>
      </c>
      <c r="B16" s="40" t="s">
        <v>27</v>
      </c>
      <c r="C16" s="63">
        <v>76</v>
      </c>
      <c r="D16" s="40">
        <v>35</v>
      </c>
      <c r="E16" s="63">
        <v>17</v>
      </c>
      <c r="F16" s="40">
        <v>27</v>
      </c>
      <c r="G16" s="63">
        <v>6</v>
      </c>
      <c r="H16" s="40">
        <v>27</v>
      </c>
      <c r="I16" s="63">
        <v>0</v>
      </c>
      <c r="J16" s="40">
        <v>1</v>
      </c>
      <c r="K16" s="63">
        <v>62</v>
      </c>
      <c r="L16" s="40">
        <v>1</v>
      </c>
      <c r="M16" s="63">
        <v>1</v>
      </c>
      <c r="N16" s="40">
        <f t="shared" si="0"/>
        <v>253</v>
      </c>
    </row>
    <row r="17" spans="1:14" x14ac:dyDescent="0.25">
      <c r="A17" s="39">
        <v>14</v>
      </c>
      <c r="B17" s="40" t="s">
        <v>28</v>
      </c>
      <c r="C17" s="63">
        <v>0</v>
      </c>
      <c r="D17" s="40">
        <v>0</v>
      </c>
      <c r="E17" s="63">
        <v>0</v>
      </c>
      <c r="F17" s="40">
        <v>0</v>
      </c>
      <c r="G17" s="63">
        <v>0</v>
      </c>
      <c r="H17" s="40">
        <v>0</v>
      </c>
      <c r="I17" s="63">
        <v>0</v>
      </c>
      <c r="J17" s="40">
        <v>0</v>
      </c>
      <c r="K17" s="63">
        <v>0</v>
      </c>
      <c r="L17" s="40">
        <v>0</v>
      </c>
      <c r="M17" s="63">
        <v>0</v>
      </c>
      <c r="N17" s="40">
        <f t="shared" si="0"/>
        <v>0</v>
      </c>
    </row>
    <row r="18" spans="1:14" x14ac:dyDescent="0.25">
      <c r="A18" s="39">
        <v>15</v>
      </c>
      <c r="B18" s="40" t="s">
        <v>29</v>
      </c>
      <c r="C18" s="63">
        <v>0</v>
      </c>
      <c r="D18" s="40">
        <v>0</v>
      </c>
      <c r="E18" s="63">
        <v>0</v>
      </c>
      <c r="F18" s="40">
        <v>0</v>
      </c>
      <c r="G18" s="63">
        <v>0</v>
      </c>
      <c r="H18" s="40">
        <v>0</v>
      </c>
      <c r="I18" s="63">
        <v>0</v>
      </c>
      <c r="J18" s="40">
        <v>0</v>
      </c>
      <c r="K18" s="63">
        <v>0</v>
      </c>
      <c r="L18" s="40">
        <v>0</v>
      </c>
      <c r="M18" s="63">
        <v>0</v>
      </c>
      <c r="N18" s="40">
        <f t="shared" si="0"/>
        <v>0</v>
      </c>
    </row>
    <row r="19" spans="1:14" x14ac:dyDescent="0.25">
      <c r="A19" s="39">
        <v>16</v>
      </c>
      <c r="B19" s="40" t="s">
        <v>30</v>
      </c>
      <c r="C19" s="63">
        <v>67</v>
      </c>
      <c r="D19" s="40">
        <v>3</v>
      </c>
      <c r="E19" s="63">
        <v>1</v>
      </c>
      <c r="F19" s="40">
        <v>4</v>
      </c>
      <c r="G19" s="63">
        <v>0</v>
      </c>
      <c r="H19" s="40">
        <v>0</v>
      </c>
      <c r="I19" s="63">
        <v>0</v>
      </c>
      <c r="J19" s="40">
        <v>0</v>
      </c>
      <c r="K19" s="63">
        <v>0</v>
      </c>
      <c r="L19" s="40">
        <v>0</v>
      </c>
      <c r="M19" s="63">
        <v>0</v>
      </c>
      <c r="N19" s="40">
        <f t="shared" si="0"/>
        <v>75</v>
      </c>
    </row>
    <row r="20" spans="1:14" x14ac:dyDescent="0.25">
      <c r="A20" s="39">
        <v>17</v>
      </c>
      <c r="B20" s="40" t="s">
        <v>31</v>
      </c>
      <c r="C20" s="63">
        <v>0</v>
      </c>
      <c r="D20" s="40">
        <v>0</v>
      </c>
      <c r="E20" s="63">
        <v>0</v>
      </c>
      <c r="F20" s="40">
        <v>0</v>
      </c>
      <c r="G20" s="63">
        <v>0</v>
      </c>
      <c r="H20" s="40">
        <v>0</v>
      </c>
      <c r="I20" s="63">
        <v>0</v>
      </c>
      <c r="J20" s="40">
        <v>0</v>
      </c>
      <c r="K20" s="63">
        <v>0</v>
      </c>
      <c r="L20" s="40">
        <v>0</v>
      </c>
      <c r="M20" s="63">
        <v>0</v>
      </c>
      <c r="N20" s="40">
        <f t="shared" si="0"/>
        <v>0</v>
      </c>
    </row>
    <row r="21" spans="1:14" ht="15.75" thickBot="1" x14ac:dyDescent="0.3">
      <c r="A21" s="44">
        <v>18</v>
      </c>
      <c r="B21" s="45" t="s">
        <v>32</v>
      </c>
      <c r="C21" s="225">
        <v>242</v>
      </c>
      <c r="D21" s="45">
        <v>320</v>
      </c>
      <c r="E21" s="225">
        <v>246</v>
      </c>
      <c r="F21" s="45">
        <v>621</v>
      </c>
      <c r="G21" s="225">
        <v>133</v>
      </c>
      <c r="H21" s="45">
        <v>569</v>
      </c>
      <c r="I21" s="225">
        <v>10</v>
      </c>
      <c r="J21" s="45">
        <v>105</v>
      </c>
      <c r="K21" s="225">
        <v>444</v>
      </c>
      <c r="L21" s="187">
        <v>41</v>
      </c>
      <c r="M21" s="225">
        <v>249</v>
      </c>
      <c r="N21" s="187">
        <f t="shared" si="0"/>
        <v>2980</v>
      </c>
    </row>
    <row r="22" spans="1:14" ht="15.75" thickBot="1" x14ac:dyDescent="0.3">
      <c r="A22" s="47"/>
      <c r="B22" s="48" t="s">
        <v>4</v>
      </c>
      <c r="C22" s="49">
        <f>SUM(C4:C21)</f>
        <v>5055</v>
      </c>
      <c r="D22" s="64">
        <f>SUM(D4:D21)</f>
        <v>10182</v>
      </c>
      <c r="E22" s="100">
        <f t="shared" ref="E22:N22" si="1">SUM(E4:E21)</f>
        <v>4041</v>
      </c>
      <c r="F22" s="50">
        <f t="shared" si="1"/>
        <v>5318</v>
      </c>
      <c r="G22" s="51">
        <f t="shared" si="1"/>
        <v>4383</v>
      </c>
      <c r="H22" s="50">
        <f t="shared" si="1"/>
        <v>4863</v>
      </c>
      <c r="I22" s="51">
        <f t="shared" si="1"/>
        <v>1244</v>
      </c>
      <c r="J22" s="50">
        <f t="shared" si="1"/>
        <v>4028</v>
      </c>
      <c r="K22" s="51">
        <f t="shared" si="1"/>
        <v>4173</v>
      </c>
      <c r="L22" s="50">
        <f t="shared" si="1"/>
        <v>2823</v>
      </c>
      <c r="M22" s="51">
        <f t="shared" si="1"/>
        <v>2599</v>
      </c>
      <c r="N22" s="50">
        <f t="shared" si="1"/>
        <v>48709</v>
      </c>
    </row>
    <row r="23" spans="1:14" ht="15.75" thickBot="1" x14ac:dyDescent="0.3">
      <c r="A23" s="54"/>
      <c r="B23" s="55"/>
      <c r="C23" s="57"/>
      <c r="D23" s="83"/>
      <c r="E23" s="83"/>
      <c r="F23" s="57"/>
      <c r="G23" s="57"/>
      <c r="H23" s="57"/>
      <c r="I23" s="57"/>
      <c r="J23" s="57"/>
      <c r="K23" s="57"/>
      <c r="L23" s="57"/>
      <c r="M23" s="57"/>
      <c r="N23" s="57"/>
    </row>
    <row r="24" spans="1:14" ht="15.75" thickBot="1" x14ac:dyDescent="0.3">
      <c r="A24" s="317" t="s">
        <v>34</v>
      </c>
      <c r="B24" s="318"/>
      <c r="C24" s="59">
        <f>C22/N22</f>
        <v>0.10377958898766142</v>
      </c>
      <c r="D24" s="58">
        <f>D22/N22</f>
        <v>0.20903734422796608</v>
      </c>
      <c r="E24" s="59">
        <f>E22/N22</f>
        <v>8.2962080929602333E-2</v>
      </c>
      <c r="F24" s="58">
        <f>F22/N22</f>
        <v>0.10917900182717773</v>
      </c>
      <c r="G24" s="59">
        <f>G22/N22</f>
        <v>8.9983370629657763E-2</v>
      </c>
      <c r="H24" s="58">
        <f>H22/N22</f>
        <v>9.9837812313946089E-2</v>
      </c>
      <c r="I24" s="59">
        <f>I22/N22</f>
        <v>2.5539428031780574E-2</v>
      </c>
      <c r="J24" s="58">
        <f>J22/N22</f>
        <v>8.2695189800652852E-2</v>
      </c>
      <c r="K24" s="59">
        <f>K22/N22</f>
        <v>8.5672052392781625E-2</v>
      </c>
      <c r="L24" s="58">
        <f>L22/N22</f>
        <v>5.7956435155720708E-2</v>
      </c>
      <c r="M24" s="60">
        <f>M22/N22</f>
        <v>5.3357695703052821E-2</v>
      </c>
      <c r="N24" s="58">
        <f>N22/N22</f>
        <v>1</v>
      </c>
    </row>
    <row r="25" spans="1:14" ht="15.75" thickBot="1" x14ac:dyDescent="0.3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14" ht="15.75" thickBot="1" x14ac:dyDescent="0.3">
      <c r="A26" s="286" t="s">
        <v>1</v>
      </c>
      <c r="B26" s="292" t="s">
        <v>2</v>
      </c>
      <c r="C26" s="296" t="s">
        <v>93</v>
      </c>
      <c r="D26" s="297"/>
      <c r="E26" s="297"/>
      <c r="F26" s="298"/>
      <c r="G26" s="29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7"/>
      <c r="B27" s="293"/>
      <c r="C27" s="118" t="s">
        <v>14</v>
      </c>
      <c r="D27" s="120" t="s">
        <v>35</v>
      </c>
      <c r="E27" s="118" t="s">
        <v>8</v>
      </c>
      <c r="F27" s="120" t="s">
        <v>11</v>
      </c>
      <c r="G27" s="300"/>
      <c r="H27" s="1"/>
      <c r="I27" s="1"/>
      <c r="J27" s="117"/>
      <c r="K27" s="305" t="s">
        <v>36</v>
      </c>
      <c r="L27" s="306"/>
      <c r="M27" s="174">
        <f>N22</f>
        <v>48709</v>
      </c>
      <c r="N27" s="175">
        <f>M27/M29</f>
        <v>0.97260438090293722</v>
      </c>
    </row>
    <row r="28" spans="1:14" ht="15.75" thickBot="1" x14ac:dyDescent="0.3">
      <c r="A28" s="26">
        <v>19</v>
      </c>
      <c r="B28" s="116" t="s">
        <v>37</v>
      </c>
      <c r="C28" s="173">
        <v>907</v>
      </c>
      <c r="D28" s="62">
        <v>349</v>
      </c>
      <c r="E28" s="179">
        <v>70</v>
      </c>
      <c r="F28" s="180">
        <v>46</v>
      </c>
      <c r="G28" s="173">
        <f>SUM(C28:F28)</f>
        <v>1372</v>
      </c>
      <c r="H28" s="1"/>
      <c r="I28" s="1"/>
      <c r="J28" s="117"/>
      <c r="K28" s="301" t="s">
        <v>37</v>
      </c>
      <c r="L28" s="302"/>
      <c r="M28" s="173">
        <f>G28</f>
        <v>1372</v>
      </c>
      <c r="N28" s="176">
        <f>M28/M29</f>
        <v>2.7395619097062757E-2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7"/>
      <c r="K29" s="303" t="s">
        <v>4</v>
      </c>
      <c r="L29" s="304"/>
      <c r="M29" s="177">
        <f>M27+M28</f>
        <v>50081</v>
      </c>
      <c r="N29" s="178">
        <f>M29/M29</f>
        <v>1</v>
      </c>
    </row>
    <row r="30" spans="1:14" ht="15.75" thickBot="1" x14ac:dyDescent="0.3">
      <c r="A30" s="280" t="s">
        <v>38</v>
      </c>
      <c r="B30" s="281"/>
      <c r="C30" s="27">
        <f>C28/G28</f>
        <v>0.66107871720116618</v>
      </c>
      <c r="D30" s="121">
        <f>D28/G28</f>
        <v>0.25437317784256558</v>
      </c>
      <c r="E30" s="27">
        <f>E28/G28</f>
        <v>5.1020408163265307E-2</v>
      </c>
      <c r="F30" s="121">
        <f>F28/G28</f>
        <v>3.3527696793002916E-2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C26:F26"/>
    <mergeCell ref="G26:G27"/>
    <mergeCell ref="K27:L27"/>
    <mergeCell ref="K29:L29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1.75" customHeight="1" thickBot="1" x14ac:dyDescent="0.3">
      <c r="A1" s="189"/>
      <c r="B1" s="189"/>
      <c r="C1" s="321" t="s">
        <v>98</v>
      </c>
      <c r="D1" s="322"/>
      <c r="E1" s="322"/>
      <c r="F1" s="322"/>
      <c r="G1" s="322"/>
      <c r="H1" s="322"/>
      <c r="I1" s="322"/>
      <c r="J1" s="31"/>
      <c r="K1" s="31"/>
      <c r="L1" s="31"/>
      <c r="M1" s="31"/>
      <c r="N1" s="31"/>
    </row>
    <row r="2" spans="1:14" ht="15.75" thickBot="1" x14ac:dyDescent="0.3">
      <c r="A2" s="299" t="s">
        <v>1</v>
      </c>
      <c r="B2" s="311" t="s">
        <v>2</v>
      </c>
      <c r="C2" s="323" t="s">
        <v>3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15" t="s">
        <v>4</v>
      </c>
    </row>
    <row r="3" spans="1:14" ht="15.75" thickBot="1" x14ac:dyDescent="0.3">
      <c r="A3" s="310"/>
      <c r="B3" s="312"/>
      <c r="C3" s="95" t="s">
        <v>72</v>
      </c>
      <c r="D3" s="35" t="s">
        <v>5</v>
      </c>
      <c r="E3" s="65" t="s">
        <v>6</v>
      </c>
      <c r="F3" s="32" t="s">
        <v>7</v>
      </c>
      <c r="G3" s="66" t="s">
        <v>8</v>
      </c>
      <c r="H3" s="32" t="s">
        <v>9</v>
      </c>
      <c r="I3" s="66" t="s">
        <v>10</v>
      </c>
      <c r="J3" s="32" t="s">
        <v>11</v>
      </c>
      <c r="K3" s="92" t="s">
        <v>12</v>
      </c>
      <c r="L3" s="32" t="s">
        <v>13</v>
      </c>
      <c r="M3" s="66" t="s">
        <v>14</v>
      </c>
      <c r="N3" s="316"/>
    </row>
    <row r="4" spans="1:14" x14ac:dyDescent="0.25">
      <c r="A4" s="36">
        <v>1</v>
      </c>
      <c r="B4" s="37" t="s">
        <v>15</v>
      </c>
      <c r="C4" s="219">
        <v>256</v>
      </c>
      <c r="D4" s="221">
        <v>47</v>
      </c>
      <c r="E4" s="222">
        <v>196</v>
      </c>
      <c r="F4" s="221">
        <v>152</v>
      </c>
      <c r="G4" s="219">
        <v>45</v>
      </c>
      <c r="H4" s="67">
        <v>271</v>
      </c>
      <c r="I4" s="219">
        <v>72</v>
      </c>
      <c r="J4" s="37">
        <v>197</v>
      </c>
      <c r="K4" s="219">
        <v>224</v>
      </c>
      <c r="L4" s="221">
        <v>105</v>
      </c>
      <c r="M4" s="219">
        <v>135</v>
      </c>
      <c r="N4" s="186">
        <f t="shared" ref="N4:N20" si="0">SUM(C4:M4)</f>
        <v>1700</v>
      </c>
    </row>
    <row r="5" spans="1:14" x14ac:dyDescent="0.25">
      <c r="A5" s="39">
        <v>2</v>
      </c>
      <c r="B5" s="40" t="s">
        <v>16</v>
      </c>
      <c r="C5" s="68">
        <v>0</v>
      </c>
      <c r="D5" s="75">
        <v>1</v>
      </c>
      <c r="E5" s="68">
        <v>0</v>
      </c>
      <c r="F5" s="75">
        <v>1</v>
      </c>
      <c r="G5" s="68">
        <v>0</v>
      </c>
      <c r="H5" s="42">
        <v>0</v>
      </c>
      <c r="I5" s="68">
        <v>0</v>
      </c>
      <c r="J5" s="40">
        <v>0</v>
      </c>
      <c r="K5" s="68">
        <v>0</v>
      </c>
      <c r="L5" s="75">
        <v>0</v>
      </c>
      <c r="M5" s="68">
        <v>0</v>
      </c>
      <c r="N5" s="40">
        <f t="shared" si="0"/>
        <v>2</v>
      </c>
    </row>
    <row r="6" spans="1:14" x14ac:dyDescent="0.25">
      <c r="A6" s="39">
        <v>3</v>
      </c>
      <c r="B6" s="40" t="s">
        <v>17</v>
      </c>
      <c r="C6" s="68">
        <v>117</v>
      </c>
      <c r="D6" s="75">
        <v>298</v>
      </c>
      <c r="E6" s="184">
        <v>164</v>
      </c>
      <c r="F6" s="75">
        <v>243</v>
      </c>
      <c r="G6" s="68">
        <v>44</v>
      </c>
      <c r="H6" s="42">
        <v>327</v>
      </c>
      <c r="I6" s="68">
        <v>55</v>
      </c>
      <c r="J6" s="40">
        <v>254</v>
      </c>
      <c r="K6" s="68">
        <v>130</v>
      </c>
      <c r="L6" s="75">
        <v>139</v>
      </c>
      <c r="M6" s="68">
        <v>118</v>
      </c>
      <c r="N6" s="77">
        <f>SUM(C6:M6)</f>
        <v>1889</v>
      </c>
    </row>
    <row r="7" spans="1:14" x14ac:dyDescent="0.25">
      <c r="A7" s="39">
        <v>4</v>
      </c>
      <c r="B7" s="40" t="s">
        <v>18</v>
      </c>
      <c r="C7" s="68">
        <v>0</v>
      </c>
      <c r="D7" s="75">
        <v>0</v>
      </c>
      <c r="E7" s="68">
        <v>0</v>
      </c>
      <c r="F7" s="75">
        <v>0</v>
      </c>
      <c r="G7" s="68">
        <v>0</v>
      </c>
      <c r="H7" s="42">
        <v>0</v>
      </c>
      <c r="I7" s="68">
        <v>0</v>
      </c>
      <c r="J7" s="40">
        <v>0</v>
      </c>
      <c r="K7" s="68">
        <v>0</v>
      </c>
      <c r="L7" s="75">
        <v>0</v>
      </c>
      <c r="M7" s="68">
        <v>0</v>
      </c>
      <c r="N7" s="40">
        <f t="shared" si="0"/>
        <v>0</v>
      </c>
    </row>
    <row r="8" spans="1:14" x14ac:dyDescent="0.25">
      <c r="A8" s="39">
        <v>5</v>
      </c>
      <c r="B8" s="40" t="s">
        <v>19</v>
      </c>
      <c r="C8" s="68">
        <v>0</v>
      </c>
      <c r="D8" s="75">
        <v>0</v>
      </c>
      <c r="E8" s="68">
        <v>0</v>
      </c>
      <c r="F8" s="75">
        <v>0</v>
      </c>
      <c r="G8" s="68">
        <v>1</v>
      </c>
      <c r="H8" s="42">
        <v>0</v>
      </c>
      <c r="I8" s="68">
        <v>0</v>
      </c>
      <c r="J8" s="40">
        <v>0</v>
      </c>
      <c r="K8" s="68">
        <v>0</v>
      </c>
      <c r="L8" s="75">
        <v>0</v>
      </c>
      <c r="M8" s="68">
        <v>0</v>
      </c>
      <c r="N8" s="40">
        <f t="shared" si="0"/>
        <v>1</v>
      </c>
    </row>
    <row r="9" spans="1:14" x14ac:dyDescent="0.25">
      <c r="A9" s="39">
        <v>6</v>
      </c>
      <c r="B9" s="40" t="s">
        <v>20</v>
      </c>
      <c r="C9" s="68">
        <v>0</v>
      </c>
      <c r="D9" s="75">
        <v>1</v>
      </c>
      <c r="E9" s="68">
        <v>0</v>
      </c>
      <c r="F9" s="75">
        <v>0</v>
      </c>
      <c r="G9" s="68">
        <v>0</v>
      </c>
      <c r="H9" s="42">
        <v>1</v>
      </c>
      <c r="I9" s="68">
        <v>0</v>
      </c>
      <c r="J9" s="40">
        <v>0</v>
      </c>
      <c r="K9" s="68">
        <v>0</v>
      </c>
      <c r="L9" s="75">
        <v>0</v>
      </c>
      <c r="M9" s="68">
        <v>0</v>
      </c>
      <c r="N9" s="40">
        <f t="shared" si="0"/>
        <v>2</v>
      </c>
    </row>
    <row r="10" spans="1:14" x14ac:dyDescent="0.25">
      <c r="A10" s="39">
        <v>7</v>
      </c>
      <c r="B10" s="40" t="s">
        <v>21</v>
      </c>
      <c r="C10" s="68">
        <v>0</v>
      </c>
      <c r="D10" s="75">
        <v>4</v>
      </c>
      <c r="E10" s="184">
        <v>10</v>
      </c>
      <c r="F10" s="75">
        <v>1</v>
      </c>
      <c r="G10" s="68">
        <v>1</v>
      </c>
      <c r="H10" s="42">
        <v>3</v>
      </c>
      <c r="I10" s="68">
        <v>0</v>
      </c>
      <c r="J10" s="40">
        <v>0</v>
      </c>
      <c r="K10" s="68">
        <v>0</v>
      </c>
      <c r="L10" s="75">
        <v>0</v>
      </c>
      <c r="M10" s="68">
        <v>0</v>
      </c>
      <c r="N10" s="40">
        <f t="shared" si="0"/>
        <v>19</v>
      </c>
    </row>
    <row r="11" spans="1:14" x14ac:dyDescent="0.25">
      <c r="A11" s="39">
        <v>8</v>
      </c>
      <c r="B11" s="40" t="s">
        <v>22</v>
      </c>
      <c r="C11" s="68">
        <v>25</v>
      </c>
      <c r="D11" s="75">
        <v>34</v>
      </c>
      <c r="E11" s="184">
        <v>45</v>
      </c>
      <c r="F11" s="75">
        <v>67</v>
      </c>
      <c r="G11" s="68">
        <v>2</v>
      </c>
      <c r="H11" s="42">
        <v>41</v>
      </c>
      <c r="I11" s="68">
        <v>20</v>
      </c>
      <c r="J11" s="40">
        <v>69</v>
      </c>
      <c r="K11" s="68">
        <v>35</v>
      </c>
      <c r="L11" s="75">
        <v>42</v>
      </c>
      <c r="M11" s="68">
        <v>21</v>
      </c>
      <c r="N11" s="40">
        <f t="shared" si="0"/>
        <v>401</v>
      </c>
    </row>
    <row r="12" spans="1:14" x14ac:dyDescent="0.25">
      <c r="A12" s="39">
        <v>9</v>
      </c>
      <c r="B12" s="40" t="s">
        <v>23</v>
      </c>
      <c r="C12" s="68">
        <v>142</v>
      </c>
      <c r="D12" s="71">
        <v>130</v>
      </c>
      <c r="E12" s="68">
        <v>152</v>
      </c>
      <c r="F12" s="75">
        <v>193</v>
      </c>
      <c r="G12" s="68">
        <v>27</v>
      </c>
      <c r="H12" s="42">
        <v>98</v>
      </c>
      <c r="I12" s="68">
        <v>20</v>
      </c>
      <c r="J12" s="40">
        <v>111</v>
      </c>
      <c r="K12" s="68">
        <v>134</v>
      </c>
      <c r="L12" s="75">
        <v>88</v>
      </c>
      <c r="M12" s="68">
        <v>50</v>
      </c>
      <c r="N12" s="77">
        <f t="shared" si="0"/>
        <v>1145</v>
      </c>
    </row>
    <row r="13" spans="1:14" x14ac:dyDescent="0.25">
      <c r="A13" s="39">
        <v>10</v>
      </c>
      <c r="B13" s="40" t="s">
        <v>24</v>
      </c>
      <c r="C13" s="68">
        <v>513</v>
      </c>
      <c r="D13" s="71">
        <v>907</v>
      </c>
      <c r="E13" s="184">
        <v>965</v>
      </c>
      <c r="F13" s="71">
        <v>952</v>
      </c>
      <c r="G13" s="68">
        <v>347</v>
      </c>
      <c r="H13" s="42">
        <v>818</v>
      </c>
      <c r="I13" s="68">
        <v>693</v>
      </c>
      <c r="J13" s="77">
        <v>1927</v>
      </c>
      <c r="K13" s="184">
        <v>942</v>
      </c>
      <c r="L13" s="71">
        <v>1782</v>
      </c>
      <c r="M13" s="184">
        <v>882</v>
      </c>
      <c r="N13" s="77">
        <f t="shared" si="0"/>
        <v>10728</v>
      </c>
    </row>
    <row r="14" spans="1:14" x14ac:dyDescent="0.25">
      <c r="A14" s="39">
        <v>11</v>
      </c>
      <c r="B14" s="40" t="s">
        <v>25</v>
      </c>
      <c r="C14" s="68">
        <v>0</v>
      </c>
      <c r="D14" s="75">
        <v>7</v>
      </c>
      <c r="E14" s="68">
        <v>0</v>
      </c>
      <c r="F14" s="75">
        <v>0</v>
      </c>
      <c r="G14" s="68">
        <v>0</v>
      </c>
      <c r="H14" s="42">
        <v>0</v>
      </c>
      <c r="I14" s="68">
        <v>0</v>
      </c>
      <c r="J14" s="40">
        <v>0</v>
      </c>
      <c r="K14" s="68">
        <v>1</v>
      </c>
      <c r="L14" s="75">
        <v>0</v>
      </c>
      <c r="M14" s="68">
        <v>0</v>
      </c>
      <c r="N14" s="40">
        <f t="shared" si="0"/>
        <v>8</v>
      </c>
    </row>
    <row r="15" spans="1:14" x14ac:dyDescent="0.25">
      <c r="A15" s="39">
        <v>12</v>
      </c>
      <c r="B15" s="40" t="s">
        <v>26</v>
      </c>
      <c r="C15" s="68">
        <v>0</v>
      </c>
      <c r="D15" s="75">
        <v>0</v>
      </c>
      <c r="E15" s="68">
        <v>0</v>
      </c>
      <c r="F15" s="75">
        <v>0</v>
      </c>
      <c r="G15" s="68">
        <v>0</v>
      </c>
      <c r="H15" s="42">
        <v>0</v>
      </c>
      <c r="I15" s="68">
        <v>0</v>
      </c>
      <c r="J15" s="40">
        <v>0</v>
      </c>
      <c r="K15" s="68">
        <v>0</v>
      </c>
      <c r="L15" s="75">
        <v>0</v>
      </c>
      <c r="M15" s="68">
        <v>0</v>
      </c>
      <c r="N15" s="40">
        <f t="shared" si="0"/>
        <v>0</v>
      </c>
    </row>
    <row r="16" spans="1:14" x14ac:dyDescent="0.25">
      <c r="A16" s="39">
        <v>13</v>
      </c>
      <c r="B16" s="40" t="s">
        <v>27</v>
      </c>
      <c r="C16" s="68">
        <v>21</v>
      </c>
      <c r="D16" s="75">
        <v>17</v>
      </c>
      <c r="E16" s="68">
        <v>24</v>
      </c>
      <c r="F16" s="75">
        <v>45</v>
      </c>
      <c r="G16" s="68">
        <v>1</v>
      </c>
      <c r="H16" s="42">
        <v>22</v>
      </c>
      <c r="I16" s="68">
        <v>0</v>
      </c>
      <c r="J16" s="40">
        <v>27</v>
      </c>
      <c r="K16" s="68">
        <v>15</v>
      </c>
      <c r="L16" s="75">
        <v>0</v>
      </c>
      <c r="M16" s="68">
        <v>5</v>
      </c>
      <c r="N16" s="40">
        <f t="shared" si="0"/>
        <v>177</v>
      </c>
    </row>
    <row r="17" spans="1:14" x14ac:dyDescent="0.25">
      <c r="A17" s="39">
        <v>14</v>
      </c>
      <c r="B17" s="40" t="s">
        <v>28</v>
      </c>
      <c r="C17" s="68">
        <v>0</v>
      </c>
      <c r="D17" s="75">
        <v>0</v>
      </c>
      <c r="E17" s="68">
        <v>0</v>
      </c>
      <c r="F17" s="75">
        <v>0</v>
      </c>
      <c r="G17" s="68">
        <v>0</v>
      </c>
      <c r="H17" s="42">
        <v>0</v>
      </c>
      <c r="I17" s="68">
        <v>0</v>
      </c>
      <c r="J17" s="40">
        <v>0</v>
      </c>
      <c r="K17" s="68">
        <v>0</v>
      </c>
      <c r="L17" s="75">
        <v>0</v>
      </c>
      <c r="M17" s="68">
        <v>0</v>
      </c>
      <c r="N17" s="40">
        <f t="shared" si="0"/>
        <v>0</v>
      </c>
    </row>
    <row r="18" spans="1:14" x14ac:dyDescent="0.25">
      <c r="A18" s="39">
        <v>15</v>
      </c>
      <c r="B18" s="40" t="s">
        <v>29</v>
      </c>
      <c r="C18" s="68">
        <v>6</v>
      </c>
      <c r="D18" s="75">
        <v>0</v>
      </c>
      <c r="E18" s="68">
        <v>0</v>
      </c>
      <c r="F18" s="75">
        <v>0</v>
      </c>
      <c r="G18" s="68">
        <v>0</v>
      </c>
      <c r="H18" s="42">
        <v>0</v>
      </c>
      <c r="I18" s="68">
        <v>0</v>
      </c>
      <c r="J18" s="40">
        <v>0</v>
      </c>
      <c r="K18" s="68">
        <v>0</v>
      </c>
      <c r="L18" s="75">
        <v>0</v>
      </c>
      <c r="M18" s="68">
        <v>0</v>
      </c>
      <c r="N18" s="40">
        <f t="shared" si="0"/>
        <v>6</v>
      </c>
    </row>
    <row r="19" spans="1:14" x14ac:dyDescent="0.25">
      <c r="A19" s="39">
        <v>16</v>
      </c>
      <c r="B19" s="40" t="s">
        <v>30</v>
      </c>
      <c r="C19" s="68">
        <v>0</v>
      </c>
      <c r="D19" s="75">
        <v>2</v>
      </c>
      <c r="E19" s="68">
        <v>0</v>
      </c>
      <c r="F19" s="75">
        <v>0</v>
      </c>
      <c r="G19" s="68">
        <v>0</v>
      </c>
      <c r="H19" s="42">
        <v>0</v>
      </c>
      <c r="I19" s="68">
        <v>0</v>
      </c>
      <c r="J19" s="40">
        <v>0</v>
      </c>
      <c r="K19" s="68">
        <v>0</v>
      </c>
      <c r="L19" s="75">
        <v>0</v>
      </c>
      <c r="M19" s="68">
        <v>0</v>
      </c>
      <c r="N19" s="40">
        <f t="shared" si="0"/>
        <v>2</v>
      </c>
    </row>
    <row r="20" spans="1:14" x14ac:dyDescent="0.25">
      <c r="A20" s="39">
        <v>17</v>
      </c>
      <c r="B20" s="40" t="s">
        <v>31</v>
      </c>
      <c r="C20" s="68">
        <v>0</v>
      </c>
      <c r="D20" s="75">
        <v>0</v>
      </c>
      <c r="E20" s="68">
        <v>0</v>
      </c>
      <c r="F20" s="75">
        <v>0</v>
      </c>
      <c r="G20" s="68">
        <v>0</v>
      </c>
      <c r="H20" s="42">
        <v>0</v>
      </c>
      <c r="I20" s="68">
        <v>0</v>
      </c>
      <c r="J20" s="40">
        <v>0</v>
      </c>
      <c r="K20" s="68">
        <v>0</v>
      </c>
      <c r="L20" s="75">
        <v>0</v>
      </c>
      <c r="M20" s="68">
        <v>0</v>
      </c>
      <c r="N20" s="40">
        <f t="shared" si="0"/>
        <v>0</v>
      </c>
    </row>
    <row r="21" spans="1:14" ht="15.75" thickBot="1" x14ac:dyDescent="0.3">
      <c r="A21" s="44">
        <v>18</v>
      </c>
      <c r="B21" s="45" t="s">
        <v>32</v>
      </c>
      <c r="C21" s="220">
        <v>158</v>
      </c>
      <c r="D21" s="193">
        <v>112</v>
      </c>
      <c r="E21" s="220">
        <v>62</v>
      </c>
      <c r="F21" s="193">
        <v>84</v>
      </c>
      <c r="G21" s="220">
        <v>3</v>
      </c>
      <c r="H21" s="46">
        <v>142</v>
      </c>
      <c r="I21" s="220">
        <v>7</v>
      </c>
      <c r="J21" s="45">
        <v>52</v>
      </c>
      <c r="K21" s="220">
        <v>125</v>
      </c>
      <c r="L21" s="193">
        <v>17</v>
      </c>
      <c r="M21" s="220">
        <v>72</v>
      </c>
      <c r="N21" s="187">
        <f>SUM(C21:M21)</f>
        <v>834</v>
      </c>
    </row>
    <row r="22" spans="1:14" ht="15.75" thickBot="1" x14ac:dyDescent="0.3">
      <c r="A22" s="47"/>
      <c r="B22" s="48" t="s">
        <v>40</v>
      </c>
      <c r="C22" s="69">
        <f t="shared" ref="C22:N22" si="1">SUM(C4:C21)</f>
        <v>1238</v>
      </c>
      <c r="D22" s="53">
        <f t="shared" si="1"/>
        <v>1560</v>
      </c>
      <c r="E22" s="101">
        <f t="shared" si="1"/>
        <v>1618</v>
      </c>
      <c r="F22" s="53">
        <f t="shared" si="1"/>
        <v>1738</v>
      </c>
      <c r="G22" s="70">
        <f t="shared" si="1"/>
        <v>471</v>
      </c>
      <c r="H22" s="53">
        <f t="shared" si="1"/>
        <v>1723</v>
      </c>
      <c r="I22" s="70">
        <f t="shared" si="1"/>
        <v>867</v>
      </c>
      <c r="J22" s="53">
        <f t="shared" si="1"/>
        <v>2637</v>
      </c>
      <c r="K22" s="101">
        <f>SUM(K4:K21)</f>
        <v>1606</v>
      </c>
      <c r="L22" s="53">
        <f t="shared" si="1"/>
        <v>2173</v>
      </c>
      <c r="M22" s="69">
        <f t="shared" si="1"/>
        <v>1283</v>
      </c>
      <c r="N22" s="50">
        <f t="shared" si="1"/>
        <v>16914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17" t="s">
        <v>34</v>
      </c>
      <c r="B24" s="318"/>
      <c r="C24" s="59">
        <f>C22/N22</f>
        <v>7.319380394939104E-2</v>
      </c>
      <c r="D24" s="58">
        <f>D22/N22</f>
        <v>9.2231287690670447E-2</v>
      </c>
      <c r="E24" s="59">
        <f>E22/N22</f>
        <v>9.5660399668913321E-2</v>
      </c>
      <c r="F24" s="58">
        <f>F22/N22</f>
        <v>0.10275511410665721</v>
      </c>
      <c r="G24" s="59">
        <f>G22/N22</f>
        <v>2.7846754168144732E-2</v>
      </c>
      <c r="H24" s="58">
        <f>H22/N22</f>
        <v>0.10186827480193922</v>
      </c>
      <c r="I24" s="59">
        <f>I22/N22</f>
        <v>5.1259311812699541E-2</v>
      </c>
      <c r="J24" s="58">
        <f>J22/N22</f>
        <v>0.15590634976942178</v>
      </c>
      <c r="K24" s="59">
        <f>K22/N22</f>
        <v>9.4950928225138939E-2</v>
      </c>
      <c r="L24" s="58">
        <f>L22/N22</f>
        <v>0.12847345394347878</v>
      </c>
      <c r="M24" s="59">
        <f>M22/N22</f>
        <v>7.5854321863544988E-2</v>
      </c>
      <c r="N24" s="58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86" t="s">
        <v>1</v>
      </c>
      <c r="B26" s="292" t="s">
        <v>2</v>
      </c>
      <c r="C26" s="296" t="s">
        <v>93</v>
      </c>
      <c r="D26" s="297"/>
      <c r="E26" s="297"/>
      <c r="F26" s="298"/>
      <c r="G26" s="29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7"/>
      <c r="B27" s="293"/>
      <c r="C27" s="81" t="s">
        <v>14</v>
      </c>
      <c r="D27" s="199" t="s">
        <v>35</v>
      </c>
      <c r="E27" s="81" t="s">
        <v>8</v>
      </c>
      <c r="F27" s="199" t="s">
        <v>11</v>
      </c>
      <c r="G27" s="300"/>
      <c r="H27" s="1"/>
      <c r="I27" s="1"/>
      <c r="J27" s="117"/>
      <c r="K27" s="305" t="s">
        <v>36</v>
      </c>
      <c r="L27" s="306"/>
      <c r="M27" s="119">
        <f>N22</f>
        <v>16914</v>
      </c>
      <c r="N27" s="175">
        <f>M27/M29</f>
        <v>0.98589414782000462</v>
      </c>
    </row>
    <row r="28" spans="1:14" ht="15.75" thickBot="1" x14ac:dyDescent="0.3">
      <c r="A28" s="26">
        <v>19</v>
      </c>
      <c r="B28" s="200" t="s">
        <v>37</v>
      </c>
      <c r="C28" s="173">
        <v>27</v>
      </c>
      <c r="D28" s="62">
        <v>194</v>
      </c>
      <c r="E28" s="179">
        <v>4</v>
      </c>
      <c r="F28" s="180">
        <v>17</v>
      </c>
      <c r="G28" s="173">
        <f>SUM(C28:F28)</f>
        <v>242</v>
      </c>
      <c r="H28" s="1"/>
      <c r="I28" s="1"/>
      <c r="J28" s="117"/>
      <c r="K28" s="301" t="s">
        <v>37</v>
      </c>
      <c r="L28" s="302"/>
      <c r="M28" s="173">
        <f>G28</f>
        <v>242</v>
      </c>
      <c r="N28" s="176">
        <f>M28/M29</f>
        <v>1.4105852179995337E-2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7"/>
      <c r="K29" s="303" t="s">
        <v>4</v>
      </c>
      <c r="L29" s="304"/>
      <c r="M29" s="177">
        <f>M27+M28</f>
        <v>17156</v>
      </c>
      <c r="N29" s="178">
        <f>M29/M29</f>
        <v>1</v>
      </c>
    </row>
    <row r="30" spans="1:14" ht="15.75" thickBot="1" x14ac:dyDescent="0.3">
      <c r="A30" s="280" t="s">
        <v>38</v>
      </c>
      <c r="B30" s="281"/>
      <c r="C30" s="27">
        <f>C28/G28</f>
        <v>0.1115702479338843</v>
      </c>
      <c r="D30" s="121">
        <f>D28/G28</f>
        <v>0.80165289256198347</v>
      </c>
      <c r="E30" s="27">
        <f>E28/G28</f>
        <v>1.6528925619834711E-2</v>
      </c>
      <c r="F30" s="121">
        <f>F28/G28</f>
        <v>7.0247933884297523E-2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A30:B30"/>
    <mergeCell ref="A26:A27"/>
    <mergeCell ref="B26:B27"/>
    <mergeCell ref="K27:L27"/>
    <mergeCell ref="C26:F26"/>
    <mergeCell ref="G26:G27"/>
    <mergeCell ref="K29:L29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19.5" customHeight="1" thickBot="1" x14ac:dyDescent="0.3">
      <c r="A1" s="31"/>
      <c r="B1" s="31"/>
      <c r="C1" s="307" t="s">
        <v>99</v>
      </c>
      <c r="D1" s="308"/>
      <c r="E1" s="308"/>
      <c r="F1" s="308"/>
      <c r="G1" s="308"/>
      <c r="H1" s="308"/>
      <c r="I1" s="308"/>
      <c r="J1" s="309"/>
      <c r="K1" s="309"/>
      <c r="L1" s="31"/>
      <c r="M1" s="31"/>
      <c r="N1" s="256" t="s">
        <v>39</v>
      </c>
    </row>
    <row r="2" spans="1:14" ht="15.75" thickBot="1" x14ac:dyDescent="0.3">
      <c r="A2" s="299" t="s">
        <v>1</v>
      </c>
      <c r="B2" s="311" t="s">
        <v>2</v>
      </c>
      <c r="C2" s="325" t="s">
        <v>3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15" t="s">
        <v>4</v>
      </c>
    </row>
    <row r="3" spans="1:14" ht="15.75" thickBot="1" x14ac:dyDescent="0.3">
      <c r="A3" s="310"/>
      <c r="B3" s="312"/>
      <c r="C3" s="95" t="s">
        <v>72</v>
      </c>
      <c r="D3" s="35" t="s">
        <v>5</v>
      </c>
      <c r="E3" s="34" t="s">
        <v>6</v>
      </c>
      <c r="F3" s="35" t="s">
        <v>7</v>
      </c>
      <c r="G3" s="34" t="s">
        <v>8</v>
      </c>
      <c r="H3" s="35" t="s">
        <v>9</v>
      </c>
      <c r="I3" s="34" t="s">
        <v>10</v>
      </c>
      <c r="J3" s="35" t="s">
        <v>11</v>
      </c>
      <c r="K3" s="93" t="s">
        <v>41</v>
      </c>
      <c r="L3" s="35" t="s">
        <v>13</v>
      </c>
      <c r="M3" s="65" t="s">
        <v>14</v>
      </c>
      <c r="N3" s="316"/>
    </row>
    <row r="4" spans="1:14" x14ac:dyDescent="0.25">
      <c r="A4" s="36">
        <v>1</v>
      </c>
      <c r="B4" s="37" t="s">
        <v>15</v>
      </c>
      <c r="C4" s="182">
        <v>7923</v>
      </c>
      <c r="D4" s="97">
        <v>3723</v>
      </c>
      <c r="E4" s="182">
        <v>7943</v>
      </c>
      <c r="F4" s="97">
        <v>6239</v>
      </c>
      <c r="G4" s="182">
        <v>7157</v>
      </c>
      <c r="H4" s="97">
        <v>12052</v>
      </c>
      <c r="I4" s="182">
        <v>1455</v>
      </c>
      <c r="J4" s="97">
        <v>10400</v>
      </c>
      <c r="K4" s="182">
        <v>3840</v>
      </c>
      <c r="L4" s="97">
        <v>2119</v>
      </c>
      <c r="M4" s="222">
        <v>7442</v>
      </c>
      <c r="N4" s="186">
        <f t="shared" ref="N4:N21" si="0">SUM(C4:M4)</f>
        <v>70293</v>
      </c>
    </row>
    <row r="5" spans="1:14" x14ac:dyDescent="0.25">
      <c r="A5" s="39">
        <v>2</v>
      </c>
      <c r="B5" s="40" t="s">
        <v>16</v>
      </c>
      <c r="C5" s="74">
        <v>0</v>
      </c>
      <c r="D5" s="75">
        <v>34</v>
      </c>
      <c r="E5" s="74">
        <v>0</v>
      </c>
      <c r="F5" s="75">
        <v>8</v>
      </c>
      <c r="G5" s="74">
        <v>0</v>
      </c>
      <c r="H5" s="75">
        <v>0</v>
      </c>
      <c r="I5" s="74">
        <v>0</v>
      </c>
      <c r="J5" s="75">
        <v>0</v>
      </c>
      <c r="K5" s="74">
        <v>0</v>
      </c>
      <c r="L5" s="75">
        <v>0</v>
      </c>
      <c r="M5" s="68">
        <v>0</v>
      </c>
      <c r="N5" s="40">
        <f t="shared" si="0"/>
        <v>42</v>
      </c>
    </row>
    <row r="6" spans="1:14" x14ac:dyDescent="0.25">
      <c r="A6" s="39">
        <v>3</v>
      </c>
      <c r="B6" s="40" t="s">
        <v>17</v>
      </c>
      <c r="C6" s="90">
        <v>9788</v>
      </c>
      <c r="D6" s="71">
        <v>27790</v>
      </c>
      <c r="E6" s="90">
        <v>9313</v>
      </c>
      <c r="F6" s="71">
        <v>19829</v>
      </c>
      <c r="G6" s="90">
        <v>5169</v>
      </c>
      <c r="H6" s="71">
        <v>14035</v>
      </c>
      <c r="I6" s="90">
        <v>1228</v>
      </c>
      <c r="J6" s="71">
        <v>12940</v>
      </c>
      <c r="K6" s="90">
        <v>10273</v>
      </c>
      <c r="L6" s="71">
        <v>5081</v>
      </c>
      <c r="M6" s="184">
        <v>6046</v>
      </c>
      <c r="N6" s="77">
        <f t="shared" si="0"/>
        <v>121492</v>
      </c>
    </row>
    <row r="7" spans="1:14" x14ac:dyDescent="0.25">
      <c r="A7" s="39">
        <v>4</v>
      </c>
      <c r="B7" s="40" t="s">
        <v>18</v>
      </c>
      <c r="C7" s="74">
        <v>0</v>
      </c>
      <c r="D7" s="75">
        <v>0</v>
      </c>
      <c r="E7" s="74">
        <v>0</v>
      </c>
      <c r="F7" s="75">
        <v>0</v>
      </c>
      <c r="G7" s="74">
        <v>0</v>
      </c>
      <c r="H7" s="75">
        <v>0</v>
      </c>
      <c r="I7" s="74">
        <v>0</v>
      </c>
      <c r="J7" s="75">
        <v>0</v>
      </c>
      <c r="K7" s="74">
        <v>0</v>
      </c>
      <c r="L7" s="75">
        <v>0</v>
      </c>
      <c r="M7" s="68">
        <v>0</v>
      </c>
      <c r="N7" s="40">
        <f t="shared" si="0"/>
        <v>0</v>
      </c>
    </row>
    <row r="8" spans="1:14" x14ac:dyDescent="0.25">
      <c r="A8" s="39">
        <v>5</v>
      </c>
      <c r="B8" s="40" t="s">
        <v>19</v>
      </c>
      <c r="C8" s="74">
        <v>0</v>
      </c>
      <c r="D8" s="75">
        <v>0</v>
      </c>
      <c r="E8" s="74">
        <v>0</v>
      </c>
      <c r="F8" s="75">
        <v>0</v>
      </c>
      <c r="G8" s="90">
        <v>488218</v>
      </c>
      <c r="H8" s="75">
        <v>0</v>
      </c>
      <c r="I8" s="74">
        <v>0</v>
      </c>
      <c r="J8" s="75">
        <v>0</v>
      </c>
      <c r="K8" s="74">
        <v>0</v>
      </c>
      <c r="L8" s="75">
        <v>0</v>
      </c>
      <c r="M8" s="68">
        <v>0</v>
      </c>
      <c r="N8" s="77">
        <f t="shared" si="0"/>
        <v>488218</v>
      </c>
    </row>
    <row r="9" spans="1:14" x14ac:dyDescent="0.25">
      <c r="A9" s="39">
        <v>6</v>
      </c>
      <c r="B9" s="40" t="s">
        <v>20</v>
      </c>
      <c r="C9" s="74">
        <v>0</v>
      </c>
      <c r="D9" s="71">
        <v>4700</v>
      </c>
      <c r="E9" s="74">
        <v>0</v>
      </c>
      <c r="F9" s="75">
        <v>0</v>
      </c>
      <c r="G9" s="74">
        <v>0</v>
      </c>
      <c r="H9" s="71">
        <v>1102</v>
      </c>
      <c r="I9" s="74">
        <v>0</v>
      </c>
      <c r="J9" s="75">
        <v>0</v>
      </c>
      <c r="K9" s="74">
        <v>0</v>
      </c>
      <c r="L9" s="75">
        <v>0</v>
      </c>
      <c r="M9" s="68">
        <v>0</v>
      </c>
      <c r="N9" s="77">
        <f t="shared" si="0"/>
        <v>5802</v>
      </c>
    </row>
    <row r="10" spans="1:14" x14ac:dyDescent="0.25">
      <c r="A10" s="39">
        <v>7</v>
      </c>
      <c r="B10" s="40" t="s">
        <v>21</v>
      </c>
      <c r="C10" s="74">
        <v>0</v>
      </c>
      <c r="D10" s="75">
        <v>903</v>
      </c>
      <c r="E10" s="74">
        <v>713</v>
      </c>
      <c r="F10" s="75">
        <v>245</v>
      </c>
      <c r="G10" s="90">
        <v>2000</v>
      </c>
      <c r="H10" s="75">
        <v>44</v>
      </c>
      <c r="I10" s="74">
        <v>0</v>
      </c>
      <c r="J10" s="75">
        <v>0</v>
      </c>
      <c r="K10" s="74">
        <v>0</v>
      </c>
      <c r="L10" s="75">
        <v>0</v>
      </c>
      <c r="M10" s="68">
        <v>0</v>
      </c>
      <c r="N10" s="77">
        <f t="shared" si="0"/>
        <v>3905</v>
      </c>
    </row>
    <row r="11" spans="1:14" x14ac:dyDescent="0.25">
      <c r="A11" s="39">
        <v>8</v>
      </c>
      <c r="B11" s="40" t="s">
        <v>22</v>
      </c>
      <c r="C11" s="90">
        <v>16773</v>
      </c>
      <c r="D11" s="71">
        <v>8141</v>
      </c>
      <c r="E11" s="90">
        <v>4568</v>
      </c>
      <c r="F11" s="71">
        <v>12280</v>
      </c>
      <c r="G11" s="90">
        <v>2000</v>
      </c>
      <c r="H11" s="71">
        <v>4329</v>
      </c>
      <c r="I11" s="74">
        <v>141</v>
      </c>
      <c r="J11" s="71">
        <v>24016</v>
      </c>
      <c r="K11" s="90">
        <v>7496</v>
      </c>
      <c r="L11" s="71">
        <v>1107</v>
      </c>
      <c r="M11" s="68">
        <v>2262</v>
      </c>
      <c r="N11" s="77">
        <f t="shared" si="0"/>
        <v>83113</v>
      </c>
    </row>
    <row r="12" spans="1:14" x14ac:dyDescent="0.25">
      <c r="A12" s="39">
        <v>9</v>
      </c>
      <c r="B12" s="40" t="s">
        <v>23</v>
      </c>
      <c r="C12" s="90">
        <v>31570</v>
      </c>
      <c r="D12" s="71">
        <v>8982</v>
      </c>
      <c r="E12" s="90">
        <v>5665</v>
      </c>
      <c r="F12" s="71">
        <v>24467</v>
      </c>
      <c r="G12" s="90">
        <v>27540</v>
      </c>
      <c r="H12" s="71">
        <v>5392</v>
      </c>
      <c r="I12" s="74">
        <v>57</v>
      </c>
      <c r="J12" s="71">
        <v>20306</v>
      </c>
      <c r="K12" s="90">
        <v>5860</v>
      </c>
      <c r="L12" s="71">
        <v>3379</v>
      </c>
      <c r="M12" s="184">
        <v>1076</v>
      </c>
      <c r="N12" s="77">
        <f t="shared" si="0"/>
        <v>134294</v>
      </c>
    </row>
    <row r="13" spans="1:14" x14ac:dyDescent="0.25">
      <c r="A13" s="39">
        <v>10</v>
      </c>
      <c r="B13" s="40" t="s">
        <v>24</v>
      </c>
      <c r="C13" s="90">
        <v>84540</v>
      </c>
      <c r="D13" s="71">
        <v>271728</v>
      </c>
      <c r="E13" s="90">
        <v>86788</v>
      </c>
      <c r="F13" s="71">
        <v>143263</v>
      </c>
      <c r="G13" s="90">
        <v>118707</v>
      </c>
      <c r="H13" s="71">
        <v>124176</v>
      </c>
      <c r="I13" s="90">
        <v>63311</v>
      </c>
      <c r="J13" s="71">
        <v>174491</v>
      </c>
      <c r="K13" s="90">
        <v>163326</v>
      </c>
      <c r="L13" s="71">
        <v>134886</v>
      </c>
      <c r="M13" s="184">
        <v>85669</v>
      </c>
      <c r="N13" s="77">
        <f t="shared" si="0"/>
        <v>1450885</v>
      </c>
    </row>
    <row r="14" spans="1:14" x14ac:dyDescent="0.25">
      <c r="A14" s="39">
        <v>11</v>
      </c>
      <c r="B14" s="40" t="s">
        <v>25</v>
      </c>
      <c r="C14" s="74">
        <v>0</v>
      </c>
      <c r="D14" s="71">
        <v>13543</v>
      </c>
      <c r="E14" s="90">
        <v>0</v>
      </c>
      <c r="F14" s="75">
        <v>0</v>
      </c>
      <c r="G14" s="74">
        <v>0</v>
      </c>
      <c r="H14" s="75">
        <v>0</v>
      </c>
      <c r="I14" s="74">
        <v>0</v>
      </c>
      <c r="J14" s="71">
        <v>0</v>
      </c>
      <c r="K14" s="74">
        <v>740</v>
      </c>
      <c r="L14" s="75">
        <v>0</v>
      </c>
      <c r="M14" s="68">
        <v>0</v>
      </c>
      <c r="N14" s="77">
        <f t="shared" si="0"/>
        <v>14283</v>
      </c>
    </row>
    <row r="15" spans="1:14" x14ac:dyDescent="0.25">
      <c r="A15" s="39">
        <v>12</v>
      </c>
      <c r="B15" s="40" t="s">
        <v>26</v>
      </c>
      <c r="C15" s="74">
        <v>0</v>
      </c>
      <c r="D15" s="75">
        <v>0</v>
      </c>
      <c r="E15" s="74">
        <v>0</v>
      </c>
      <c r="F15" s="75">
        <v>0</v>
      </c>
      <c r="G15" s="74">
        <v>0</v>
      </c>
      <c r="H15" s="75">
        <v>0</v>
      </c>
      <c r="I15" s="74">
        <v>0</v>
      </c>
      <c r="J15" s="75">
        <v>0</v>
      </c>
      <c r="K15" s="74">
        <v>0</v>
      </c>
      <c r="L15" s="75">
        <v>0</v>
      </c>
      <c r="M15" s="68">
        <v>0</v>
      </c>
      <c r="N15" s="40">
        <f t="shared" si="0"/>
        <v>0</v>
      </c>
    </row>
    <row r="16" spans="1:14" x14ac:dyDescent="0.25">
      <c r="A16" s="39">
        <v>13</v>
      </c>
      <c r="B16" s="40" t="s">
        <v>27</v>
      </c>
      <c r="C16" s="74">
        <v>601</v>
      </c>
      <c r="D16" s="71">
        <v>1695</v>
      </c>
      <c r="E16" s="90">
        <v>1820</v>
      </c>
      <c r="F16" s="71">
        <v>166845</v>
      </c>
      <c r="G16" s="90">
        <v>30</v>
      </c>
      <c r="H16" s="71">
        <v>3703</v>
      </c>
      <c r="I16" s="74">
        <v>0</v>
      </c>
      <c r="J16" s="71">
        <v>4701</v>
      </c>
      <c r="K16" s="90">
        <v>4669</v>
      </c>
      <c r="L16" s="75">
        <v>0</v>
      </c>
      <c r="M16" s="68">
        <v>102</v>
      </c>
      <c r="N16" s="77">
        <f t="shared" si="0"/>
        <v>184166</v>
      </c>
    </row>
    <row r="17" spans="1:14" x14ac:dyDescent="0.25">
      <c r="A17" s="39">
        <v>14</v>
      </c>
      <c r="B17" s="40" t="s">
        <v>28</v>
      </c>
      <c r="C17" s="74">
        <v>0</v>
      </c>
      <c r="D17" s="75">
        <v>0</v>
      </c>
      <c r="E17" s="74">
        <v>0</v>
      </c>
      <c r="F17" s="75">
        <v>0</v>
      </c>
      <c r="G17" s="74">
        <v>0</v>
      </c>
      <c r="H17" s="75">
        <v>0</v>
      </c>
      <c r="I17" s="74">
        <v>0</v>
      </c>
      <c r="J17" s="75">
        <v>0</v>
      </c>
      <c r="K17" s="74">
        <v>0</v>
      </c>
      <c r="L17" s="75">
        <v>0</v>
      </c>
      <c r="M17" s="68">
        <v>0</v>
      </c>
      <c r="N17" s="40">
        <f t="shared" si="0"/>
        <v>0</v>
      </c>
    </row>
    <row r="18" spans="1:14" x14ac:dyDescent="0.25">
      <c r="A18" s="39">
        <v>15</v>
      </c>
      <c r="B18" s="40" t="s">
        <v>29</v>
      </c>
      <c r="C18" s="90">
        <v>1049</v>
      </c>
      <c r="D18" s="75">
        <v>0</v>
      </c>
      <c r="E18" s="74">
        <v>0</v>
      </c>
      <c r="F18" s="75">
        <v>0</v>
      </c>
      <c r="G18" s="74">
        <v>0</v>
      </c>
      <c r="H18" s="75">
        <v>0</v>
      </c>
      <c r="I18" s="74">
        <v>0</v>
      </c>
      <c r="J18" s="75">
        <v>0</v>
      </c>
      <c r="K18" s="74">
        <v>0</v>
      </c>
      <c r="L18" s="75">
        <v>0</v>
      </c>
      <c r="M18" s="68">
        <v>0</v>
      </c>
      <c r="N18" s="77">
        <f t="shared" si="0"/>
        <v>1049</v>
      </c>
    </row>
    <row r="19" spans="1:14" x14ac:dyDescent="0.25">
      <c r="A19" s="39">
        <v>16</v>
      </c>
      <c r="B19" s="40" t="s">
        <v>30</v>
      </c>
      <c r="C19" s="90">
        <v>0</v>
      </c>
      <c r="D19" s="71">
        <v>48</v>
      </c>
      <c r="E19" s="74">
        <v>0</v>
      </c>
      <c r="F19" s="75">
        <v>0</v>
      </c>
      <c r="G19" s="74">
        <v>0</v>
      </c>
      <c r="H19" s="75">
        <v>0</v>
      </c>
      <c r="I19" s="74">
        <v>0</v>
      </c>
      <c r="J19" s="75">
        <v>0</v>
      </c>
      <c r="K19" s="74">
        <v>0</v>
      </c>
      <c r="L19" s="75">
        <v>0</v>
      </c>
      <c r="M19" s="68">
        <v>0</v>
      </c>
      <c r="N19" s="77">
        <f t="shared" si="0"/>
        <v>48</v>
      </c>
    </row>
    <row r="20" spans="1:14" x14ac:dyDescent="0.25">
      <c r="A20" s="39">
        <v>17</v>
      </c>
      <c r="B20" s="40" t="s">
        <v>31</v>
      </c>
      <c r="C20" s="74">
        <v>0</v>
      </c>
      <c r="D20" s="75">
        <v>0</v>
      </c>
      <c r="E20" s="74">
        <v>0</v>
      </c>
      <c r="F20" s="75">
        <v>0</v>
      </c>
      <c r="G20" s="74">
        <v>0</v>
      </c>
      <c r="H20" s="75">
        <v>0</v>
      </c>
      <c r="I20" s="74">
        <v>0</v>
      </c>
      <c r="J20" s="75">
        <v>0</v>
      </c>
      <c r="K20" s="74">
        <v>0</v>
      </c>
      <c r="L20" s="75">
        <v>0</v>
      </c>
      <c r="M20" s="68">
        <v>0</v>
      </c>
      <c r="N20" s="40">
        <f t="shared" si="0"/>
        <v>0</v>
      </c>
    </row>
    <row r="21" spans="1:14" ht="15.75" thickBot="1" x14ac:dyDescent="0.3">
      <c r="A21" s="44">
        <v>18</v>
      </c>
      <c r="B21" s="45" t="s">
        <v>32</v>
      </c>
      <c r="C21" s="99">
        <v>2827</v>
      </c>
      <c r="D21" s="183">
        <v>1810</v>
      </c>
      <c r="E21" s="91">
        <v>619</v>
      </c>
      <c r="F21" s="183">
        <v>4022</v>
      </c>
      <c r="G21" s="99">
        <v>1347</v>
      </c>
      <c r="H21" s="183">
        <v>1609</v>
      </c>
      <c r="I21" s="91">
        <v>116</v>
      </c>
      <c r="J21" s="183">
        <v>1454</v>
      </c>
      <c r="K21" s="99">
        <v>2497</v>
      </c>
      <c r="L21" s="183">
        <v>373</v>
      </c>
      <c r="M21" s="185">
        <v>622</v>
      </c>
      <c r="N21" s="187">
        <f t="shared" si="0"/>
        <v>17296</v>
      </c>
    </row>
    <row r="22" spans="1:14" ht="15.75" thickBot="1" x14ac:dyDescent="0.3">
      <c r="A22" s="47"/>
      <c r="B22" s="48" t="s">
        <v>33</v>
      </c>
      <c r="C22" s="52">
        <f t="shared" ref="C22:M22" si="1">SUM(C4:C21)</f>
        <v>155071</v>
      </c>
      <c r="D22" s="53">
        <v>343098</v>
      </c>
      <c r="E22" s="52">
        <f t="shared" si="1"/>
        <v>117429</v>
      </c>
      <c r="F22" s="53">
        <f t="shared" si="1"/>
        <v>377198</v>
      </c>
      <c r="G22" s="52">
        <f t="shared" si="1"/>
        <v>652168</v>
      </c>
      <c r="H22" s="53">
        <f t="shared" si="1"/>
        <v>166442</v>
      </c>
      <c r="I22" s="52">
        <f>SUM(I4:I21)</f>
        <v>66308</v>
      </c>
      <c r="J22" s="53">
        <f t="shared" si="1"/>
        <v>248308</v>
      </c>
      <c r="K22" s="105">
        <f t="shared" si="1"/>
        <v>198701</v>
      </c>
      <c r="L22" s="53">
        <f t="shared" si="1"/>
        <v>146945</v>
      </c>
      <c r="M22" s="69">
        <f t="shared" si="1"/>
        <v>103219</v>
      </c>
      <c r="N22" s="50">
        <f>SUM(C22:M22)</f>
        <v>2574887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88"/>
      <c r="J23" s="1"/>
      <c r="K23" s="1"/>
      <c r="L23" s="1"/>
      <c r="M23" s="1"/>
      <c r="N23" s="1"/>
    </row>
    <row r="24" spans="1:14" ht="15.75" thickBot="1" x14ac:dyDescent="0.3">
      <c r="A24" s="317" t="s">
        <v>34</v>
      </c>
      <c r="B24" s="318"/>
      <c r="C24" s="59">
        <f>C22/N22</f>
        <v>6.0224390429560598E-2</v>
      </c>
      <c r="D24" s="58">
        <f>D22/N22</f>
        <v>0.1332477891262801</v>
      </c>
      <c r="E24" s="59">
        <f>E22/N22</f>
        <v>4.5605496474214205E-2</v>
      </c>
      <c r="F24" s="58">
        <f>F22/N22</f>
        <v>0.14649108873515615</v>
      </c>
      <c r="G24" s="59">
        <f>G22/N22</f>
        <v>0.2532802410358202</v>
      </c>
      <c r="H24" s="58">
        <f>H22/N22</f>
        <v>6.4640506554268201E-2</v>
      </c>
      <c r="I24" s="59">
        <f>I22/N22</f>
        <v>2.5751809691066056E-2</v>
      </c>
      <c r="J24" s="58">
        <f>J22/N22</f>
        <v>9.643452314606428E-2</v>
      </c>
      <c r="K24" s="59">
        <f>K22/N22</f>
        <v>7.7168823330887912E-2</v>
      </c>
      <c r="L24" s="58">
        <f>L22/N22</f>
        <v>5.7068523783762162E-2</v>
      </c>
      <c r="M24" s="59">
        <f>M22/N22</f>
        <v>4.0086807692920119E-2</v>
      </c>
      <c r="N24" s="58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86" t="s">
        <v>1</v>
      </c>
      <c r="B26" s="292" t="s">
        <v>2</v>
      </c>
      <c r="C26" s="296" t="s">
        <v>93</v>
      </c>
      <c r="D26" s="297"/>
      <c r="E26" s="297"/>
      <c r="F26" s="298"/>
      <c r="G26" s="29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7"/>
      <c r="B27" s="293"/>
      <c r="C27" s="81" t="s">
        <v>14</v>
      </c>
      <c r="D27" s="199" t="s">
        <v>35</v>
      </c>
      <c r="E27" s="81" t="s">
        <v>8</v>
      </c>
      <c r="F27" s="199" t="s">
        <v>11</v>
      </c>
      <c r="G27" s="300"/>
      <c r="H27" s="1"/>
      <c r="I27" s="1"/>
      <c r="J27" s="117"/>
      <c r="K27" s="276" t="s">
        <v>36</v>
      </c>
      <c r="L27" s="277"/>
      <c r="M27" s="174">
        <f>N22</f>
        <v>2574887</v>
      </c>
      <c r="N27" s="175">
        <f>M27/M29</f>
        <v>0.99132523478114232</v>
      </c>
    </row>
    <row r="28" spans="1:14" ht="15.75" thickBot="1" x14ac:dyDescent="0.3">
      <c r="A28" s="26">
        <v>19</v>
      </c>
      <c r="B28" s="200" t="s">
        <v>37</v>
      </c>
      <c r="C28" s="173">
        <v>2561</v>
      </c>
      <c r="D28" s="62">
        <v>17616</v>
      </c>
      <c r="E28" s="173">
        <v>1760</v>
      </c>
      <c r="F28" s="180">
        <v>595</v>
      </c>
      <c r="G28" s="173">
        <f>SUM(C28:F28)</f>
        <v>22532</v>
      </c>
      <c r="H28" s="1"/>
      <c r="I28" s="1"/>
      <c r="J28" s="117"/>
      <c r="K28" s="276" t="s">
        <v>37</v>
      </c>
      <c r="L28" s="277"/>
      <c r="M28" s="257">
        <f>G28</f>
        <v>22532</v>
      </c>
      <c r="N28" s="176">
        <f>M28/M29</f>
        <v>8.674765218857643E-3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7"/>
      <c r="K29" s="276" t="s">
        <v>4</v>
      </c>
      <c r="L29" s="277"/>
      <c r="M29" s="258">
        <f>M27+M28</f>
        <v>2597419</v>
      </c>
      <c r="N29" s="178">
        <f>M29/M29</f>
        <v>1</v>
      </c>
    </row>
    <row r="30" spans="1:14" ht="15.75" thickBot="1" x14ac:dyDescent="0.3">
      <c r="A30" s="280" t="s">
        <v>38</v>
      </c>
      <c r="B30" s="281"/>
      <c r="C30" s="27">
        <f>C28/G28</f>
        <v>0.11366057163145749</v>
      </c>
      <c r="D30" s="121">
        <f>D28/G28</f>
        <v>0.78182140955086099</v>
      </c>
      <c r="E30" s="27">
        <f>E28/G28</f>
        <v>7.8111130836144155E-2</v>
      </c>
      <c r="F30" s="121">
        <f>F28/G28</f>
        <v>2.6406887981537369E-2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A30:B30"/>
    <mergeCell ref="A26:A27"/>
    <mergeCell ref="B26:B27"/>
    <mergeCell ref="K27:L27"/>
    <mergeCell ref="C26:F26"/>
    <mergeCell ref="G26:G27"/>
    <mergeCell ref="K29:L29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2.5" customHeight="1" thickBot="1" x14ac:dyDescent="0.3">
      <c r="A1" s="31"/>
      <c r="B1" s="31"/>
      <c r="C1" s="307" t="s">
        <v>108</v>
      </c>
      <c r="D1" s="308"/>
      <c r="E1" s="308"/>
      <c r="F1" s="308"/>
      <c r="G1" s="308"/>
      <c r="H1" s="308"/>
      <c r="I1" s="308"/>
      <c r="J1" s="309"/>
      <c r="K1" s="309"/>
      <c r="L1" s="31"/>
      <c r="M1" s="31"/>
      <c r="N1" s="72"/>
    </row>
    <row r="2" spans="1:14" ht="15.75" thickBot="1" x14ac:dyDescent="0.3">
      <c r="A2" s="299" t="s">
        <v>1</v>
      </c>
      <c r="B2" s="311" t="s">
        <v>2</v>
      </c>
      <c r="C2" s="326" t="s">
        <v>3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11" t="s">
        <v>4</v>
      </c>
    </row>
    <row r="3" spans="1:14" x14ac:dyDescent="0.25">
      <c r="A3" s="327"/>
      <c r="B3" s="329"/>
      <c r="C3" s="337" t="s">
        <v>72</v>
      </c>
      <c r="D3" s="331" t="s">
        <v>5</v>
      </c>
      <c r="E3" s="333" t="s">
        <v>6</v>
      </c>
      <c r="F3" s="331" t="s">
        <v>7</v>
      </c>
      <c r="G3" s="333" t="s">
        <v>8</v>
      </c>
      <c r="H3" s="331" t="s">
        <v>9</v>
      </c>
      <c r="I3" s="333" t="s">
        <v>10</v>
      </c>
      <c r="J3" s="311" t="s">
        <v>11</v>
      </c>
      <c r="K3" s="334" t="s">
        <v>41</v>
      </c>
      <c r="L3" s="311" t="s">
        <v>13</v>
      </c>
      <c r="M3" s="339" t="s">
        <v>14</v>
      </c>
      <c r="N3" s="336"/>
    </row>
    <row r="4" spans="1:14" ht="15.75" thickBot="1" x14ac:dyDescent="0.3">
      <c r="A4" s="328"/>
      <c r="B4" s="330"/>
      <c r="C4" s="338"/>
      <c r="D4" s="332"/>
      <c r="E4" s="328"/>
      <c r="F4" s="332"/>
      <c r="G4" s="328"/>
      <c r="H4" s="332"/>
      <c r="I4" s="328"/>
      <c r="J4" s="328"/>
      <c r="K4" s="335"/>
      <c r="L4" s="328"/>
      <c r="M4" s="340"/>
      <c r="N4" s="330"/>
    </row>
    <row r="5" spans="1:14" x14ac:dyDescent="0.25">
      <c r="A5" s="36">
        <v>1</v>
      </c>
      <c r="B5" s="37" t="s">
        <v>42</v>
      </c>
      <c r="C5" s="182">
        <v>28407</v>
      </c>
      <c r="D5" s="97">
        <v>57208</v>
      </c>
      <c r="E5" s="182">
        <v>39199</v>
      </c>
      <c r="F5" s="97">
        <v>36529</v>
      </c>
      <c r="G5" s="182">
        <v>38473</v>
      </c>
      <c r="H5" s="191">
        <v>39006</v>
      </c>
      <c r="I5" s="182">
        <v>21195</v>
      </c>
      <c r="J5" s="97">
        <v>52327</v>
      </c>
      <c r="K5" s="182">
        <v>46733</v>
      </c>
      <c r="L5" s="97">
        <v>32874</v>
      </c>
      <c r="M5" s="182">
        <v>25669</v>
      </c>
      <c r="N5" s="186">
        <f t="shared" ref="N5:N17" si="0">SUM(C5:M5)</f>
        <v>417620</v>
      </c>
    </row>
    <row r="6" spans="1:14" x14ac:dyDescent="0.25">
      <c r="A6" s="39">
        <v>2</v>
      </c>
      <c r="B6" s="40" t="s">
        <v>43</v>
      </c>
      <c r="C6" s="90">
        <v>2878</v>
      </c>
      <c r="D6" s="71">
        <v>6217</v>
      </c>
      <c r="E6" s="90">
        <v>3735</v>
      </c>
      <c r="F6" s="71">
        <v>4656</v>
      </c>
      <c r="G6" s="90">
        <v>3549</v>
      </c>
      <c r="H6" s="71">
        <v>3888</v>
      </c>
      <c r="I6" s="90">
        <v>1800</v>
      </c>
      <c r="J6" s="71">
        <v>4694</v>
      </c>
      <c r="K6" s="90">
        <v>4575</v>
      </c>
      <c r="L6" s="71">
        <v>3423</v>
      </c>
      <c r="M6" s="90">
        <v>2466</v>
      </c>
      <c r="N6" s="77">
        <f t="shared" si="0"/>
        <v>41881</v>
      </c>
    </row>
    <row r="7" spans="1:14" x14ac:dyDescent="0.25">
      <c r="A7" s="39">
        <v>3</v>
      </c>
      <c r="B7" s="40" t="s">
        <v>44</v>
      </c>
      <c r="C7" s="74">
        <v>151</v>
      </c>
      <c r="D7" s="75">
        <v>469</v>
      </c>
      <c r="E7" s="74">
        <v>309</v>
      </c>
      <c r="F7" s="75">
        <v>417</v>
      </c>
      <c r="G7" s="74">
        <v>284</v>
      </c>
      <c r="H7" s="75">
        <v>538</v>
      </c>
      <c r="I7" s="74">
        <v>137</v>
      </c>
      <c r="J7" s="75">
        <v>374</v>
      </c>
      <c r="K7" s="74">
        <v>748</v>
      </c>
      <c r="L7" s="75">
        <v>374</v>
      </c>
      <c r="M7" s="74">
        <v>100</v>
      </c>
      <c r="N7" s="77">
        <f t="shared" si="0"/>
        <v>3901</v>
      </c>
    </row>
    <row r="8" spans="1:14" x14ac:dyDescent="0.25">
      <c r="A8" s="39">
        <v>4</v>
      </c>
      <c r="B8" s="40" t="s">
        <v>45</v>
      </c>
      <c r="C8" s="74">
        <v>582</v>
      </c>
      <c r="D8" s="75">
        <v>875</v>
      </c>
      <c r="E8" s="74">
        <v>969</v>
      </c>
      <c r="F8" s="71">
        <v>946</v>
      </c>
      <c r="G8" s="90">
        <v>1469</v>
      </c>
      <c r="H8" s="75">
        <v>470</v>
      </c>
      <c r="I8" s="74">
        <v>496</v>
      </c>
      <c r="J8" s="75">
        <v>641</v>
      </c>
      <c r="K8" s="90">
        <v>1095</v>
      </c>
      <c r="L8" s="75">
        <v>843</v>
      </c>
      <c r="M8" s="74">
        <v>303</v>
      </c>
      <c r="N8" s="77">
        <f t="shared" si="0"/>
        <v>8689</v>
      </c>
    </row>
    <row r="9" spans="1:14" x14ac:dyDescent="0.25">
      <c r="A9" s="39">
        <v>5</v>
      </c>
      <c r="B9" s="40" t="s">
        <v>46</v>
      </c>
      <c r="C9" s="74">
        <v>30</v>
      </c>
      <c r="D9" s="75">
        <v>64</v>
      </c>
      <c r="E9" s="74">
        <v>137</v>
      </c>
      <c r="F9" s="75">
        <v>70</v>
      </c>
      <c r="G9" s="74">
        <v>60</v>
      </c>
      <c r="H9" s="75">
        <v>24</v>
      </c>
      <c r="I9" s="74">
        <v>16</v>
      </c>
      <c r="J9" s="75">
        <v>49</v>
      </c>
      <c r="K9" s="91">
        <v>158</v>
      </c>
      <c r="L9" s="75">
        <v>47</v>
      </c>
      <c r="M9" s="74">
        <v>42</v>
      </c>
      <c r="N9" s="40">
        <f t="shared" si="0"/>
        <v>697</v>
      </c>
    </row>
    <row r="10" spans="1:14" x14ac:dyDescent="0.25">
      <c r="A10" s="39">
        <v>6</v>
      </c>
      <c r="B10" s="40" t="s">
        <v>47</v>
      </c>
      <c r="C10" s="90">
        <v>1168</v>
      </c>
      <c r="D10" s="71">
        <v>2301</v>
      </c>
      <c r="E10" s="90">
        <v>1628</v>
      </c>
      <c r="F10" s="71">
        <v>2215</v>
      </c>
      <c r="G10" s="90">
        <v>1581</v>
      </c>
      <c r="H10" s="71">
        <v>1570</v>
      </c>
      <c r="I10" s="74">
        <v>815</v>
      </c>
      <c r="J10" s="71">
        <v>1865</v>
      </c>
      <c r="K10" s="90">
        <v>2258</v>
      </c>
      <c r="L10" s="75">
        <v>977</v>
      </c>
      <c r="M10" s="90">
        <v>1329</v>
      </c>
      <c r="N10" s="77">
        <f t="shared" si="0"/>
        <v>17707</v>
      </c>
    </row>
    <row r="11" spans="1:14" x14ac:dyDescent="0.25">
      <c r="A11" s="39">
        <v>7</v>
      </c>
      <c r="B11" s="40" t="s">
        <v>48</v>
      </c>
      <c r="C11" s="74">
        <v>671</v>
      </c>
      <c r="D11" s="71">
        <v>1844</v>
      </c>
      <c r="E11" s="74">
        <v>818</v>
      </c>
      <c r="F11" s="75">
        <v>998</v>
      </c>
      <c r="G11" s="74">
        <v>983</v>
      </c>
      <c r="H11" s="75">
        <v>733</v>
      </c>
      <c r="I11" s="74">
        <v>363</v>
      </c>
      <c r="J11" s="71">
        <v>994</v>
      </c>
      <c r="K11" s="89">
        <v>1281</v>
      </c>
      <c r="L11" s="75">
        <v>828</v>
      </c>
      <c r="M11" s="74">
        <v>602</v>
      </c>
      <c r="N11" s="77">
        <f t="shared" si="0"/>
        <v>10115</v>
      </c>
    </row>
    <row r="12" spans="1:14" x14ac:dyDescent="0.25">
      <c r="A12" s="39">
        <v>8</v>
      </c>
      <c r="B12" s="40" t="s">
        <v>49</v>
      </c>
      <c r="C12" s="74">
        <v>46</v>
      </c>
      <c r="D12" s="75">
        <v>149</v>
      </c>
      <c r="E12" s="74">
        <v>279</v>
      </c>
      <c r="F12" s="75">
        <v>103</v>
      </c>
      <c r="G12" s="74">
        <v>81</v>
      </c>
      <c r="H12" s="75">
        <v>64</v>
      </c>
      <c r="I12" s="74">
        <v>58</v>
      </c>
      <c r="J12" s="75">
        <v>131</v>
      </c>
      <c r="K12" s="74">
        <v>176</v>
      </c>
      <c r="L12" s="75">
        <v>115</v>
      </c>
      <c r="M12" s="74">
        <v>64</v>
      </c>
      <c r="N12" s="77">
        <f t="shared" si="0"/>
        <v>1266</v>
      </c>
    </row>
    <row r="13" spans="1:14" ht="22.5" x14ac:dyDescent="0.25">
      <c r="A13" s="39">
        <v>9</v>
      </c>
      <c r="B13" s="73" t="s">
        <v>50</v>
      </c>
      <c r="C13" s="74">
        <v>0</v>
      </c>
      <c r="D13" s="75">
        <v>0</v>
      </c>
      <c r="E13" s="74">
        <v>0</v>
      </c>
      <c r="F13" s="75">
        <v>0</v>
      </c>
      <c r="G13" s="74">
        <v>0</v>
      </c>
      <c r="H13" s="75">
        <v>0</v>
      </c>
      <c r="I13" s="74">
        <v>0</v>
      </c>
      <c r="J13" s="75">
        <v>0</v>
      </c>
      <c r="K13" s="74">
        <v>0</v>
      </c>
      <c r="L13" s="75">
        <v>0</v>
      </c>
      <c r="M13" s="74">
        <v>0</v>
      </c>
      <c r="N13" s="40">
        <f t="shared" si="0"/>
        <v>0</v>
      </c>
    </row>
    <row r="14" spans="1:14" ht="22.5" x14ac:dyDescent="0.25">
      <c r="A14" s="39">
        <v>10</v>
      </c>
      <c r="B14" s="73" t="s">
        <v>51</v>
      </c>
      <c r="C14" s="74">
        <v>0</v>
      </c>
      <c r="D14" s="75">
        <v>0</v>
      </c>
      <c r="E14" s="74">
        <v>0</v>
      </c>
      <c r="F14" s="75">
        <v>0</v>
      </c>
      <c r="G14" s="74">
        <v>0</v>
      </c>
      <c r="H14" s="75">
        <v>0</v>
      </c>
      <c r="I14" s="74">
        <v>0</v>
      </c>
      <c r="J14" s="75">
        <v>0</v>
      </c>
      <c r="K14" s="74">
        <v>0</v>
      </c>
      <c r="L14" s="75">
        <v>0</v>
      </c>
      <c r="M14" s="74">
        <v>0</v>
      </c>
      <c r="N14" s="40">
        <f t="shared" si="0"/>
        <v>0</v>
      </c>
    </row>
    <row r="15" spans="1:14" x14ac:dyDescent="0.25">
      <c r="A15" s="39">
        <v>11</v>
      </c>
      <c r="B15" s="40" t="s">
        <v>52</v>
      </c>
      <c r="C15" s="74">
        <v>0</v>
      </c>
      <c r="D15" s="75">
        <v>0</v>
      </c>
      <c r="E15" s="74">
        <v>0</v>
      </c>
      <c r="F15" s="75">
        <v>0</v>
      </c>
      <c r="G15" s="74">
        <v>0</v>
      </c>
      <c r="H15" s="75">
        <v>742</v>
      </c>
      <c r="I15" s="74">
        <v>0</v>
      </c>
      <c r="J15" s="75">
        <v>0</v>
      </c>
      <c r="K15" s="74">
        <v>0</v>
      </c>
      <c r="L15" s="75">
        <v>0</v>
      </c>
      <c r="M15" s="74">
        <v>0</v>
      </c>
      <c r="N15" s="40">
        <f t="shared" si="0"/>
        <v>742</v>
      </c>
    </row>
    <row r="16" spans="1:14" ht="56.25" x14ac:dyDescent="0.25">
      <c r="A16" s="39">
        <v>12</v>
      </c>
      <c r="B16" s="73" t="s">
        <v>53</v>
      </c>
      <c r="C16" s="74">
        <v>0</v>
      </c>
      <c r="D16" s="75">
        <v>0</v>
      </c>
      <c r="E16" s="74">
        <v>0</v>
      </c>
      <c r="F16" s="75">
        <v>0</v>
      </c>
      <c r="G16" s="74">
        <v>0</v>
      </c>
      <c r="H16" s="75">
        <v>0</v>
      </c>
      <c r="I16" s="74">
        <v>0</v>
      </c>
      <c r="J16" s="75">
        <v>0</v>
      </c>
      <c r="K16" s="74">
        <v>0</v>
      </c>
      <c r="L16" s="75">
        <v>0</v>
      </c>
      <c r="M16" s="74">
        <v>0</v>
      </c>
      <c r="N16" s="40">
        <f>SUM(C16:M16)</f>
        <v>0</v>
      </c>
    </row>
    <row r="17" spans="1:14" ht="34.5" thickBot="1" x14ac:dyDescent="0.3">
      <c r="A17" s="39">
        <v>13</v>
      </c>
      <c r="B17" s="73" t="s">
        <v>54</v>
      </c>
      <c r="C17" s="74">
        <v>91</v>
      </c>
      <c r="D17" s="75">
        <v>0</v>
      </c>
      <c r="E17" s="74">
        <v>0</v>
      </c>
      <c r="F17" s="75">
        <v>0</v>
      </c>
      <c r="G17" s="74">
        <v>0</v>
      </c>
      <c r="H17" s="75">
        <v>0</v>
      </c>
      <c r="I17" s="74">
        <v>0</v>
      </c>
      <c r="J17" s="75">
        <v>0</v>
      </c>
      <c r="K17" s="74">
        <v>0</v>
      </c>
      <c r="L17" s="75">
        <v>0</v>
      </c>
      <c r="M17" s="74">
        <v>0</v>
      </c>
      <c r="N17" s="40">
        <f t="shared" si="0"/>
        <v>91</v>
      </c>
    </row>
    <row r="18" spans="1:14" ht="15.75" thickBot="1" x14ac:dyDescent="0.3">
      <c r="A18" s="47"/>
      <c r="B18" s="48" t="s">
        <v>40</v>
      </c>
      <c r="C18" s="52">
        <f t="shared" ref="C18:M18" si="1">SUM(C5:C17)</f>
        <v>34024</v>
      </c>
      <c r="D18" s="53">
        <f t="shared" si="1"/>
        <v>69127</v>
      </c>
      <c r="E18" s="52">
        <f t="shared" si="1"/>
        <v>47074</v>
      </c>
      <c r="F18" s="53">
        <f t="shared" si="1"/>
        <v>45934</v>
      </c>
      <c r="G18" s="52">
        <f>SUM(G5:G17)</f>
        <v>46480</v>
      </c>
      <c r="H18" s="53">
        <f t="shared" si="1"/>
        <v>47035</v>
      </c>
      <c r="I18" s="52">
        <f t="shared" si="1"/>
        <v>24880</v>
      </c>
      <c r="J18" s="53">
        <f t="shared" si="1"/>
        <v>61075</v>
      </c>
      <c r="K18" s="52">
        <f t="shared" si="1"/>
        <v>57024</v>
      </c>
      <c r="L18" s="53">
        <f t="shared" si="1"/>
        <v>39481</v>
      </c>
      <c r="M18" s="52">
        <f t="shared" si="1"/>
        <v>30575</v>
      </c>
      <c r="N18" s="50">
        <f>SUM(N5:N17)</f>
        <v>502709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17" t="s">
        <v>56</v>
      </c>
      <c r="B20" s="318"/>
      <c r="C20" s="59">
        <f>C18/N18</f>
        <v>6.768130270196078E-2</v>
      </c>
      <c r="D20" s="58">
        <f>D18/N18</f>
        <v>0.13750897636604875</v>
      </c>
      <c r="E20" s="59">
        <f>E18/N18</f>
        <v>9.3640654931580691E-2</v>
      </c>
      <c r="F20" s="58">
        <f>F18/N18</f>
        <v>9.1372941403475974E-2</v>
      </c>
      <c r="G20" s="59">
        <f>G18/N18</f>
        <v>9.2459056830094546E-2</v>
      </c>
      <c r="H20" s="58">
        <f>H18/N18</f>
        <v>9.3563075258250791E-2</v>
      </c>
      <c r="I20" s="59">
        <f>I18/N18</f>
        <v>4.9491853139689165E-2</v>
      </c>
      <c r="J20" s="58">
        <f>J18/N18</f>
        <v>0.1214917576570143</v>
      </c>
      <c r="K20" s="59">
        <f>K18/N18</f>
        <v>0.11343341774267021</v>
      </c>
      <c r="L20" s="58">
        <f>L18/N18</f>
        <v>7.8536489300967363E-2</v>
      </c>
      <c r="M20" s="59">
        <f>M18/N18</f>
        <v>6.0820474668247436E-2</v>
      </c>
      <c r="N20" s="58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2.5" customHeight="1" thickBot="1" x14ac:dyDescent="0.3">
      <c r="A1" s="31"/>
      <c r="B1" s="31"/>
      <c r="C1" s="307" t="s">
        <v>109</v>
      </c>
      <c r="D1" s="308"/>
      <c r="E1" s="308"/>
      <c r="F1" s="308"/>
      <c r="G1" s="308"/>
      <c r="H1" s="308"/>
      <c r="I1" s="308"/>
      <c r="J1" s="309"/>
      <c r="K1" s="309"/>
      <c r="L1" s="31"/>
      <c r="M1" s="31"/>
      <c r="N1" s="256" t="s">
        <v>55</v>
      </c>
    </row>
    <row r="2" spans="1:14" ht="15.75" thickBot="1" x14ac:dyDescent="0.3">
      <c r="A2" s="299" t="s">
        <v>1</v>
      </c>
      <c r="B2" s="311" t="s">
        <v>2</v>
      </c>
      <c r="C2" s="326" t="s">
        <v>3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11" t="s">
        <v>4</v>
      </c>
    </row>
    <row r="3" spans="1:14" x14ac:dyDescent="0.25">
      <c r="A3" s="327"/>
      <c r="B3" s="329"/>
      <c r="C3" s="348" t="s">
        <v>72</v>
      </c>
      <c r="D3" s="311" t="s">
        <v>5</v>
      </c>
      <c r="E3" s="333" t="s">
        <v>6</v>
      </c>
      <c r="F3" s="311" t="s">
        <v>7</v>
      </c>
      <c r="G3" s="333" t="s">
        <v>8</v>
      </c>
      <c r="H3" s="311" t="s">
        <v>9</v>
      </c>
      <c r="I3" s="333" t="s">
        <v>10</v>
      </c>
      <c r="J3" s="311" t="s">
        <v>11</v>
      </c>
      <c r="K3" s="345" t="s">
        <v>41</v>
      </c>
      <c r="L3" s="311" t="s">
        <v>13</v>
      </c>
      <c r="M3" s="333" t="s">
        <v>14</v>
      </c>
      <c r="N3" s="336"/>
    </row>
    <row r="4" spans="1:14" x14ac:dyDescent="0.25">
      <c r="A4" s="341"/>
      <c r="B4" s="342"/>
      <c r="C4" s="349"/>
      <c r="D4" s="342"/>
      <c r="E4" s="344"/>
      <c r="F4" s="342"/>
      <c r="G4" s="344"/>
      <c r="H4" s="342"/>
      <c r="I4" s="344"/>
      <c r="J4" s="342"/>
      <c r="K4" s="346"/>
      <c r="L4" s="342"/>
      <c r="M4" s="344"/>
      <c r="N4" s="342"/>
    </row>
    <row r="5" spans="1:14" ht="15.75" thickBot="1" x14ac:dyDescent="0.3">
      <c r="A5" s="328"/>
      <c r="B5" s="330"/>
      <c r="C5" s="350"/>
      <c r="D5" s="328"/>
      <c r="E5" s="328"/>
      <c r="F5" s="328"/>
      <c r="G5" s="328"/>
      <c r="H5" s="328"/>
      <c r="I5" s="328"/>
      <c r="J5" s="328"/>
      <c r="K5" s="347"/>
      <c r="L5" s="328"/>
      <c r="M5" s="328"/>
      <c r="N5" s="330"/>
    </row>
    <row r="6" spans="1:14" x14ac:dyDescent="0.25">
      <c r="A6" s="36">
        <v>1</v>
      </c>
      <c r="B6" s="37" t="s">
        <v>42</v>
      </c>
      <c r="C6" s="38">
        <v>140831</v>
      </c>
      <c r="D6" s="97">
        <v>301119</v>
      </c>
      <c r="E6" s="182">
        <v>197935</v>
      </c>
      <c r="F6" s="198">
        <v>194311</v>
      </c>
      <c r="G6" s="223">
        <v>205265</v>
      </c>
      <c r="H6" s="198">
        <v>205018</v>
      </c>
      <c r="I6" s="223">
        <v>111249</v>
      </c>
      <c r="J6" s="198">
        <v>273521</v>
      </c>
      <c r="K6" s="223">
        <v>229344</v>
      </c>
      <c r="L6" s="198">
        <v>177768</v>
      </c>
      <c r="M6" s="223">
        <v>133899</v>
      </c>
      <c r="N6" s="186">
        <f t="shared" ref="N6:N16" si="0">SUM(C6:M6)</f>
        <v>2170260</v>
      </c>
    </row>
    <row r="7" spans="1:14" x14ac:dyDescent="0.25">
      <c r="A7" s="39">
        <v>2</v>
      </c>
      <c r="B7" s="40" t="s">
        <v>43</v>
      </c>
      <c r="C7" s="43">
        <v>35340</v>
      </c>
      <c r="D7" s="71">
        <v>82069</v>
      </c>
      <c r="E7" s="90">
        <v>43091</v>
      </c>
      <c r="F7" s="77">
        <v>55765</v>
      </c>
      <c r="G7" s="224">
        <v>40611</v>
      </c>
      <c r="H7" s="77">
        <v>43026</v>
      </c>
      <c r="I7" s="224">
        <v>20953</v>
      </c>
      <c r="J7" s="77">
        <v>54934</v>
      </c>
      <c r="K7" s="224">
        <v>55875</v>
      </c>
      <c r="L7" s="77">
        <v>42268</v>
      </c>
      <c r="M7" s="224">
        <v>31696</v>
      </c>
      <c r="N7" s="77">
        <f t="shared" si="0"/>
        <v>505628</v>
      </c>
    </row>
    <row r="8" spans="1:14" x14ac:dyDescent="0.25">
      <c r="A8" s="39">
        <v>3</v>
      </c>
      <c r="B8" s="40" t="s">
        <v>44</v>
      </c>
      <c r="C8" s="43">
        <v>3141</v>
      </c>
      <c r="D8" s="71">
        <v>10837</v>
      </c>
      <c r="E8" s="90">
        <v>6222</v>
      </c>
      <c r="F8" s="77">
        <v>6841</v>
      </c>
      <c r="G8" s="224">
        <v>6174</v>
      </c>
      <c r="H8" s="77">
        <v>6565</v>
      </c>
      <c r="I8" s="224">
        <v>2984</v>
      </c>
      <c r="J8" s="77">
        <v>8020</v>
      </c>
      <c r="K8" s="224">
        <v>13111</v>
      </c>
      <c r="L8" s="77">
        <v>8346</v>
      </c>
      <c r="M8" s="224">
        <v>2092</v>
      </c>
      <c r="N8" s="77">
        <f t="shared" si="0"/>
        <v>74333</v>
      </c>
    </row>
    <row r="9" spans="1:14" x14ac:dyDescent="0.25">
      <c r="A9" s="39">
        <v>4</v>
      </c>
      <c r="B9" s="40" t="s">
        <v>45</v>
      </c>
      <c r="C9" s="41">
        <v>467</v>
      </c>
      <c r="D9" s="75">
        <v>651</v>
      </c>
      <c r="E9" s="74">
        <v>943</v>
      </c>
      <c r="F9" s="40">
        <v>884</v>
      </c>
      <c r="G9" s="224">
        <v>1062</v>
      </c>
      <c r="H9" s="40">
        <v>387</v>
      </c>
      <c r="I9" s="63">
        <v>344</v>
      </c>
      <c r="J9" s="40">
        <v>479</v>
      </c>
      <c r="K9" s="224">
        <v>835</v>
      </c>
      <c r="L9" s="40">
        <v>639</v>
      </c>
      <c r="M9" s="63">
        <v>215</v>
      </c>
      <c r="N9" s="77">
        <f t="shared" si="0"/>
        <v>6906</v>
      </c>
    </row>
    <row r="10" spans="1:14" x14ac:dyDescent="0.25">
      <c r="A10" s="39">
        <v>5</v>
      </c>
      <c r="B10" s="40" t="s">
        <v>46</v>
      </c>
      <c r="C10" s="41">
        <v>91</v>
      </c>
      <c r="D10" s="75">
        <v>187</v>
      </c>
      <c r="E10" s="74">
        <v>369</v>
      </c>
      <c r="F10" s="40">
        <v>210</v>
      </c>
      <c r="G10" s="63">
        <v>199</v>
      </c>
      <c r="H10" s="40">
        <v>73</v>
      </c>
      <c r="I10" s="63">
        <v>44</v>
      </c>
      <c r="J10" s="40">
        <v>164</v>
      </c>
      <c r="K10" s="225">
        <v>464</v>
      </c>
      <c r="L10" s="40">
        <v>134</v>
      </c>
      <c r="M10" s="63">
        <v>138</v>
      </c>
      <c r="N10" s="77">
        <f t="shared" si="0"/>
        <v>2073</v>
      </c>
    </row>
    <row r="11" spans="1:14" x14ac:dyDescent="0.25">
      <c r="A11" s="39">
        <v>6</v>
      </c>
      <c r="B11" s="40" t="s">
        <v>47</v>
      </c>
      <c r="C11" s="43">
        <v>1490</v>
      </c>
      <c r="D11" s="71">
        <v>3504</v>
      </c>
      <c r="E11" s="90">
        <v>2203</v>
      </c>
      <c r="F11" s="77">
        <v>3108</v>
      </c>
      <c r="G11" s="224">
        <v>1817</v>
      </c>
      <c r="H11" s="77">
        <v>2226</v>
      </c>
      <c r="I11" s="224">
        <v>1022</v>
      </c>
      <c r="J11" s="77">
        <v>2222</v>
      </c>
      <c r="K11" s="224">
        <v>2833</v>
      </c>
      <c r="L11" s="77">
        <v>1267</v>
      </c>
      <c r="M11" s="224">
        <v>2052</v>
      </c>
      <c r="N11" s="77">
        <f t="shared" si="0"/>
        <v>23744</v>
      </c>
    </row>
    <row r="12" spans="1:14" x14ac:dyDescent="0.25">
      <c r="A12" s="39">
        <v>7</v>
      </c>
      <c r="B12" s="40" t="s">
        <v>48</v>
      </c>
      <c r="C12" s="41">
        <v>230</v>
      </c>
      <c r="D12" s="75">
        <v>644</v>
      </c>
      <c r="E12" s="74">
        <v>278</v>
      </c>
      <c r="F12" s="40">
        <v>354</v>
      </c>
      <c r="G12" s="63">
        <v>330</v>
      </c>
      <c r="H12" s="40">
        <v>260</v>
      </c>
      <c r="I12" s="63">
        <v>123</v>
      </c>
      <c r="J12" s="40">
        <v>336</v>
      </c>
      <c r="K12" s="226">
        <v>460</v>
      </c>
      <c r="L12" s="40">
        <v>286</v>
      </c>
      <c r="M12" s="63">
        <v>211</v>
      </c>
      <c r="N12" s="77">
        <f t="shared" si="0"/>
        <v>3512</v>
      </c>
    </row>
    <row r="13" spans="1:14" x14ac:dyDescent="0.25">
      <c r="A13" s="39">
        <v>8</v>
      </c>
      <c r="B13" s="40" t="s">
        <v>49</v>
      </c>
      <c r="C13" s="41">
        <v>165</v>
      </c>
      <c r="D13" s="75">
        <v>569</v>
      </c>
      <c r="E13" s="74">
        <v>977</v>
      </c>
      <c r="F13" s="40">
        <v>385</v>
      </c>
      <c r="G13" s="63">
        <v>435</v>
      </c>
      <c r="H13" s="40">
        <v>231</v>
      </c>
      <c r="I13" s="63">
        <v>233</v>
      </c>
      <c r="J13" s="40">
        <v>452</v>
      </c>
      <c r="K13" s="224">
        <v>1082</v>
      </c>
      <c r="L13" s="40">
        <v>411</v>
      </c>
      <c r="M13" s="63">
        <v>232</v>
      </c>
      <c r="N13" s="77">
        <f t="shared" si="0"/>
        <v>5172</v>
      </c>
    </row>
    <row r="14" spans="1:14" ht="22.5" x14ac:dyDescent="0.25">
      <c r="A14" s="39">
        <v>9</v>
      </c>
      <c r="B14" s="73" t="s">
        <v>50</v>
      </c>
      <c r="C14" s="74">
        <v>0</v>
      </c>
      <c r="D14" s="75">
        <v>0</v>
      </c>
      <c r="E14" s="74">
        <v>0</v>
      </c>
      <c r="F14" s="40">
        <v>0</v>
      </c>
      <c r="G14" s="63">
        <v>0</v>
      </c>
      <c r="H14" s="40">
        <v>0</v>
      </c>
      <c r="I14" s="63">
        <v>0</v>
      </c>
      <c r="J14" s="40">
        <v>0</v>
      </c>
      <c r="K14" s="63">
        <v>0</v>
      </c>
      <c r="L14" s="40">
        <v>0</v>
      </c>
      <c r="M14" s="63">
        <v>0</v>
      </c>
      <c r="N14" s="40">
        <f t="shared" si="0"/>
        <v>0</v>
      </c>
    </row>
    <row r="15" spans="1:14" ht="22.5" x14ac:dyDescent="0.25">
      <c r="A15" s="39">
        <v>10</v>
      </c>
      <c r="B15" s="73" t="s">
        <v>51</v>
      </c>
      <c r="C15" s="74">
        <v>0</v>
      </c>
      <c r="D15" s="75">
        <v>0</v>
      </c>
      <c r="E15" s="74">
        <v>0</v>
      </c>
      <c r="F15" s="40">
        <v>0</v>
      </c>
      <c r="G15" s="63">
        <v>0</v>
      </c>
      <c r="H15" s="40">
        <v>0</v>
      </c>
      <c r="I15" s="63">
        <v>0</v>
      </c>
      <c r="J15" s="40">
        <v>0</v>
      </c>
      <c r="K15" s="63">
        <v>0</v>
      </c>
      <c r="L15" s="40">
        <v>0</v>
      </c>
      <c r="M15" s="63">
        <v>0</v>
      </c>
      <c r="N15" s="40">
        <f t="shared" si="0"/>
        <v>0</v>
      </c>
    </row>
    <row r="16" spans="1:14" x14ac:dyDescent="0.25">
      <c r="A16" s="39">
        <v>11</v>
      </c>
      <c r="B16" s="40" t="s">
        <v>52</v>
      </c>
      <c r="C16" s="74">
        <v>0</v>
      </c>
      <c r="D16" s="75">
        <v>0</v>
      </c>
      <c r="E16" s="74">
        <v>0</v>
      </c>
      <c r="F16" s="40">
        <v>0</v>
      </c>
      <c r="G16" s="63">
        <v>0</v>
      </c>
      <c r="H16" s="40">
        <v>156</v>
      </c>
      <c r="I16" s="63">
        <v>0</v>
      </c>
      <c r="J16" s="40">
        <v>0</v>
      </c>
      <c r="K16" s="63">
        <v>0</v>
      </c>
      <c r="L16" s="40">
        <v>0</v>
      </c>
      <c r="M16" s="63">
        <v>0</v>
      </c>
      <c r="N16" s="40">
        <f t="shared" si="0"/>
        <v>156</v>
      </c>
    </row>
    <row r="17" spans="1:14" ht="45" x14ac:dyDescent="0.25">
      <c r="A17" s="39">
        <v>12</v>
      </c>
      <c r="B17" s="73" t="s">
        <v>53</v>
      </c>
      <c r="C17" s="74">
        <v>0</v>
      </c>
      <c r="D17" s="75">
        <v>0</v>
      </c>
      <c r="E17" s="74">
        <v>0</v>
      </c>
      <c r="F17" s="40">
        <v>0</v>
      </c>
      <c r="G17" s="63">
        <v>0</v>
      </c>
      <c r="H17" s="40">
        <v>0</v>
      </c>
      <c r="I17" s="63">
        <v>0</v>
      </c>
      <c r="J17" s="40">
        <v>0</v>
      </c>
      <c r="K17" s="63">
        <v>0</v>
      </c>
      <c r="L17" s="40">
        <v>0</v>
      </c>
      <c r="M17" s="63">
        <v>0</v>
      </c>
      <c r="N17" s="40">
        <f>SUM(C17:M17)</f>
        <v>0</v>
      </c>
    </row>
    <row r="18" spans="1:14" ht="34.5" thickBot="1" x14ac:dyDescent="0.3">
      <c r="A18" s="39">
        <v>13</v>
      </c>
      <c r="B18" s="73" t="s">
        <v>54</v>
      </c>
      <c r="C18" s="74">
        <v>570</v>
      </c>
      <c r="D18" s="75">
        <v>0</v>
      </c>
      <c r="E18" s="74">
        <v>0</v>
      </c>
      <c r="F18" s="40">
        <v>0</v>
      </c>
      <c r="G18" s="63">
        <v>0</v>
      </c>
      <c r="H18" s="76">
        <v>0</v>
      </c>
      <c r="I18" s="63">
        <v>0</v>
      </c>
      <c r="J18" s="40">
        <v>0</v>
      </c>
      <c r="K18" s="63">
        <v>0</v>
      </c>
      <c r="L18" s="40">
        <v>0</v>
      </c>
      <c r="M18" s="63">
        <v>0</v>
      </c>
      <c r="N18" s="77">
        <f>SUM(C18:M18)</f>
        <v>570</v>
      </c>
    </row>
    <row r="19" spans="1:14" ht="15.75" thickBot="1" x14ac:dyDescent="0.3">
      <c r="A19" s="47"/>
      <c r="B19" s="48" t="s">
        <v>40</v>
      </c>
      <c r="C19" s="52">
        <f t="shared" ref="C19:N19" si="1">SUM(C6:C18)</f>
        <v>182325</v>
      </c>
      <c r="D19" s="53">
        <f>SUM(D6:D18)</f>
        <v>399580</v>
      </c>
      <c r="E19" s="52">
        <f t="shared" si="1"/>
        <v>252018</v>
      </c>
      <c r="F19" s="50">
        <f>SUM(F6:F18)</f>
        <v>261858</v>
      </c>
      <c r="G19" s="52">
        <f t="shared" si="1"/>
        <v>255893</v>
      </c>
      <c r="H19" s="50">
        <f t="shared" si="1"/>
        <v>257942</v>
      </c>
      <c r="I19" s="51">
        <f t="shared" si="1"/>
        <v>136952</v>
      </c>
      <c r="J19" s="50">
        <f t="shared" si="1"/>
        <v>340128</v>
      </c>
      <c r="K19" s="51">
        <f t="shared" si="1"/>
        <v>304004</v>
      </c>
      <c r="L19" s="50">
        <f t="shared" si="1"/>
        <v>231119</v>
      </c>
      <c r="M19" s="51">
        <f t="shared" si="1"/>
        <v>170535</v>
      </c>
      <c r="N19" s="50">
        <f t="shared" si="1"/>
        <v>2792354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17" t="s">
        <v>56</v>
      </c>
      <c r="B21" s="343"/>
      <c r="C21" s="78">
        <f>C19/N19</f>
        <v>6.5294371702155241E-2</v>
      </c>
      <c r="D21" s="79">
        <f>D19/N19</f>
        <v>0.14309790234332753</v>
      </c>
      <c r="E21" s="59">
        <f>E19/N19</f>
        <v>9.0252883409481746E-2</v>
      </c>
      <c r="F21" s="79">
        <f>F19/N19</f>
        <v>9.3776791911054258E-2</v>
      </c>
      <c r="G21" s="59">
        <f>G19/N19</f>
        <v>9.164060144236727E-2</v>
      </c>
      <c r="H21" s="79">
        <f>H19/N19</f>
        <v>9.2374390926078853E-2</v>
      </c>
      <c r="I21" s="59">
        <f>I19/N19</f>
        <v>4.9045357429609568E-2</v>
      </c>
      <c r="J21" s="79">
        <f>J19/N19</f>
        <v>0.12180690557142826</v>
      </c>
      <c r="K21" s="59">
        <f>K19/N19</f>
        <v>0.10887015041789114</v>
      </c>
      <c r="L21" s="79">
        <f>L19/N19</f>
        <v>8.2768517172249645E-2</v>
      </c>
      <c r="M21" s="80">
        <f>M19/N19</f>
        <v>6.1072127674356477E-2</v>
      </c>
      <c r="N21" s="259">
        <f>N19/N19</f>
        <v>1</v>
      </c>
    </row>
  </sheetData>
  <mergeCells count="17">
    <mergeCell ref="N2:N5"/>
    <mergeCell ref="C3:C5"/>
    <mergeCell ref="D3:D5"/>
    <mergeCell ref="E3:E5"/>
    <mergeCell ref="F3:F5"/>
    <mergeCell ref="G3:G5"/>
    <mergeCell ref="L3:L5"/>
    <mergeCell ref="M3:M5"/>
    <mergeCell ref="C1:K1"/>
    <mergeCell ref="A2:A5"/>
    <mergeCell ref="B2:B5"/>
    <mergeCell ref="C2:M2"/>
    <mergeCell ref="A21:B21"/>
    <mergeCell ref="H3:H5"/>
    <mergeCell ref="I3:I5"/>
    <mergeCell ref="J3:J5"/>
    <mergeCell ref="K3:K5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" customHeight="1" thickBot="1" x14ac:dyDescent="0.3">
      <c r="A1" s="31"/>
      <c r="B1" s="31"/>
      <c r="C1" s="307" t="s">
        <v>110</v>
      </c>
      <c r="D1" s="308"/>
      <c r="E1" s="308"/>
      <c r="F1" s="308"/>
      <c r="G1" s="308"/>
      <c r="H1" s="308"/>
      <c r="I1" s="308"/>
      <c r="J1" s="309"/>
      <c r="K1" s="309"/>
      <c r="L1" s="31"/>
      <c r="M1" s="31"/>
      <c r="N1" s="72"/>
    </row>
    <row r="2" spans="1:14" ht="15.75" thickBot="1" x14ac:dyDescent="0.3">
      <c r="A2" s="299" t="s">
        <v>1</v>
      </c>
      <c r="B2" s="311" t="s">
        <v>2</v>
      </c>
      <c r="C2" s="326" t="s">
        <v>3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11" t="s">
        <v>4</v>
      </c>
    </row>
    <row r="3" spans="1:14" x14ac:dyDescent="0.25">
      <c r="A3" s="327"/>
      <c r="B3" s="329"/>
      <c r="C3" s="348" t="s">
        <v>72</v>
      </c>
      <c r="D3" s="311" t="s">
        <v>5</v>
      </c>
      <c r="E3" s="333" t="s">
        <v>6</v>
      </c>
      <c r="F3" s="351" t="s">
        <v>7</v>
      </c>
      <c r="G3" s="333" t="s">
        <v>8</v>
      </c>
      <c r="H3" s="331" t="s">
        <v>9</v>
      </c>
      <c r="I3" s="333" t="s">
        <v>10</v>
      </c>
      <c r="J3" s="331" t="s">
        <v>11</v>
      </c>
      <c r="K3" s="348" t="s">
        <v>12</v>
      </c>
      <c r="L3" s="311" t="s">
        <v>13</v>
      </c>
      <c r="M3" s="333" t="s">
        <v>14</v>
      </c>
      <c r="N3" s="336"/>
    </row>
    <row r="4" spans="1:14" ht="15.75" thickBot="1" x14ac:dyDescent="0.3">
      <c r="A4" s="328"/>
      <c r="B4" s="330"/>
      <c r="C4" s="350"/>
      <c r="D4" s="328"/>
      <c r="E4" s="328"/>
      <c r="F4" s="352"/>
      <c r="G4" s="328"/>
      <c r="H4" s="332"/>
      <c r="I4" s="328"/>
      <c r="J4" s="332"/>
      <c r="K4" s="350"/>
      <c r="L4" s="328"/>
      <c r="M4" s="328"/>
      <c r="N4" s="330"/>
    </row>
    <row r="5" spans="1:14" x14ac:dyDescent="0.25">
      <c r="A5" s="36">
        <v>1</v>
      </c>
      <c r="B5" s="37" t="s">
        <v>42</v>
      </c>
      <c r="C5" s="90">
        <v>8975</v>
      </c>
      <c r="D5" s="186">
        <v>21350</v>
      </c>
      <c r="E5" s="89">
        <v>11786</v>
      </c>
      <c r="F5" s="97">
        <v>14657</v>
      </c>
      <c r="G5" s="89">
        <v>12450</v>
      </c>
      <c r="H5" s="97">
        <v>13775</v>
      </c>
      <c r="I5" s="89">
        <v>6967</v>
      </c>
      <c r="J5" s="97">
        <v>17335</v>
      </c>
      <c r="K5" s="90">
        <v>14515</v>
      </c>
      <c r="L5" s="97">
        <v>12626</v>
      </c>
      <c r="M5" s="89">
        <v>8927</v>
      </c>
      <c r="N5" s="186">
        <f t="shared" ref="N5:N12" si="0">SUM(C5:M5)</f>
        <v>143363</v>
      </c>
    </row>
    <row r="6" spans="1:14" x14ac:dyDescent="0.25">
      <c r="A6" s="39">
        <v>2</v>
      </c>
      <c r="B6" s="40" t="s">
        <v>43</v>
      </c>
      <c r="C6" s="90">
        <v>569</v>
      </c>
      <c r="D6" s="77">
        <v>1737</v>
      </c>
      <c r="E6" s="90">
        <v>543</v>
      </c>
      <c r="F6" s="71">
        <v>854</v>
      </c>
      <c r="G6" s="90">
        <v>446</v>
      </c>
      <c r="H6" s="71">
        <v>632</v>
      </c>
      <c r="I6" s="90">
        <v>185</v>
      </c>
      <c r="J6" s="71">
        <v>672</v>
      </c>
      <c r="K6" s="74">
        <v>957</v>
      </c>
      <c r="L6" s="71">
        <v>518</v>
      </c>
      <c r="M6" s="90">
        <v>541</v>
      </c>
      <c r="N6" s="77">
        <f t="shared" si="0"/>
        <v>7654</v>
      </c>
    </row>
    <row r="7" spans="1:14" x14ac:dyDescent="0.25">
      <c r="A7" s="39">
        <v>3</v>
      </c>
      <c r="B7" s="40" t="s">
        <v>44</v>
      </c>
      <c r="C7" s="74">
        <v>25</v>
      </c>
      <c r="D7" s="77">
        <v>141</v>
      </c>
      <c r="E7" s="90">
        <v>99</v>
      </c>
      <c r="F7" s="71">
        <v>235</v>
      </c>
      <c r="G7" s="90">
        <v>85</v>
      </c>
      <c r="H7" s="75">
        <v>403</v>
      </c>
      <c r="I7" s="74">
        <v>61</v>
      </c>
      <c r="J7" s="71">
        <v>134</v>
      </c>
      <c r="K7" s="74">
        <v>80</v>
      </c>
      <c r="L7" s="71">
        <v>118</v>
      </c>
      <c r="M7" s="74">
        <v>28</v>
      </c>
      <c r="N7" s="77">
        <f t="shared" si="0"/>
        <v>1409</v>
      </c>
    </row>
    <row r="8" spans="1:14" x14ac:dyDescent="0.25">
      <c r="A8" s="39">
        <v>4</v>
      </c>
      <c r="B8" s="40" t="s">
        <v>45</v>
      </c>
      <c r="C8" s="74">
        <v>2</v>
      </c>
      <c r="D8" s="40">
        <v>1</v>
      </c>
      <c r="E8" s="74">
        <v>7</v>
      </c>
      <c r="F8" s="75">
        <v>25</v>
      </c>
      <c r="G8" s="74">
        <v>0</v>
      </c>
      <c r="H8" s="75">
        <v>2</v>
      </c>
      <c r="I8" s="74">
        <v>0</v>
      </c>
      <c r="J8" s="75">
        <v>0</v>
      </c>
      <c r="K8" s="91">
        <v>4</v>
      </c>
      <c r="L8" s="71">
        <v>2</v>
      </c>
      <c r="M8" s="74">
        <v>1</v>
      </c>
      <c r="N8" s="77">
        <f t="shared" si="0"/>
        <v>44</v>
      </c>
    </row>
    <row r="9" spans="1:14" x14ac:dyDescent="0.25">
      <c r="A9" s="39">
        <v>5</v>
      </c>
      <c r="B9" s="40" t="s">
        <v>46</v>
      </c>
      <c r="C9" s="74">
        <v>4</v>
      </c>
      <c r="D9" s="40">
        <v>10</v>
      </c>
      <c r="E9" s="74">
        <v>4</v>
      </c>
      <c r="F9" s="75">
        <v>3</v>
      </c>
      <c r="G9" s="74">
        <v>0</v>
      </c>
      <c r="H9" s="75">
        <v>2</v>
      </c>
      <c r="I9" s="74">
        <v>0</v>
      </c>
      <c r="J9" s="75">
        <v>10</v>
      </c>
      <c r="K9" s="74">
        <v>14</v>
      </c>
      <c r="L9" s="75">
        <v>8</v>
      </c>
      <c r="M9" s="74">
        <v>3</v>
      </c>
      <c r="N9" s="40">
        <f t="shared" si="0"/>
        <v>58</v>
      </c>
    </row>
    <row r="10" spans="1:14" x14ac:dyDescent="0.25">
      <c r="A10" s="39">
        <v>6</v>
      </c>
      <c r="B10" s="40" t="s">
        <v>47</v>
      </c>
      <c r="C10" s="74">
        <v>49</v>
      </c>
      <c r="D10" s="40">
        <v>137</v>
      </c>
      <c r="E10" s="74">
        <v>79</v>
      </c>
      <c r="F10" s="75">
        <v>163</v>
      </c>
      <c r="G10" s="74">
        <v>58</v>
      </c>
      <c r="H10" s="75">
        <v>90</v>
      </c>
      <c r="I10" s="74">
        <v>42</v>
      </c>
      <c r="J10" s="75">
        <v>81</v>
      </c>
      <c r="K10" s="89">
        <v>102</v>
      </c>
      <c r="L10" s="75">
        <v>35</v>
      </c>
      <c r="M10" s="74">
        <v>102</v>
      </c>
      <c r="N10" s="77">
        <f t="shared" si="0"/>
        <v>938</v>
      </c>
    </row>
    <row r="11" spans="1:14" x14ac:dyDescent="0.25">
      <c r="A11" s="39">
        <v>7</v>
      </c>
      <c r="B11" s="40" t="s">
        <v>48</v>
      </c>
      <c r="C11" s="90">
        <v>435</v>
      </c>
      <c r="D11" s="77">
        <v>1470</v>
      </c>
      <c r="E11" s="90">
        <v>446</v>
      </c>
      <c r="F11" s="71">
        <v>649</v>
      </c>
      <c r="G11" s="90">
        <v>388</v>
      </c>
      <c r="H11" s="71">
        <v>492</v>
      </c>
      <c r="I11" s="74">
        <v>167</v>
      </c>
      <c r="J11" s="71">
        <v>630</v>
      </c>
      <c r="K11" s="89">
        <v>854</v>
      </c>
      <c r="L11" s="75">
        <v>480</v>
      </c>
      <c r="M11" s="90">
        <v>457</v>
      </c>
      <c r="N11" s="77">
        <f t="shared" si="0"/>
        <v>6468</v>
      </c>
    </row>
    <row r="12" spans="1:14" ht="15.75" thickBot="1" x14ac:dyDescent="0.3">
      <c r="A12" s="44">
        <v>8</v>
      </c>
      <c r="B12" s="45" t="s">
        <v>49</v>
      </c>
      <c r="C12" s="91">
        <v>0</v>
      </c>
      <c r="D12" s="40">
        <v>7</v>
      </c>
      <c r="E12" s="91">
        <v>1</v>
      </c>
      <c r="F12" s="193">
        <v>1</v>
      </c>
      <c r="G12" s="91">
        <v>0</v>
      </c>
      <c r="H12" s="193">
        <v>0</v>
      </c>
      <c r="I12" s="91">
        <v>1</v>
      </c>
      <c r="J12" s="193">
        <v>5</v>
      </c>
      <c r="K12" s="91">
        <v>1</v>
      </c>
      <c r="L12" s="193">
        <v>1</v>
      </c>
      <c r="M12" s="91">
        <v>0</v>
      </c>
      <c r="N12" s="45">
        <f t="shared" si="0"/>
        <v>17</v>
      </c>
    </row>
    <row r="13" spans="1:14" ht="15.75" thickBot="1" x14ac:dyDescent="0.3">
      <c r="A13" s="81"/>
      <c r="B13" s="48" t="s">
        <v>4</v>
      </c>
      <c r="C13" s="52">
        <f t="shared" ref="C13:N13" si="1">SUM(C5:C12)</f>
        <v>10059</v>
      </c>
      <c r="D13" s="50">
        <f t="shared" si="1"/>
        <v>24853</v>
      </c>
      <c r="E13" s="52">
        <f t="shared" si="1"/>
        <v>12965</v>
      </c>
      <c r="F13" s="53">
        <f t="shared" si="1"/>
        <v>16587</v>
      </c>
      <c r="G13" s="52">
        <f t="shared" si="1"/>
        <v>13427</v>
      </c>
      <c r="H13" s="53">
        <f t="shared" si="1"/>
        <v>15396</v>
      </c>
      <c r="I13" s="52">
        <f t="shared" si="1"/>
        <v>7423</v>
      </c>
      <c r="J13" s="53">
        <f t="shared" si="1"/>
        <v>18867</v>
      </c>
      <c r="K13" s="52">
        <f t="shared" si="1"/>
        <v>16527</v>
      </c>
      <c r="L13" s="53">
        <f t="shared" si="1"/>
        <v>13788</v>
      </c>
      <c r="M13" s="52">
        <f t="shared" si="1"/>
        <v>10059</v>
      </c>
      <c r="N13" s="50">
        <f t="shared" si="1"/>
        <v>159951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7" t="s">
        <v>56</v>
      </c>
      <c r="B15" s="343"/>
      <c r="C15" s="59">
        <f>C13/N13</f>
        <v>6.2888009452894952E-2</v>
      </c>
      <c r="D15" s="79">
        <f>D13/N13</f>
        <v>0.15537883476814773</v>
      </c>
      <c r="E15" s="59">
        <f>E13/N13</f>
        <v>8.1056073422485636E-2</v>
      </c>
      <c r="F15" s="79">
        <f>F13/N13</f>
        <v>0.10370050828066095</v>
      </c>
      <c r="G15" s="59">
        <f>G13/N13</f>
        <v>8.3944457990259513E-2</v>
      </c>
      <c r="H15" s="79">
        <f>H13/N13</f>
        <v>9.6254477933867252E-2</v>
      </c>
      <c r="I15" s="59">
        <f>I13/N13</f>
        <v>4.6407962438496791E-2</v>
      </c>
      <c r="J15" s="79">
        <f>J13/N13</f>
        <v>0.11795487368006452</v>
      </c>
      <c r="K15" s="59">
        <f>K13/N13</f>
        <v>0.10332539340172928</v>
      </c>
      <c r="L15" s="79">
        <f>L13/N13</f>
        <v>8.6201399178498408E-2</v>
      </c>
      <c r="M15" s="80">
        <f>M13/N13</f>
        <v>6.2888009452894952E-2</v>
      </c>
      <c r="N15" s="259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07" t="s">
        <v>111</v>
      </c>
      <c r="D18" s="308"/>
      <c r="E18" s="308"/>
      <c r="F18" s="308"/>
      <c r="G18" s="308"/>
      <c r="H18" s="308"/>
      <c r="I18" s="308"/>
      <c r="J18" s="309"/>
      <c r="K18" s="309"/>
      <c r="L18" s="31"/>
      <c r="M18" s="31"/>
      <c r="N18" s="256" t="s">
        <v>39</v>
      </c>
    </row>
    <row r="19" spans="1:14" ht="15.75" thickBot="1" x14ac:dyDescent="0.3">
      <c r="A19" s="299" t="s">
        <v>1</v>
      </c>
      <c r="B19" s="311" t="s">
        <v>2</v>
      </c>
      <c r="C19" s="326" t="s">
        <v>3</v>
      </c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11" t="s">
        <v>4</v>
      </c>
    </row>
    <row r="20" spans="1:14" x14ac:dyDescent="0.25">
      <c r="A20" s="327"/>
      <c r="B20" s="329"/>
      <c r="C20" s="348" t="s">
        <v>72</v>
      </c>
      <c r="D20" s="311" t="s">
        <v>5</v>
      </c>
      <c r="E20" s="333" t="s">
        <v>6</v>
      </c>
      <c r="F20" s="351" t="s">
        <v>7</v>
      </c>
      <c r="G20" s="333" t="s">
        <v>8</v>
      </c>
      <c r="H20" s="331" t="s">
        <v>9</v>
      </c>
      <c r="I20" s="333" t="s">
        <v>10</v>
      </c>
      <c r="J20" s="331" t="s">
        <v>11</v>
      </c>
      <c r="K20" s="348" t="s">
        <v>12</v>
      </c>
      <c r="L20" s="311" t="s">
        <v>13</v>
      </c>
      <c r="M20" s="333" t="s">
        <v>14</v>
      </c>
      <c r="N20" s="336"/>
    </row>
    <row r="21" spans="1:14" ht="15.75" thickBot="1" x14ac:dyDescent="0.3">
      <c r="A21" s="328"/>
      <c r="B21" s="330"/>
      <c r="C21" s="350"/>
      <c r="D21" s="328"/>
      <c r="E21" s="328"/>
      <c r="F21" s="352"/>
      <c r="G21" s="328"/>
      <c r="H21" s="332"/>
      <c r="I21" s="328"/>
      <c r="J21" s="332"/>
      <c r="K21" s="350"/>
      <c r="L21" s="328"/>
      <c r="M21" s="328"/>
      <c r="N21" s="330"/>
    </row>
    <row r="22" spans="1:14" x14ac:dyDescent="0.25">
      <c r="A22" s="36">
        <v>1</v>
      </c>
      <c r="B22" s="37" t="s">
        <v>42</v>
      </c>
      <c r="C22" s="90">
        <v>38484</v>
      </c>
      <c r="D22" s="186">
        <v>87943</v>
      </c>
      <c r="E22" s="89">
        <v>49250</v>
      </c>
      <c r="F22" s="97">
        <v>60269</v>
      </c>
      <c r="G22" s="89">
        <v>51501</v>
      </c>
      <c r="H22" s="97">
        <v>57053</v>
      </c>
      <c r="I22" s="89">
        <v>27939</v>
      </c>
      <c r="J22" s="97">
        <v>77852</v>
      </c>
      <c r="K22" s="90">
        <v>58825</v>
      </c>
      <c r="L22" s="97">
        <v>50609</v>
      </c>
      <c r="M22" s="89">
        <v>36666</v>
      </c>
      <c r="N22" s="186">
        <f t="shared" ref="N22:N29" si="2">SUM(C22:M22)</f>
        <v>596391</v>
      </c>
    </row>
    <row r="23" spans="1:14" x14ac:dyDescent="0.25">
      <c r="A23" s="39">
        <v>2</v>
      </c>
      <c r="B23" s="40" t="s">
        <v>43</v>
      </c>
      <c r="C23" s="90">
        <v>9626</v>
      </c>
      <c r="D23" s="77">
        <v>27762</v>
      </c>
      <c r="E23" s="90">
        <v>9029</v>
      </c>
      <c r="F23" s="71">
        <v>13387</v>
      </c>
      <c r="G23" s="90">
        <v>6960</v>
      </c>
      <c r="H23" s="71">
        <v>10172</v>
      </c>
      <c r="I23" s="90">
        <v>2864</v>
      </c>
      <c r="J23" s="71">
        <v>10549</v>
      </c>
      <c r="K23" s="90">
        <v>14569</v>
      </c>
      <c r="L23" s="71">
        <v>8039</v>
      </c>
      <c r="M23" s="90">
        <v>8560</v>
      </c>
      <c r="N23" s="77">
        <f t="shared" si="2"/>
        <v>121517</v>
      </c>
    </row>
    <row r="24" spans="1:14" x14ac:dyDescent="0.25">
      <c r="A24" s="39">
        <v>3</v>
      </c>
      <c r="B24" s="40" t="s">
        <v>44</v>
      </c>
      <c r="C24" s="74">
        <v>413</v>
      </c>
      <c r="D24" s="77">
        <v>2124</v>
      </c>
      <c r="E24" s="90">
        <v>1634</v>
      </c>
      <c r="F24" s="71">
        <v>3764</v>
      </c>
      <c r="G24" s="90">
        <v>1396</v>
      </c>
      <c r="H24" s="71">
        <v>4770</v>
      </c>
      <c r="I24" s="74">
        <v>966</v>
      </c>
      <c r="J24" s="71">
        <v>2023</v>
      </c>
      <c r="K24" s="90">
        <v>1292</v>
      </c>
      <c r="L24" s="71">
        <v>1930</v>
      </c>
      <c r="M24" s="74">
        <v>431</v>
      </c>
      <c r="N24" s="77">
        <f t="shared" si="2"/>
        <v>20743</v>
      </c>
    </row>
    <row r="25" spans="1:14" x14ac:dyDescent="0.25">
      <c r="A25" s="39">
        <v>4</v>
      </c>
      <c r="B25" s="40" t="s">
        <v>45</v>
      </c>
      <c r="C25" s="74">
        <v>11</v>
      </c>
      <c r="D25" s="40">
        <v>6</v>
      </c>
      <c r="E25" s="74">
        <v>121</v>
      </c>
      <c r="F25" s="75">
        <v>252</v>
      </c>
      <c r="G25" s="74">
        <v>0</v>
      </c>
      <c r="H25" s="75">
        <v>11</v>
      </c>
      <c r="I25" s="74">
        <v>0</v>
      </c>
      <c r="J25" s="75">
        <v>0</v>
      </c>
      <c r="K25" s="91">
        <v>22</v>
      </c>
      <c r="L25" s="71">
        <v>11</v>
      </c>
      <c r="M25" s="74">
        <v>6</v>
      </c>
      <c r="N25" s="77">
        <f t="shared" si="2"/>
        <v>440</v>
      </c>
    </row>
    <row r="26" spans="1:14" x14ac:dyDescent="0.25">
      <c r="A26" s="39">
        <v>5</v>
      </c>
      <c r="B26" s="40" t="s">
        <v>46</v>
      </c>
      <c r="C26" s="74">
        <v>22</v>
      </c>
      <c r="D26" s="40">
        <v>55</v>
      </c>
      <c r="E26" s="74">
        <v>22</v>
      </c>
      <c r="F26" s="75">
        <v>17</v>
      </c>
      <c r="G26" s="74">
        <v>0</v>
      </c>
      <c r="H26" s="75">
        <v>11</v>
      </c>
      <c r="I26" s="74">
        <v>0</v>
      </c>
      <c r="J26" s="75">
        <v>50</v>
      </c>
      <c r="K26" s="74">
        <v>77</v>
      </c>
      <c r="L26" s="75">
        <v>44</v>
      </c>
      <c r="M26" s="74">
        <v>17</v>
      </c>
      <c r="N26" s="40">
        <f t="shared" si="2"/>
        <v>315</v>
      </c>
    </row>
    <row r="27" spans="1:14" x14ac:dyDescent="0.25">
      <c r="A27" s="39">
        <v>6</v>
      </c>
      <c r="B27" s="40" t="s">
        <v>47</v>
      </c>
      <c r="C27" s="74">
        <v>91</v>
      </c>
      <c r="D27" s="40">
        <v>244</v>
      </c>
      <c r="E27" s="74">
        <v>146</v>
      </c>
      <c r="F27" s="75">
        <v>280</v>
      </c>
      <c r="G27" s="74">
        <v>101</v>
      </c>
      <c r="H27" s="75">
        <v>157</v>
      </c>
      <c r="I27" s="74">
        <v>73</v>
      </c>
      <c r="J27" s="75">
        <v>131</v>
      </c>
      <c r="K27" s="89">
        <v>191</v>
      </c>
      <c r="L27" s="75">
        <v>62</v>
      </c>
      <c r="M27" s="74">
        <v>187</v>
      </c>
      <c r="N27" s="77">
        <f t="shared" si="2"/>
        <v>1663</v>
      </c>
    </row>
    <row r="28" spans="1:14" x14ac:dyDescent="0.25">
      <c r="A28" s="39">
        <v>7</v>
      </c>
      <c r="B28" s="40" t="s">
        <v>48</v>
      </c>
      <c r="C28" s="90">
        <v>2403</v>
      </c>
      <c r="D28" s="77">
        <v>7614</v>
      </c>
      <c r="E28" s="90">
        <v>2467</v>
      </c>
      <c r="F28" s="71">
        <v>3399</v>
      </c>
      <c r="G28" s="90">
        <v>1959</v>
      </c>
      <c r="H28" s="71">
        <v>2563</v>
      </c>
      <c r="I28" s="74">
        <v>867</v>
      </c>
      <c r="J28" s="71">
        <v>3101</v>
      </c>
      <c r="K28" s="89">
        <v>4345</v>
      </c>
      <c r="L28" s="71">
        <v>2447</v>
      </c>
      <c r="M28" s="90">
        <v>2330</v>
      </c>
      <c r="N28" s="77">
        <f t="shared" si="2"/>
        <v>33495</v>
      </c>
    </row>
    <row r="29" spans="1:14" ht="15.75" thickBot="1" x14ac:dyDescent="0.3">
      <c r="A29" s="44">
        <v>8</v>
      </c>
      <c r="B29" s="45" t="s">
        <v>49</v>
      </c>
      <c r="C29" s="91">
        <v>0</v>
      </c>
      <c r="D29" s="40">
        <v>39</v>
      </c>
      <c r="E29" s="91">
        <v>17</v>
      </c>
      <c r="F29" s="193">
        <v>17</v>
      </c>
      <c r="G29" s="91">
        <v>0</v>
      </c>
      <c r="H29" s="193">
        <v>0</v>
      </c>
      <c r="I29" s="91">
        <v>6</v>
      </c>
      <c r="J29" s="193">
        <v>28</v>
      </c>
      <c r="K29" s="91">
        <v>17</v>
      </c>
      <c r="L29" s="193">
        <v>6</v>
      </c>
      <c r="M29" s="91">
        <v>0</v>
      </c>
      <c r="N29" s="45">
        <f t="shared" si="2"/>
        <v>130</v>
      </c>
    </row>
    <row r="30" spans="1:14" ht="15.75" thickBot="1" x14ac:dyDescent="0.3">
      <c r="A30" s="81"/>
      <c r="B30" s="48" t="s">
        <v>4</v>
      </c>
      <c r="C30" s="52">
        <f t="shared" ref="C30:N30" si="3">SUM(C22:C29)</f>
        <v>51050</v>
      </c>
      <c r="D30" s="50">
        <f t="shared" si="3"/>
        <v>125787</v>
      </c>
      <c r="E30" s="52">
        <f t="shared" si="3"/>
        <v>62686</v>
      </c>
      <c r="F30" s="53">
        <f>SUM(F22:F29)</f>
        <v>81385</v>
      </c>
      <c r="G30" s="52">
        <f t="shared" si="3"/>
        <v>61917</v>
      </c>
      <c r="H30" s="53">
        <f t="shared" si="3"/>
        <v>74737</v>
      </c>
      <c r="I30" s="52">
        <f t="shared" si="3"/>
        <v>32715</v>
      </c>
      <c r="J30" s="53">
        <f t="shared" si="3"/>
        <v>93734</v>
      </c>
      <c r="K30" s="52">
        <f t="shared" si="3"/>
        <v>79338</v>
      </c>
      <c r="L30" s="53">
        <f t="shared" si="3"/>
        <v>63148</v>
      </c>
      <c r="M30" s="52">
        <f t="shared" si="3"/>
        <v>48197</v>
      </c>
      <c r="N30" s="50">
        <f t="shared" si="3"/>
        <v>774694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17" t="s">
        <v>56</v>
      </c>
      <c r="B32" s="343"/>
      <c r="C32" s="59">
        <f>C30/N30</f>
        <v>6.5896986423026382E-2</v>
      </c>
      <c r="D32" s="79">
        <f>D30/N30</f>
        <v>0.16236991637988676</v>
      </c>
      <c r="E32" s="59">
        <f>E30/N30</f>
        <v>8.0917110497822367E-2</v>
      </c>
      <c r="F32" s="79">
        <f>F30/N30</f>
        <v>0.10505438276274245</v>
      </c>
      <c r="G32" s="59">
        <f>G30/N30</f>
        <v>7.9924460496660618E-2</v>
      </c>
      <c r="H32" s="79">
        <f>H30/N30</f>
        <v>9.6472929956860382E-2</v>
      </c>
      <c r="I32" s="59">
        <f>I30/N30</f>
        <v>4.2229577097537864E-2</v>
      </c>
      <c r="J32" s="79">
        <f>J30/N30</f>
        <v>0.12099487023263379</v>
      </c>
      <c r="K32" s="59">
        <f>K30/N30</f>
        <v>0.10241204914456546</v>
      </c>
      <c r="L32" s="79">
        <f>L30/N30</f>
        <v>8.1513474997870122E-2</v>
      </c>
      <c r="M32" s="59">
        <f>M30/N30</f>
        <v>6.2214242010393779E-2</v>
      </c>
      <c r="N32" s="259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2016-03-18T10:09:17Z</cp:lastPrinted>
  <dcterms:created xsi:type="dcterms:W3CDTF">2013-08-27T07:05:34Z</dcterms:created>
  <dcterms:modified xsi:type="dcterms:W3CDTF">2016-03-18T10:36:21Z</dcterms:modified>
</cp:coreProperties>
</file>