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895" windowWidth="20115" windowHeight="1170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C17" i="47" l="1"/>
  <c r="C16" i="47" l="1"/>
  <c r="G16" i="47"/>
  <c r="I23" i="47" l="1"/>
  <c r="G23" i="47"/>
  <c r="C7" i="47"/>
  <c r="G7" i="47"/>
  <c r="H11" i="10" l="1"/>
  <c r="I22" i="47" l="1"/>
  <c r="G22" i="47"/>
  <c r="F28" i="5"/>
  <c r="C12" i="47" l="1"/>
  <c r="G12" i="47"/>
  <c r="I19" i="47" l="1"/>
  <c r="G19" i="47"/>
  <c r="C28" i="5"/>
  <c r="C28" i="3"/>
  <c r="C9" i="47" l="1"/>
  <c r="G9" i="47"/>
  <c r="G17" i="47" l="1"/>
  <c r="C8" i="47" l="1"/>
  <c r="G8" i="47"/>
  <c r="C14" i="47" l="1"/>
  <c r="G14" i="47"/>
  <c r="I21" i="47" l="1"/>
  <c r="G21" i="47"/>
  <c r="E28" i="5"/>
  <c r="E28" i="3"/>
  <c r="C15" i="47" l="1"/>
  <c r="G15" i="47"/>
  <c r="C11" i="47" l="1"/>
  <c r="G11" i="47"/>
  <c r="G30" i="30"/>
  <c r="I20" i="47" l="1"/>
  <c r="G20" i="47"/>
  <c r="D28" i="5"/>
  <c r="C13" i="47" l="1"/>
  <c r="G13" i="47"/>
  <c r="C10" i="47" l="1"/>
  <c r="G10" i="47"/>
  <c r="F30" i="30"/>
  <c r="L30" i="30" l="1"/>
  <c r="M30" i="30" l="1"/>
  <c r="N29" i="30"/>
  <c r="H18" i="47" l="1"/>
  <c r="J18" i="47"/>
  <c r="F18" i="47"/>
  <c r="E18" i="47"/>
  <c r="D18" i="47"/>
  <c r="C18" i="47"/>
  <c r="I18" i="47"/>
  <c r="M29" i="53" l="1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N18" i="32" l="1"/>
  <c r="N29" i="53"/>
  <c r="N31" i="53" s="1"/>
  <c r="N13" i="53"/>
  <c r="N15" i="53" s="1"/>
  <c r="J15" i="53" l="1"/>
  <c r="F15" i="53"/>
  <c r="K15" i="53"/>
  <c r="N20" i="32"/>
  <c r="L20" i="32"/>
  <c r="J20" i="32"/>
  <c r="H20" i="32"/>
  <c r="F20" i="32"/>
  <c r="M20" i="32"/>
  <c r="K20" i="32"/>
  <c r="I20" i="32"/>
  <c r="G20" i="32"/>
  <c r="E20" i="32"/>
  <c r="C20" i="32"/>
  <c r="D20" i="32"/>
  <c r="I31" i="53"/>
  <c r="M31" i="53"/>
  <c r="E31" i="53"/>
  <c r="J31" i="53"/>
  <c r="C31" i="53"/>
  <c r="K31" i="53"/>
  <c r="G31" i="53"/>
  <c r="L31" i="53"/>
  <c r="H31" i="53"/>
  <c r="F31" i="53"/>
  <c r="D31" i="53"/>
  <c r="C15" i="53"/>
  <c r="L15" i="53"/>
  <c r="H15" i="53"/>
  <c r="D15" i="53"/>
  <c r="M15" i="53"/>
  <c r="I15" i="53"/>
  <c r="G15" i="53"/>
  <c r="E15" i="53"/>
  <c r="D11" i="57"/>
  <c r="E11" i="57"/>
  <c r="F11" i="57"/>
  <c r="G11" i="57"/>
  <c r="K23" i="47"/>
  <c r="K22" i="47"/>
  <c r="K21" i="47"/>
  <c r="K19" i="47"/>
  <c r="K17" i="47"/>
  <c r="K16" i="47"/>
  <c r="K15" i="47"/>
  <c r="K14" i="47"/>
  <c r="K13" i="47"/>
  <c r="K12" i="47"/>
  <c r="K11" i="47"/>
  <c r="K10" i="47"/>
  <c r="K9" i="47"/>
  <c r="K8" i="47"/>
  <c r="K7" i="47"/>
  <c r="J6" i="47"/>
  <c r="J24" i="47" s="1"/>
  <c r="I6" i="47"/>
  <c r="I24" i="47" s="1"/>
  <c r="H6" i="47"/>
  <c r="H24" i="47" s="1"/>
  <c r="F6" i="47"/>
  <c r="F24" i="47" s="1"/>
  <c r="E6" i="47"/>
  <c r="E24" i="47" s="1"/>
  <c r="D6" i="47"/>
  <c r="D24" i="47" s="1"/>
  <c r="C6" i="47"/>
  <c r="C24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H13" i="17"/>
  <c r="M13" i="17" s="1"/>
  <c r="H12" i="17"/>
  <c r="M12" i="17" s="1"/>
  <c r="N7" i="17"/>
  <c r="L13" i="17" s="1"/>
  <c r="N13" i="17" s="1"/>
  <c r="N6" i="17"/>
  <c r="L12" i="17" s="1"/>
  <c r="N12" i="17" s="1"/>
  <c r="H28" i="10"/>
  <c r="H30" i="10" s="1"/>
  <c r="M22" i="10"/>
  <c r="L22" i="10"/>
  <c r="K22" i="10"/>
  <c r="J22" i="10"/>
  <c r="I22" i="10"/>
  <c r="H22" i="10"/>
  <c r="G22" i="10"/>
  <c r="F22" i="10"/>
  <c r="E22" i="10"/>
  <c r="D22" i="10"/>
  <c r="N21" i="10"/>
  <c r="N20" i="10"/>
  <c r="N19" i="10"/>
  <c r="N18" i="10"/>
  <c r="N17" i="10"/>
  <c r="N16" i="10"/>
  <c r="N15" i="10"/>
  <c r="N14" i="10"/>
  <c r="N13" i="10"/>
  <c r="N12" i="10"/>
  <c r="N11" i="10"/>
  <c r="C22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K30" i="30"/>
  <c r="J30" i="30"/>
  <c r="I30" i="30"/>
  <c r="H30" i="30"/>
  <c r="E30" i="30"/>
  <c r="D30" i="30"/>
  <c r="C30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H28" i="6"/>
  <c r="H30" i="6" s="1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H28" i="5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H28" i="4"/>
  <c r="H30" i="4" s="1"/>
  <c r="M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H28" i="3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H28" i="2"/>
  <c r="H30" i="2" s="1"/>
  <c r="N22" i="2"/>
  <c r="M27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H28" i="1"/>
  <c r="H30" i="1" s="1"/>
  <c r="M22" i="1"/>
  <c r="L22" i="1"/>
  <c r="K22" i="1"/>
  <c r="J22" i="1"/>
  <c r="I22" i="1"/>
  <c r="H22" i="1"/>
  <c r="G22" i="1"/>
  <c r="F22" i="1"/>
  <c r="E22" i="1"/>
  <c r="D22" i="1"/>
  <c r="N21" i="1"/>
  <c r="N20" i="1"/>
  <c r="N19" i="1"/>
  <c r="N18" i="1"/>
  <c r="N17" i="1"/>
  <c r="N16" i="1"/>
  <c r="N15" i="1"/>
  <c r="N14" i="1"/>
  <c r="N13" i="1"/>
  <c r="N12" i="1"/>
  <c r="N11" i="1"/>
  <c r="C22" i="1"/>
  <c r="N10" i="1"/>
  <c r="N9" i="1"/>
  <c r="N8" i="1"/>
  <c r="N7" i="1"/>
  <c r="N6" i="1"/>
  <c r="N5" i="1"/>
  <c r="N4" i="1"/>
  <c r="N29" i="29" l="1"/>
  <c r="N31" i="29" s="1"/>
  <c r="N30" i="30"/>
  <c r="N32" i="30" s="1"/>
  <c r="G18" i="47"/>
  <c r="K20" i="47"/>
  <c r="K18" i="47" s="1"/>
  <c r="G6" i="47"/>
  <c r="G24" i="47" s="1"/>
  <c r="K6" i="47"/>
  <c r="N22" i="10"/>
  <c r="C24" i="10" s="1"/>
  <c r="N13" i="30"/>
  <c r="N16" i="30" s="1"/>
  <c r="N18" i="31"/>
  <c r="N20" i="31" s="1"/>
  <c r="N30" i="12"/>
  <c r="N32" i="12" s="1"/>
  <c r="N13" i="12"/>
  <c r="N15" i="12" s="1"/>
  <c r="N19" i="9"/>
  <c r="N18" i="8"/>
  <c r="N20" i="8" s="1"/>
  <c r="D30" i="6"/>
  <c r="N22" i="6"/>
  <c r="D24" i="6" s="1"/>
  <c r="N22" i="4"/>
  <c r="M27" i="4" s="1"/>
  <c r="N22" i="3"/>
  <c r="D24" i="3" s="1"/>
  <c r="C24" i="2"/>
  <c r="G24" i="2"/>
  <c r="E24" i="2"/>
  <c r="I24" i="2"/>
  <c r="N22" i="1"/>
  <c r="C24" i="1" s="1"/>
  <c r="D15" i="29"/>
  <c r="F15" i="29"/>
  <c r="H15" i="29"/>
  <c r="M28" i="10"/>
  <c r="C30" i="10"/>
  <c r="E30" i="10"/>
  <c r="G30" i="10"/>
  <c r="D30" i="10"/>
  <c r="F30" i="10"/>
  <c r="C15" i="29"/>
  <c r="E15" i="29"/>
  <c r="G15" i="29"/>
  <c r="I15" i="29"/>
  <c r="K15" i="29"/>
  <c r="M15" i="29"/>
  <c r="D31" i="29"/>
  <c r="F31" i="29"/>
  <c r="H31" i="29"/>
  <c r="J31" i="29"/>
  <c r="L31" i="29"/>
  <c r="J15" i="29"/>
  <c r="L15" i="29"/>
  <c r="C31" i="29"/>
  <c r="E31" i="29"/>
  <c r="G31" i="29"/>
  <c r="I31" i="29"/>
  <c r="K31" i="29"/>
  <c r="M31" i="29"/>
  <c r="M28" i="6"/>
  <c r="C30" i="6"/>
  <c r="E30" i="6"/>
  <c r="G30" i="6"/>
  <c r="F30" i="6"/>
  <c r="H30" i="5"/>
  <c r="G30" i="5"/>
  <c r="M28" i="5"/>
  <c r="E30" i="5"/>
  <c r="D30" i="5"/>
  <c r="F30" i="5"/>
  <c r="N22" i="5"/>
  <c r="C30" i="5"/>
  <c r="M28" i="4"/>
  <c r="C30" i="4"/>
  <c r="E30" i="4"/>
  <c r="G30" i="4"/>
  <c r="D30" i="4"/>
  <c r="F30" i="4"/>
  <c r="H30" i="3"/>
  <c r="F30" i="3"/>
  <c r="D30" i="3"/>
  <c r="G30" i="3"/>
  <c r="M28" i="3"/>
  <c r="E30" i="3"/>
  <c r="C30" i="3"/>
  <c r="D24" i="2"/>
  <c r="F24" i="2"/>
  <c r="H24" i="2"/>
  <c r="J24" i="2"/>
  <c r="L24" i="2"/>
  <c r="N24" i="2"/>
  <c r="M28" i="2"/>
  <c r="C30" i="2"/>
  <c r="E30" i="2"/>
  <c r="G30" i="2"/>
  <c r="K24" i="2"/>
  <c r="M24" i="2"/>
  <c r="D30" i="2"/>
  <c r="F30" i="2"/>
  <c r="M28" i="1"/>
  <c r="C30" i="1"/>
  <c r="E30" i="1"/>
  <c r="G30" i="1"/>
  <c r="D30" i="1"/>
  <c r="F30" i="1"/>
  <c r="J24" i="1" l="1"/>
  <c r="H32" i="12"/>
  <c r="D32" i="30"/>
  <c r="F24" i="1"/>
  <c r="M24" i="1"/>
  <c r="M32" i="12"/>
  <c r="I32" i="12"/>
  <c r="N21" i="9"/>
  <c r="L21" i="9"/>
  <c r="J21" i="9"/>
  <c r="H21" i="9"/>
  <c r="F21" i="9"/>
  <c r="D21" i="9"/>
  <c r="G21" i="9"/>
  <c r="M21" i="9"/>
  <c r="K21" i="9"/>
  <c r="I21" i="9"/>
  <c r="E21" i="9"/>
  <c r="C21" i="9"/>
  <c r="K32" i="12"/>
  <c r="E32" i="12"/>
  <c r="I24" i="1"/>
  <c r="L32" i="12"/>
  <c r="M24" i="4"/>
  <c r="E24" i="1"/>
  <c r="K24" i="47"/>
  <c r="J24" i="4"/>
  <c r="E24" i="4"/>
  <c r="F24" i="4"/>
  <c r="I24" i="4"/>
  <c r="N24" i="4"/>
  <c r="C32" i="30"/>
  <c r="F16" i="30"/>
  <c r="C16" i="30"/>
  <c r="G32" i="12"/>
  <c r="C32" i="12"/>
  <c r="J32" i="12"/>
  <c r="D32" i="12"/>
  <c r="M27" i="3"/>
  <c r="L15" i="12"/>
  <c r="K15" i="12"/>
  <c r="H15" i="12"/>
  <c r="G15" i="12"/>
  <c r="J15" i="12"/>
  <c r="M15" i="12"/>
  <c r="I15" i="12"/>
  <c r="C15" i="12"/>
  <c r="M20" i="8"/>
  <c r="G20" i="8"/>
  <c r="K20" i="8"/>
  <c r="C20" i="8"/>
  <c r="I20" i="8"/>
  <c r="E20" i="8"/>
  <c r="J20" i="8"/>
  <c r="L20" i="8"/>
  <c r="D20" i="8"/>
  <c r="K24" i="3"/>
  <c r="G24" i="3"/>
  <c r="C24" i="3"/>
  <c r="N24" i="10"/>
  <c r="J24" i="10"/>
  <c r="I24" i="10"/>
  <c r="F24" i="10"/>
  <c r="M24" i="10"/>
  <c r="E24" i="10"/>
  <c r="L24" i="10"/>
  <c r="H24" i="10"/>
  <c r="D24" i="10"/>
  <c r="M27" i="10"/>
  <c r="M29" i="10" s="1"/>
  <c r="N29" i="10" s="1"/>
  <c r="K24" i="10"/>
  <c r="G24" i="10"/>
  <c r="M32" i="30"/>
  <c r="I32" i="30"/>
  <c r="K32" i="30"/>
  <c r="G32" i="30"/>
  <c r="L32" i="30"/>
  <c r="E32" i="30"/>
  <c r="H32" i="30"/>
  <c r="J32" i="30"/>
  <c r="F32" i="30"/>
  <c r="J16" i="30"/>
  <c r="L16" i="30"/>
  <c r="H16" i="30"/>
  <c r="D16" i="30"/>
  <c r="M16" i="30"/>
  <c r="K16" i="30"/>
  <c r="G16" i="30"/>
  <c r="I16" i="30"/>
  <c r="E16" i="30"/>
  <c r="K20" i="31"/>
  <c r="G20" i="31"/>
  <c r="C20" i="31"/>
  <c r="J20" i="31"/>
  <c r="M20" i="31"/>
  <c r="I20" i="31"/>
  <c r="E20" i="31"/>
  <c r="L20" i="31"/>
  <c r="H20" i="31"/>
  <c r="F20" i="31"/>
  <c r="D20" i="31"/>
  <c r="F32" i="12"/>
  <c r="E15" i="12"/>
  <c r="F15" i="12"/>
  <c r="D15" i="12"/>
  <c r="H20" i="8"/>
  <c r="F20" i="8"/>
  <c r="K24" i="6"/>
  <c r="G24" i="6"/>
  <c r="C24" i="6"/>
  <c r="N24" i="6"/>
  <c r="M24" i="6"/>
  <c r="I24" i="6"/>
  <c r="E24" i="6"/>
  <c r="M27" i="6"/>
  <c r="J24" i="6"/>
  <c r="F24" i="6"/>
  <c r="L24" i="6"/>
  <c r="H24" i="6"/>
  <c r="L24" i="4"/>
  <c r="H24" i="4"/>
  <c r="D24" i="4"/>
  <c r="K24" i="4"/>
  <c r="G24" i="4"/>
  <c r="C24" i="4"/>
  <c r="M24" i="3"/>
  <c r="I24" i="3"/>
  <c r="E24" i="3"/>
  <c r="N24" i="3"/>
  <c r="J24" i="3"/>
  <c r="F24" i="3"/>
  <c r="L24" i="3"/>
  <c r="H24" i="3"/>
  <c r="L24" i="1"/>
  <c r="H24" i="1"/>
  <c r="D24" i="1"/>
  <c r="K24" i="1"/>
  <c r="G24" i="1"/>
  <c r="N24" i="1"/>
  <c r="M27" i="1"/>
  <c r="M29" i="6"/>
  <c r="N29" i="6" s="1"/>
  <c r="M27" i="5"/>
  <c r="N24" i="5"/>
  <c r="K24" i="5"/>
  <c r="G24" i="5"/>
  <c r="C24" i="5"/>
  <c r="J24" i="5"/>
  <c r="F24" i="5"/>
  <c r="M24" i="5"/>
  <c r="I24" i="5"/>
  <c r="E24" i="5"/>
  <c r="L24" i="5"/>
  <c r="H24" i="5"/>
  <c r="D24" i="5"/>
  <c r="M29" i="4"/>
  <c r="N29" i="4" s="1"/>
  <c r="M29" i="3"/>
  <c r="N29" i="3" s="1"/>
  <c r="M29" i="2"/>
  <c r="M29" i="1"/>
  <c r="N29" i="1" s="1"/>
  <c r="N28" i="10" l="1"/>
  <c r="N28" i="3"/>
  <c r="N27" i="3"/>
  <c r="N27" i="10"/>
  <c r="N28" i="6"/>
  <c r="N27" i="6"/>
  <c r="M29" i="5"/>
  <c r="N27" i="5" s="1"/>
  <c r="N27" i="4"/>
  <c r="N28" i="4"/>
  <c r="N29" i="2"/>
  <c r="N27" i="2"/>
  <c r="N28" i="2"/>
  <c r="N27" i="1"/>
  <c r="N28" i="1"/>
  <c r="N29" i="5" l="1"/>
  <c r="N28" i="5"/>
</calcChain>
</file>

<file path=xl/sharedStrings.xml><?xml version="1.0" encoding="utf-8"?>
<sst xmlns="http://schemas.openxmlformats.org/spreadsheetml/2006/main" count="817" uniqueCount="118">
  <si>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</si>
  <si>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</si>
  <si>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</si>
  <si>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</si>
  <si>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</si>
  <si>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</si>
  <si>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</si>
  <si>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</si>
  <si>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</si>
  <si>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</si>
  <si>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</si>
  <si>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</si>
  <si>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</si>
  <si>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</si>
  <si>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</si>
  <si>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</si>
  <si>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</si>
  <si>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</si>
  <si>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</si>
  <si>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</si>
  <si>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</si>
  <si>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</si>
  <si>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</si>
  <si>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</si>
  <si>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</si>
  <si>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</si>
  <si>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</si>
  <si>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</si>
  <si>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</si>
  <si>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</si>
  <si>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</si>
  <si>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</si>
  <si>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</si>
  <si>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</si>
  <si>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</si>
  <si>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</si>
  <si>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</si>
  <si>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</si>
  <si>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</si>
  <si>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</si>
  <si>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</si>
  <si>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</si>
  <si>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</si>
  <si>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</si>
  <si>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</si>
  <si>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</si>
  <si>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</si>
  <si>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</si>
  <si>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</si>
  <si>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</si>
  <si>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</si>
  <si>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</si>
  <si>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</si>
  <si>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</si>
  <si>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</si>
  <si>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</si>
  <si>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</si>
  <si>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</si>
  <si>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</si>
  <si>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</si>
  <si>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</si>
  <si>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</si>
  <si>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</si>
  <si>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</si>
  <si>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</si>
  <si>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</si>
  <si>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</si>
  <si>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</si>
  <si>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</si>
  <si>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</si>
  <si>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</si>
  <si>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</si>
  <si>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</si>
  <si>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</si>
  <si>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</si>
  <si>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</si>
  <si>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</si>
  <si>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</si>
  <si>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</si>
  <si>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</si>
  <si>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</si>
  <si>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</si>
  <si>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</si>
  <si>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</si>
  <si>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</si>
  <si>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</si>
  <si>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</si>
  <si>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</si>
  <si>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</si>
  <si>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</si>
  <si>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</si>
  <si>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</si>
  <si>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 xml:space="preserve"> 000 мкд</t>
  </si>
  <si>
    <t>Халк</t>
  </si>
  <si>
    <t>Граве н.</t>
  </si>
  <si>
    <t>Бруто полисирана премија за период од 01.01.2021 до 31.03.2021</t>
  </si>
  <si>
    <t>Број на договори за период од 01.01.2021 до 31.03.2021</t>
  </si>
  <si>
    <t>Бруто исплатени (ликвидирани) штети за период од 01.01.2021 до 31.03.2021</t>
  </si>
  <si>
    <t>Број исплатени (ликвидирани) штети за период од 01.01.2021 до 31.03.2021</t>
  </si>
  <si>
    <t>Број на резервирани штети за период од 01.01.2021 до 31.03.2021</t>
  </si>
  <si>
    <t>Бруто резерви за настанати и пријавени штети за период од 01.01.2021 до 31.03.2021</t>
  </si>
  <si>
    <t>Договори за ЗАО за период од 01.01.2021 до 31.03.2021</t>
  </si>
  <si>
    <t>Премија за ЗАО за период од 01.01.2021 до 31.03.2021</t>
  </si>
  <si>
    <t>Број на Зелена карта за период од 01.01.2021  до 31.03.2021</t>
  </si>
  <si>
    <t>Премија за Зелена карта за период од 01.01.2021  до 31.03.2021</t>
  </si>
  <si>
    <t>Број на Гранично осигурување за период од 01.01.2021  до 31.03.2021</t>
  </si>
  <si>
    <t>Премија за Гранично осигурување за период од 01.01.2021  до 31.03.2021</t>
  </si>
  <si>
    <t>Број на штети од ЗАО за период од 01.01.2021 до 31.03.2021</t>
  </si>
  <si>
    <t>Ликвидирани штети на ЗАО за период од 01.01.2021  до 31.03.2021</t>
  </si>
  <si>
    <t>Број на штети на Зелена карта за период од 01.01.2021 до 31.03.2021</t>
  </si>
  <si>
    <t>Ликвидирани штети за ЗК за период од 01.01.2021 до 31.03.2021</t>
  </si>
  <si>
    <t>Број на Гранично осигурување за период од 01.01.2021 до 31.03.2021</t>
  </si>
  <si>
    <t>Штети на Гранично осигурување за период од 01.01.2021 до 31.03.2021</t>
  </si>
  <si>
    <t>Техничка премија за период од 01.01.2021  до 31.03.2021</t>
  </si>
  <si>
    <t xml:space="preserve">          Резерви за настанати и пријавени, непријавени штети за период од 01.01.2021 до 31.03.2021</t>
  </si>
  <si>
    <t>Продажба по канали за период од 01.01.2021 до 31.03.2021 година</t>
  </si>
  <si>
    <t>Бруто технички резерви за периодот од  01.01.2021  до 31.03.2021</t>
  </si>
  <si>
    <t>Неосигурени возила, непознати возила и услужни штети за период од 01.01 до 31.03.2021 година ( Вкупно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</si>
</sst>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charset val="204"/>
      <scheme val="minor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60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9" xfId="0" applyFont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2" borderId="6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5" fillId="2" borderId="17" xfId="1" applyNumberFormat="1" applyFont="1" applyFill="1" applyBorder="1" applyAlignment="1">
      <alignment vertical="center" wrapText="1"/>
    </xf>
    <xf numFmtId="9" fontId="5" fillId="2" borderId="14" xfId="2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10" fontId="5" fillId="3" borderId="1" xfId="6" applyNumberFormat="1" applyFont="1" applyFill="1" applyBorder="1"/>
    <xf numFmtId="10" fontId="5" fillId="3" borderId="1" xfId="6" applyNumberFormat="1" applyFont="1" applyFill="1" applyBorder="1" applyAlignment="1"/>
    <xf numFmtId="10" fontId="5" fillId="2" borderId="1" xfId="6" applyNumberFormat="1" applyFont="1" applyFill="1" applyBorder="1"/>
    <xf numFmtId="3" fontId="12" fillId="0" borderId="1" xfId="0" applyNumberFormat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8" fillId="3" borderId="1" xfId="0" applyNumberFormat="1" applyFont="1" applyFill="1" applyBorder="1"/>
    <xf numFmtId="0" fontId="29" fillId="2" borderId="1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0" fontId="5" fillId="0" borderId="19" xfId="0" applyFont="1" applyBorder="1" applyAlignment="1"/>
    <xf numFmtId="0" fontId="19" fillId="0" borderId="0" xfId="0" applyFont="1"/>
    <xf numFmtId="3" fontId="24" fillId="3" borderId="11" xfId="0" applyNumberFormat="1" applyFont="1" applyFill="1" applyBorder="1" applyAlignment="1">
      <alignment vertical="center"/>
    </xf>
    <xf numFmtId="3" fontId="14" fillId="2" borderId="7" xfId="0" applyNumberFormat="1" applyFont="1" applyFill="1" applyBorder="1"/>
    <xf numFmtId="3" fontId="4" fillId="2" borderId="7" xfId="0" applyNumberFormat="1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3" fontId="14" fillId="2" borderId="28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3" fontId="14" fillId="2" borderId="17" xfId="0" applyNumberFormat="1" applyFont="1" applyFill="1" applyBorder="1" applyAlignment="1">
      <alignment vertical="center"/>
    </xf>
    <xf numFmtId="3" fontId="14" fillId="3" borderId="18" xfId="0" applyNumberFormat="1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3" fontId="14" fillId="2" borderId="29" xfId="0" applyNumberFormat="1" applyFont="1" applyFill="1" applyBorder="1" applyAlignment="1">
      <alignment vertical="center"/>
    </xf>
    <xf numFmtId="3" fontId="25" fillId="3" borderId="11" xfId="0" applyNumberFormat="1" applyFont="1" applyFill="1" applyBorder="1" applyAlignment="1">
      <alignment vertical="center"/>
    </xf>
    <xf numFmtId="0" fontId="33" fillId="0" borderId="0" xfId="0" applyFont="1"/>
    <xf numFmtId="0" fontId="14" fillId="0" borderId="0" xfId="0" applyFont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23" fillId="3" borderId="3" xfId="0" applyNumberFormat="1" applyFont="1" applyFill="1" applyBorder="1" applyAlignment="1">
      <alignment vertical="center"/>
    </xf>
    <xf numFmtId="3" fontId="23" fillId="3" borderId="46" xfId="0" applyNumberFormat="1" applyFont="1" applyFill="1" applyBorder="1" applyAlignment="1">
      <alignment vertical="center"/>
    </xf>
    <xf numFmtId="3" fontId="23" fillId="2" borderId="46" xfId="0" applyNumberFormat="1" applyFont="1" applyFill="1" applyBorder="1" applyAlignment="1">
      <alignment vertical="center"/>
    </xf>
    <xf numFmtId="3" fontId="23" fillId="2" borderId="26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36" fillId="3" borderId="11" xfId="0" applyNumberFormat="1" applyFont="1" applyFill="1" applyBorder="1" applyAlignment="1">
      <alignment vertical="center"/>
    </xf>
    <xf numFmtId="3" fontId="23" fillId="2" borderId="32" xfId="0" applyNumberFormat="1" applyFont="1" applyFill="1" applyBorder="1" applyAlignment="1">
      <alignment vertical="center"/>
    </xf>
    <xf numFmtId="3" fontId="36" fillId="3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6" borderId="0" xfId="0" applyFont="1" applyFill="1" applyBorder="1"/>
    <xf numFmtId="0" fontId="12" fillId="0" borderId="15" xfId="0" applyFont="1" applyBorder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3" fontId="23" fillId="2" borderId="6" xfId="0" applyNumberFormat="1" applyFont="1" applyFill="1" applyBorder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3" fontId="23" fillId="2" borderId="4" xfId="0" applyNumberFormat="1" applyFont="1" applyFill="1" applyBorder="1" applyAlignment="1">
      <alignment vertical="center"/>
    </xf>
    <xf numFmtId="3" fontId="23" fillId="3" borderId="17" xfId="0" applyNumberFormat="1" applyFont="1" applyFill="1" applyBorder="1" applyAlignment="1">
      <alignment vertical="center"/>
    </xf>
    <xf numFmtId="3" fontId="23" fillId="2" borderId="17" xfId="0" applyNumberFormat="1" applyFont="1" applyFill="1" applyBorder="1" applyAlignment="1">
      <alignment vertical="center"/>
    </xf>
    <xf numFmtId="3" fontId="23" fillId="2" borderId="28" xfId="0" applyNumberFormat="1" applyFont="1" applyFill="1" applyBorder="1" applyAlignment="1">
      <alignment vertical="center"/>
    </xf>
    <xf numFmtId="3" fontId="23" fillId="3" borderId="18" xfId="0" applyNumberFormat="1" applyFont="1" applyFill="1" applyBorder="1" applyAlignment="1">
      <alignment vertical="center"/>
    </xf>
    <xf numFmtId="3" fontId="32" fillId="3" borderId="11" xfId="0" applyNumberFormat="1" applyFont="1" applyFill="1" applyBorder="1" applyAlignment="1">
      <alignment vertical="center"/>
    </xf>
    <xf numFmtId="3" fontId="14" fillId="3" borderId="6" xfId="0" applyNumberFormat="1" applyFont="1" applyFill="1" applyBorder="1" applyAlignment="1">
      <alignment vertical="center"/>
    </xf>
    <xf numFmtId="3" fontId="14" fillId="3" borderId="4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2" borderId="1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3" borderId="10" xfId="0" applyFont="1" applyFill="1" applyBorder="1" applyAlignment="1">
      <alignment horizontal="right" vertical="center" wrapText="1"/>
    </xf>
    <xf numFmtId="0" fontId="16" fillId="3" borderId="22" xfId="0" applyFont="1" applyFill="1" applyBorder="1" applyAlignment="1">
      <alignment vertical="center" wrapText="1"/>
    </xf>
    <xf numFmtId="164" fontId="3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/>
  </sheetViews>
  <sheetFormatPr defaultRowHeight="15" x14ac:dyDescent="0.25"/>
  <cols>
    <col min="1" max="1" width="4.85546875" customWidth="1"/>
    <col min="2" max="2" width="28" customWidth="1"/>
  </cols>
  <sheetData>
    <row r="1" spans="1:14" ht="21.75" customHeight="1" thickBot="1" x14ac:dyDescent="0.3">
      <c r="A1" s="211"/>
      <c r="B1" s="212"/>
      <c r="C1" s="318" t="s">
        <v>95</v>
      </c>
      <c r="D1" s="319"/>
      <c r="E1" s="319"/>
      <c r="F1" s="319"/>
      <c r="G1" s="319"/>
      <c r="H1" s="319"/>
      <c r="I1" s="319"/>
      <c r="J1" s="2"/>
      <c r="K1" s="2"/>
      <c r="L1" s="2"/>
      <c r="M1" s="2"/>
      <c r="N1" s="211" t="s">
        <v>91</v>
      </c>
    </row>
    <row r="2" spans="1:14" ht="15.75" thickBot="1" x14ac:dyDescent="0.3">
      <c r="A2" s="322" t="s">
        <v>0</v>
      </c>
      <c r="B2" s="324" t="s">
        <v>1</v>
      </c>
      <c r="C2" s="326" t="s">
        <v>2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0" t="s">
        <v>3</v>
      </c>
    </row>
    <row r="3" spans="1:14" ht="15.75" thickBot="1" x14ac:dyDescent="0.3">
      <c r="A3" s="323"/>
      <c r="B3" s="325"/>
      <c r="C3" s="85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94</v>
      </c>
      <c r="J3" s="24" t="s">
        <v>9</v>
      </c>
      <c r="K3" s="85" t="s">
        <v>10</v>
      </c>
      <c r="L3" s="24" t="s">
        <v>93</v>
      </c>
      <c r="M3" s="25" t="s">
        <v>11</v>
      </c>
      <c r="N3" s="321"/>
    </row>
    <row r="4" spans="1:14" x14ac:dyDescent="0.25">
      <c r="A4" s="5">
        <v>1</v>
      </c>
      <c r="B4" s="9" t="s">
        <v>12</v>
      </c>
      <c r="C4" s="182">
        <v>19195</v>
      </c>
      <c r="D4" s="155">
        <v>11925</v>
      </c>
      <c r="E4" s="204">
        <v>5965</v>
      </c>
      <c r="F4" s="198">
        <v>21901</v>
      </c>
      <c r="G4" s="204">
        <v>15141</v>
      </c>
      <c r="H4" s="198">
        <v>24354</v>
      </c>
      <c r="I4" s="204">
        <v>5685</v>
      </c>
      <c r="J4" s="198">
        <v>13874</v>
      </c>
      <c r="K4" s="182">
        <v>13290</v>
      </c>
      <c r="L4" s="198">
        <v>8216</v>
      </c>
      <c r="M4" s="194">
        <v>19909</v>
      </c>
      <c r="N4" s="191">
        <f t="shared" ref="N4:N21" si="0">SUM(C4:M4)</f>
        <v>159455</v>
      </c>
    </row>
    <row r="5" spans="1:14" x14ac:dyDescent="0.25">
      <c r="A5" s="4">
        <v>2</v>
      </c>
      <c r="B5" s="10" t="s">
        <v>13</v>
      </c>
      <c r="C5" s="202">
        <v>2440</v>
      </c>
      <c r="D5" s="71">
        <v>30228</v>
      </c>
      <c r="E5" s="202">
        <v>5347</v>
      </c>
      <c r="F5" s="199">
        <v>6217</v>
      </c>
      <c r="G5" s="202">
        <v>710</v>
      </c>
      <c r="H5" s="199">
        <v>24803</v>
      </c>
      <c r="I5" s="201">
        <v>0</v>
      </c>
      <c r="J5" s="199">
        <v>5617</v>
      </c>
      <c r="K5" s="201">
        <v>129</v>
      </c>
      <c r="L5" s="199">
        <v>31316</v>
      </c>
      <c r="M5" s="196">
        <v>17267</v>
      </c>
      <c r="N5" s="192">
        <f t="shared" si="0"/>
        <v>124074</v>
      </c>
    </row>
    <row r="6" spans="1:14" x14ac:dyDescent="0.25">
      <c r="A6" s="4">
        <v>3</v>
      </c>
      <c r="B6" s="10" t="s">
        <v>14</v>
      </c>
      <c r="C6" s="202">
        <v>14164</v>
      </c>
      <c r="D6" s="71">
        <v>36258</v>
      </c>
      <c r="E6" s="202">
        <v>14528</v>
      </c>
      <c r="F6" s="199">
        <v>35978</v>
      </c>
      <c r="G6" s="202">
        <v>11044</v>
      </c>
      <c r="H6" s="199">
        <v>17625</v>
      </c>
      <c r="I6" s="202">
        <v>1897</v>
      </c>
      <c r="J6" s="199">
        <v>18491</v>
      </c>
      <c r="K6" s="202">
        <v>19889</v>
      </c>
      <c r="L6" s="199">
        <v>18682</v>
      </c>
      <c r="M6" s="196">
        <v>11145</v>
      </c>
      <c r="N6" s="192">
        <f t="shared" si="0"/>
        <v>199701</v>
      </c>
    </row>
    <row r="7" spans="1:14" x14ac:dyDescent="0.25">
      <c r="A7" s="4">
        <v>4</v>
      </c>
      <c r="B7" s="10" t="s">
        <v>15</v>
      </c>
      <c r="C7" s="201">
        <v>0</v>
      </c>
      <c r="D7" s="39">
        <v>0</v>
      </c>
      <c r="E7" s="201">
        <v>0</v>
      </c>
      <c r="F7" s="22">
        <v>0</v>
      </c>
      <c r="G7" s="201">
        <v>0</v>
      </c>
      <c r="H7" s="22">
        <v>0</v>
      </c>
      <c r="I7" s="201">
        <v>0</v>
      </c>
      <c r="J7" s="22">
        <v>0</v>
      </c>
      <c r="K7" s="201">
        <v>0</v>
      </c>
      <c r="L7" s="22">
        <v>0</v>
      </c>
      <c r="M7" s="195">
        <v>0</v>
      </c>
      <c r="N7" s="10">
        <f t="shared" si="0"/>
        <v>0</v>
      </c>
    </row>
    <row r="8" spans="1:14" x14ac:dyDescent="0.25">
      <c r="A8" s="4">
        <v>5</v>
      </c>
      <c r="B8" s="10" t="s">
        <v>16</v>
      </c>
      <c r="C8" s="201">
        <v>0</v>
      </c>
      <c r="D8" s="71">
        <v>0</v>
      </c>
      <c r="E8" s="21">
        <v>0</v>
      </c>
      <c r="F8" s="22">
        <v>0</v>
      </c>
      <c r="G8" s="202">
        <v>5</v>
      </c>
      <c r="H8" s="199">
        <v>78100</v>
      </c>
      <c r="I8" s="201">
        <v>0</v>
      </c>
      <c r="J8" s="22">
        <v>0</v>
      </c>
      <c r="K8" s="201">
        <v>0</v>
      </c>
      <c r="L8" s="22">
        <v>0</v>
      </c>
      <c r="M8" s="195">
        <v>0</v>
      </c>
      <c r="N8" s="192">
        <f t="shared" si="0"/>
        <v>78105</v>
      </c>
    </row>
    <row r="9" spans="1:14" x14ac:dyDescent="0.25">
      <c r="A9" s="4">
        <v>6</v>
      </c>
      <c r="B9" s="10" t="s">
        <v>17</v>
      </c>
      <c r="C9" s="201">
        <v>0</v>
      </c>
      <c r="D9" s="39">
        <v>0</v>
      </c>
      <c r="E9" s="201">
        <v>0</v>
      </c>
      <c r="F9" s="22">
        <v>0</v>
      </c>
      <c r="G9" s="201">
        <v>0</v>
      </c>
      <c r="H9" s="22">
        <v>0</v>
      </c>
      <c r="I9" s="201">
        <v>0</v>
      </c>
      <c r="J9" s="22">
        <v>0</v>
      </c>
      <c r="K9" s="201">
        <v>7</v>
      </c>
      <c r="L9" s="22">
        <v>50</v>
      </c>
      <c r="M9" s="195">
        <v>0</v>
      </c>
      <c r="N9" s="10">
        <f t="shared" si="0"/>
        <v>57</v>
      </c>
    </row>
    <row r="10" spans="1:14" x14ac:dyDescent="0.25">
      <c r="A10" s="4">
        <v>7</v>
      </c>
      <c r="B10" s="10" t="s">
        <v>18</v>
      </c>
      <c r="C10" s="202">
        <v>5962</v>
      </c>
      <c r="D10" s="71">
        <v>5654</v>
      </c>
      <c r="E10" s="202">
        <v>1955</v>
      </c>
      <c r="F10" s="199">
        <v>880</v>
      </c>
      <c r="G10" s="202">
        <v>557</v>
      </c>
      <c r="H10" s="199">
        <v>634</v>
      </c>
      <c r="I10" s="201">
        <v>0</v>
      </c>
      <c r="J10" s="199">
        <v>3698</v>
      </c>
      <c r="K10" s="202">
        <v>369</v>
      </c>
      <c r="L10" s="22">
        <v>438</v>
      </c>
      <c r="M10" s="196">
        <v>158</v>
      </c>
      <c r="N10" s="192">
        <f t="shared" si="0"/>
        <v>20305</v>
      </c>
    </row>
    <row r="11" spans="1:14" x14ac:dyDescent="0.25">
      <c r="A11" s="4">
        <v>8</v>
      </c>
      <c r="B11" s="10" t="s">
        <v>19</v>
      </c>
      <c r="C11" s="202">
        <v>51701</v>
      </c>
      <c r="D11" s="71">
        <v>22634</v>
      </c>
      <c r="E11" s="202">
        <v>74220</v>
      </c>
      <c r="F11" s="199">
        <v>17108</v>
      </c>
      <c r="G11" s="202">
        <v>2637</v>
      </c>
      <c r="H11" s="199">
        <v>49951</v>
      </c>
      <c r="I11" s="202">
        <v>1047</v>
      </c>
      <c r="J11" s="199">
        <v>28352</v>
      </c>
      <c r="K11" s="202">
        <v>10096</v>
      </c>
      <c r="L11" s="199">
        <v>13823</v>
      </c>
      <c r="M11" s="196">
        <v>13311</v>
      </c>
      <c r="N11" s="192">
        <f t="shared" si="0"/>
        <v>284880</v>
      </c>
    </row>
    <row r="12" spans="1:14" x14ac:dyDescent="0.25">
      <c r="A12" s="4">
        <v>9</v>
      </c>
      <c r="B12" s="10" t="s">
        <v>20</v>
      </c>
      <c r="C12" s="202">
        <v>76686</v>
      </c>
      <c r="D12" s="71">
        <v>34527</v>
      </c>
      <c r="E12" s="202">
        <v>12593</v>
      </c>
      <c r="F12" s="199">
        <v>33647</v>
      </c>
      <c r="G12" s="202">
        <v>12193</v>
      </c>
      <c r="H12" s="199">
        <v>23039</v>
      </c>
      <c r="I12" s="202">
        <v>463</v>
      </c>
      <c r="J12" s="199">
        <v>19256</v>
      </c>
      <c r="K12" s="202">
        <v>2874</v>
      </c>
      <c r="L12" s="199">
        <v>77872</v>
      </c>
      <c r="M12" s="196">
        <v>5691</v>
      </c>
      <c r="N12" s="192">
        <f t="shared" si="0"/>
        <v>298841</v>
      </c>
    </row>
    <row r="13" spans="1:14" x14ac:dyDescent="0.25">
      <c r="A13" s="4">
        <v>10</v>
      </c>
      <c r="B13" s="10" t="s">
        <v>21</v>
      </c>
      <c r="C13" s="202">
        <v>60399</v>
      </c>
      <c r="D13" s="71">
        <v>108714</v>
      </c>
      <c r="E13" s="202">
        <v>84235</v>
      </c>
      <c r="F13" s="199">
        <v>94282</v>
      </c>
      <c r="G13" s="202">
        <v>122391</v>
      </c>
      <c r="H13" s="199">
        <v>79095</v>
      </c>
      <c r="I13" s="202">
        <v>59007</v>
      </c>
      <c r="J13" s="199">
        <v>129049</v>
      </c>
      <c r="K13" s="202">
        <v>90888</v>
      </c>
      <c r="L13" s="199">
        <v>101859</v>
      </c>
      <c r="M13" s="196">
        <v>65339</v>
      </c>
      <c r="N13" s="192">
        <f t="shared" si="0"/>
        <v>995258</v>
      </c>
    </row>
    <row r="14" spans="1:14" x14ac:dyDescent="0.25">
      <c r="A14" s="4">
        <v>11</v>
      </c>
      <c r="B14" s="10" t="s">
        <v>22</v>
      </c>
      <c r="C14" s="201">
        <v>0</v>
      </c>
      <c r="D14" s="71">
        <v>0</v>
      </c>
      <c r="E14" s="201">
        <v>0</v>
      </c>
      <c r="F14" s="199">
        <v>0</v>
      </c>
      <c r="G14" s="202">
        <v>253</v>
      </c>
      <c r="H14" s="199">
        <v>6426</v>
      </c>
      <c r="I14" s="201">
        <v>0</v>
      </c>
      <c r="J14" s="22">
        <v>0</v>
      </c>
      <c r="K14" s="201">
        <v>19</v>
      </c>
      <c r="L14" s="22">
        <v>467</v>
      </c>
      <c r="M14" s="195">
        <v>0</v>
      </c>
      <c r="N14" s="192">
        <f t="shared" si="0"/>
        <v>7165</v>
      </c>
    </row>
    <row r="15" spans="1:14" x14ac:dyDescent="0.25">
      <c r="A15" s="4">
        <v>12</v>
      </c>
      <c r="B15" s="10" t="s">
        <v>23</v>
      </c>
      <c r="C15" s="201">
        <v>5</v>
      </c>
      <c r="D15" s="39">
        <v>29</v>
      </c>
      <c r="E15" s="201">
        <v>11</v>
      </c>
      <c r="F15" s="22">
        <v>54</v>
      </c>
      <c r="G15" s="201">
        <v>6</v>
      </c>
      <c r="H15" s="22">
        <v>19</v>
      </c>
      <c r="I15" s="201">
        <v>0</v>
      </c>
      <c r="J15" s="22">
        <v>10</v>
      </c>
      <c r="K15" s="201">
        <v>18</v>
      </c>
      <c r="L15" s="22">
        <v>6</v>
      </c>
      <c r="M15" s="195">
        <v>0</v>
      </c>
      <c r="N15" s="192">
        <f t="shared" si="0"/>
        <v>158</v>
      </c>
    </row>
    <row r="16" spans="1:14" x14ac:dyDescent="0.25">
      <c r="A16" s="4">
        <v>13</v>
      </c>
      <c r="B16" s="10" t="s">
        <v>24</v>
      </c>
      <c r="C16" s="202">
        <v>11453</v>
      </c>
      <c r="D16" s="71">
        <v>10517</v>
      </c>
      <c r="E16" s="202">
        <v>1371</v>
      </c>
      <c r="F16" s="199">
        <v>2986</v>
      </c>
      <c r="G16" s="202">
        <v>2662</v>
      </c>
      <c r="H16" s="199">
        <v>26565</v>
      </c>
      <c r="I16" s="201">
        <v>247</v>
      </c>
      <c r="J16" s="199">
        <v>8344</v>
      </c>
      <c r="K16" s="202">
        <v>3278</v>
      </c>
      <c r="L16" s="199">
        <v>7471</v>
      </c>
      <c r="M16" s="196">
        <v>1838</v>
      </c>
      <c r="N16" s="192">
        <f t="shared" si="0"/>
        <v>76732</v>
      </c>
    </row>
    <row r="17" spans="1:14" x14ac:dyDescent="0.25">
      <c r="A17" s="4">
        <v>14</v>
      </c>
      <c r="B17" s="10" t="s">
        <v>25</v>
      </c>
      <c r="C17" s="201">
        <v>268</v>
      </c>
      <c r="D17" s="71">
        <v>1396</v>
      </c>
      <c r="E17" s="201">
        <v>131</v>
      </c>
      <c r="F17" s="22">
        <v>881</v>
      </c>
      <c r="G17" s="201">
        <v>0</v>
      </c>
      <c r="H17" s="22">
        <v>0</v>
      </c>
      <c r="I17" s="201">
        <v>0</v>
      </c>
      <c r="J17" s="22">
        <v>0</v>
      </c>
      <c r="K17" s="201">
        <v>0</v>
      </c>
      <c r="L17" s="22">
        <v>-21</v>
      </c>
      <c r="M17" s="195">
        <v>0</v>
      </c>
      <c r="N17" s="192">
        <f t="shared" si="0"/>
        <v>2655</v>
      </c>
    </row>
    <row r="18" spans="1:14" x14ac:dyDescent="0.25">
      <c r="A18" s="4">
        <v>15</v>
      </c>
      <c r="B18" s="10" t="s">
        <v>26</v>
      </c>
      <c r="C18" s="201">
        <v>0</v>
      </c>
      <c r="D18" s="39">
        <v>0</v>
      </c>
      <c r="E18" s="201">
        <v>0</v>
      </c>
      <c r="F18" s="199">
        <v>0</v>
      </c>
      <c r="G18" s="201">
        <v>0</v>
      </c>
      <c r="H18" s="22">
        <v>6</v>
      </c>
      <c r="I18" s="201">
        <v>0</v>
      </c>
      <c r="J18" s="22">
        <v>0</v>
      </c>
      <c r="K18" s="201">
        <v>5</v>
      </c>
      <c r="L18" s="22">
        <v>54</v>
      </c>
      <c r="M18" s="195">
        <v>0</v>
      </c>
      <c r="N18" s="192">
        <f>SUM(C18:M18)</f>
        <v>65</v>
      </c>
    </row>
    <row r="19" spans="1:14" x14ac:dyDescent="0.25">
      <c r="A19" s="4">
        <v>16</v>
      </c>
      <c r="B19" s="10" t="s">
        <v>27</v>
      </c>
      <c r="C19" s="202">
        <v>534</v>
      </c>
      <c r="D19" s="71">
        <v>6680</v>
      </c>
      <c r="E19" s="202">
        <v>53</v>
      </c>
      <c r="F19" s="199">
        <v>854</v>
      </c>
      <c r="G19" s="201">
        <v>0</v>
      </c>
      <c r="H19" s="22">
        <v>81</v>
      </c>
      <c r="I19" s="201">
        <v>0</v>
      </c>
      <c r="J19" s="199">
        <v>1541</v>
      </c>
      <c r="K19" s="202">
        <v>0</v>
      </c>
      <c r="L19" s="22">
        <v>0</v>
      </c>
      <c r="M19" s="196">
        <v>0</v>
      </c>
      <c r="N19" s="192">
        <f>SUM(C19:M19)</f>
        <v>9743</v>
      </c>
    </row>
    <row r="20" spans="1:14" x14ac:dyDescent="0.25">
      <c r="A20" s="4">
        <v>17</v>
      </c>
      <c r="B20" s="10" t="s">
        <v>28</v>
      </c>
      <c r="C20" s="201">
        <v>0</v>
      </c>
      <c r="D20" s="39">
        <v>0</v>
      </c>
      <c r="E20" s="201">
        <v>0</v>
      </c>
      <c r="F20" s="22">
        <v>0</v>
      </c>
      <c r="G20" s="201">
        <v>0</v>
      </c>
      <c r="H20" s="22">
        <v>0</v>
      </c>
      <c r="I20" s="201">
        <v>0</v>
      </c>
      <c r="J20" s="22">
        <v>0</v>
      </c>
      <c r="K20" s="201">
        <v>0</v>
      </c>
      <c r="L20" s="22">
        <v>0</v>
      </c>
      <c r="M20" s="195">
        <v>0</v>
      </c>
      <c r="N20" s="10">
        <f>SUM(C20:M20)</f>
        <v>0</v>
      </c>
    </row>
    <row r="21" spans="1:14" ht="15.75" thickBot="1" x14ac:dyDescent="0.3">
      <c r="A21" s="6">
        <v>18</v>
      </c>
      <c r="B21" s="11" t="s">
        <v>29</v>
      </c>
      <c r="C21" s="203">
        <v>1144</v>
      </c>
      <c r="D21" s="156">
        <v>4245</v>
      </c>
      <c r="E21" s="203">
        <v>405</v>
      </c>
      <c r="F21" s="200">
        <v>2693</v>
      </c>
      <c r="G21" s="203">
        <v>548</v>
      </c>
      <c r="H21" s="200">
        <v>2892</v>
      </c>
      <c r="I21" s="203">
        <v>507</v>
      </c>
      <c r="J21" s="200">
        <v>1453</v>
      </c>
      <c r="K21" s="203">
        <v>1391</v>
      </c>
      <c r="L21" s="200">
        <v>960</v>
      </c>
      <c r="M21" s="197">
        <v>611</v>
      </c>
      <c r="N21" s="193">
        <f t="shared" si="0"/>
        <v>16849</v>
      </c>
    </row>
    <row r="22" spans="1:14" ht="15.75" thickBot="1" x14ac:dyDescent="0.3">
      <c r="A22" s="7"/>
      <c r="B22" s="19" t="s">
        <v>30</v>
      </c>
      <c r="C22" s="213">
        <f t="shared" ref="C22:N22" si="1">SUM(C4:C21)</f>
        <v>243951</v>
      </c>
      <c r="D22" s="214">
        <f>SUM(D4:D21)</f>
        <v>272807</v>
      </c>
      <c r="E22" s="213">
        <f>SUM(E4:E21)</f>
        <v>200814</v>
      </c>
      <c r="F22" s="215">
        <f>SUM(F4:F21)</f>
        <v>217481</v>
      </c>
      <c r="G22" s="216">
        <f t="shared" si="1"/>
        <v>168147</v>
      </c>
      <c r="H22" s="215">
        <f t="shared" si="1"/>
        <v>333590</v>
      </c>
      <c r="I22" s="216">
        <f t="shared" si="1"/>
        <v>68853</v>
      </c>
      <c r="J22" s="215">
        <f t="shared" si="1"/>
        <v>229685</v>
      </c>
      <c r="K22" s="216">
        <f t="shared" si="1"/>
        <v>142253</v>
      </c>
      <c r="L22" s="215">
        <f t="shared" si="1"/>
        <v>261193</v>
      </c>
      <c r="M22" s="217">
        <f t="shared" si="1"/>
        <v>135269</v>
      </c>
      <c r="N22" s="218">
        <f t="shared" si="1"/>
        <v>2274043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16" t="s">
        <v>31</v>
      </c>
      <c r="B24" s="317"/>
      <c r="C24" s="27">
        <f>C22/N22</f>
        <v>0.10727633558380383</v>
      </c>
      <c r="D24" s="28">
        <f>D22/N22</f>
        <v>0.11996562949777115</v>
      </c>
      <c r="E24" s="29">
        <f>E22/N22</f>
        <v>8.8307037289972093E-2</v>
      </c>
      <c r="F24" s="28">
        <f>F22/N22</f>
        <v>9.5636274248112288E-2</v>
      </c>
      <c r="G24" s="29">
        <f>G22/N22</f>
        <v>7.3941873570552541E-2</v>
      </c>
      <c r="H24" s="28">
        <f>H22/N22</f>
        <v>0.14669467551844886</v>
      </c>
      <c r="I24" s="29">
        <f>I22/N22</f>
        <v>3.0277791580897988E-2</v>
      </c>
      <c r="J24" s="28">
        <f>J22/N22</f>
        <v>0.10100292738527812</v>
      </c>
      <c r="K24" s="29">
        <f>K22/N22</f>
        <v>6.2555105598267047E-2</v>
      </c>
      <c r="L24" s="28">
        <f>L22/N22</f>
        <v>0.1148584261599275</v>
      </c>
      <c r="M24" s="30">
        <f>M22/N22</f>
        <v>5.9483923566968612E-2</v>
      </c>
      <c r="N24" s="102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22" t="s">
        <v>0</v>
      </c>
      <c r="B26" s="328" t="s">
        <v>1</v>
      </c>
      <c r="C26" s="334" t="s">
        <v>90</v>
      </c>
      <c r="D26" s="335"/>
      <c r="E26" s="335"/>
      <c r="F26" s="335"/>
      <c r="G26" s="336"/>
      <c r="H26" s="33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3"/>
      <c r="B27" s="329"/>
      <c r="C27" s="243" t="s">
        <v>11</v>
      </c>
      <c r="D27" s="244" t="s">
        <v>32</v>
      </c>
      <c r="E27" s="243" t="s">
        <v>7</v>
      </c>
      <c r="F27" s="244" t="s">
        <v>9</v>
      </c>
      <c r="G27" s="239" t="s">
        <v>4</v>
      </c>
      <c r="H27" s="333"/>
      <c r="I27" s="1"/>
      <c r="J27" s="104"/>
      <c r="K27" s="330" t="s">
        <v>33</v>
      </c>
      <c r="L27" s="331"/>
      <c r="M27" s="146">
        <f>N22</f>
        <v>2274043</v>
      </c>
      <c r="N27" s="147">
        <f>M27/M29</f>
        <v>0.84582884824391547</v>
      </c>
    </row>
    <row r="28" spans="1:14" ht="15.75" thickBot="1" x14ac:dyDescent="0.3">
      <c r="A28" s="26">
        <v>19</v>
      </c>
      <c r="B28" s="168" t="s">
        <v>34</v>
      </c>
      <c r="C28" s="145">
        <v>138110</v>
      </c>
      <c r="D28" s="57">
        <v>111073</v>
      </c>
      <c r="E28" s="145">
        <v>78954</v>
      </c>
      <c r="F28" s="57">
        <v>52223</v>
      </c>
      <c r="G28" s="145">
        <v>34135</v>
      </c>
      <c r="H28" s="57">
        <f>SUM(C28:G28)</f>
        <v>414495</v>
      </c>
      <c r="I28" s="1"/>
      <c r="J28" s="104"/>
      <c r="K28" s="312" t="s">
        <v>34</v>
      </c>
      <c r="L28" s="313"/>
      <c r="M28" s="145">
        <f>H28</f>
        <v>414495</v>
      </c>
      <c r="N28" s="148">
        <f>M28/M29</f>
        <v>0.15417115175608453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14" t="s">
        <v>3</v>
      </c>
      <c r="L29" s="315"/>
      <c r="M29" s="149">
        <f>M27+M28</f>
        <v>2688538</v>
      </c>
      <c r="N29" s="150">
        <f>M29/M29</f>
        <v>1</v>
      </c>
    </row>
    <row r="30" spans="1:14" ht="15.75" thickBot="1" x14ac:dyDescent="0.3">
      <c r="A30" s="316" t="s">
        <v>35</v>
      </c>
      <c r="B30" s="317"/>
      <c r="C30" s="27">
        <f>C28/H28</f>
        <v>0.33320064174477376</v>
      </c>
      <c r="D30" s="105">
        <f>D28/H28</f>
        <v>0.26797186938322537</v>
      </c>
      <c r="E30" s="27">
        <f>E28/H28</f>
        <v>0.19048239423877247</v>
      </c>
      <c r="F30" s="105">
        <f>F28/H28</f>
        <v>0.12599186962448281</v>
      </c>
      <c r="G30" s="27">
        <f>G28/H28</f>
        <v>8.2353225008745576E-2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5.5" customHeight="1" thickBot="1" x14ac:dyDescent="0.3">
      <c r="A1" s="31"/>
      <c r="B1" s="31"/>
      <c r="C1" s="342" t="s">
        <v>105</v>
      </c>
      <c r="D1" s="343"/>
      <c r="E1" s="343"/>
      <c r="F1" s="343"/>
      <c r="G1" s="343"/>
      <c r="H1" s="343"/>
      <c r="I1" s="343"/>
      <c r="J1" s="344"/>
      <c r="K1" s="344"/>
      <c r="L1" s="31"/>
      <c r="M1" s="31"/>
      <c r="N1" s="66"/>
    </row>
    <row r="2" spans="1:14" ht="15.75" thickBot="1" x14ac:dyDescent="0.3">
      <c r="A2" s="345" t="s">
        <v>0</v>
      </c>
      <c r="B2" s="347" t="s">
        <v>1</v>
      </c>
      <c r="C2" s="372" t="s">
        <v>2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47" t="s">
        <v>3</v>
      </c>
    </row>
    <row r="3" spans="1:14" x14ac:dyDescent="0.25">
      <c r="A3" s="383"/>
      <c r="B3" s="384"/>
      <c r="C3" s="388" t="s">
        <v>69</v>
      </c>
      <c r="D3" s="347" t="s">
        <v>4</v>
      </c>
      <c r="E3" s="379" t="s">
        <v>5</v>
      </c>
      <c r="F3" s="396" t="s">
        <v>6</v>
      </c>
      <c r="G3" s="379" t="s">
        <v>7</v>
      </c>
      <c r="H3" s="377" t="s">
        <v>8</v>
      </c>
      <c r="I3" s="379" t="s">
        <v>94</v>
      </c>
      <c r="J3" s="377" t="s">
        <v>9</v>
      </c>
      <c r="K3" s="388" t="s">
        <v>10</v>
      </c>
      <c r="L3" s="347" t="s">
        <v>93</v>
      </c>
      <c r="M3" s="379" t="s">
        <v>11</v>
      </c>
      <c r="N3" s="373"/>
    </row>
    <row r="4" spans="1:14" ht="15.75" thickBot="1" x14ac:dyDescent="0.3">
      <c r="A4" s="380"/>
      <c r="B4" s="374"/>
      <c r="C4" s="390"/>
      <c r="D4" s="380"/>
      <c r="E4" s="380"/>
      <c r="F4" s="397"/>
      <c r="G4" s="380"/>
      <c r="H4" s="378"/>
      <c r="I4" s="380"/>
      <c r="J4" s="378"/>
      <c r="K4" s="390"/>
      <c r="L4" s="380"/>
      <c r="M4" s="380"/>
      <c r="N4" s="374"/>
    </row>
    <row r="5" spans="1:14" x14ac:dyDescent="0.25">
      <c r="A5" s="36">
        <v>1</v>
      </c>
      <c r="B5" s="37" t="s">
        <v>39</v>
      </c>
      <c r="C5" s="80">
        <v>89</v>
      </c>
      <c r="D5" s="155">
        <v>64</v>
      </c>
      <c r="E5" s="80">
        <v>1674</v>
      </c>
      <c r="F5" s="155">
        <v>212</v>
      </c>
      <c r="G5" s="80">
        <v>42</v>
      </c>
      <c r="H5" s="155">
        <v>25</v>
      </c>
      <c r="I5" s="80">
        <v>50</v>
      </c>
      <c r="J5" s="155">
        <v>91</v>
      </c>
      <c r="K5" s="80">
        <v>17</v>
      </c>
      <c r="L5" s="155">
        <v>78</v>
      </c>
      <c r="M5" s="80">
        <v>14</v>
      </c>
      <c r="N5" s="155">
        <f t="shared" ref="N5:N13" si="0">SUM(C5:M5)</f>
        <v>2356</v>
      </c>
    </row>
    <row r="6" spans="1:14" x14ac:dyDescent="0.25">
      <c r="A6" s="38">
        <v>2</v>
      </c>
      <c r="B6" s="39" t="s">
        <v>40</v>
      </c>
      <c r="C6" s="80">
        <v>6</v>
      </c>
      <c r="D6" s="71">
        <v>0</v>
      </c>
      <c r="E6" s="80">
        <v>38</v>
      </c>
      <c r="F6" s="71">
        <v>4</v>
      </c>
      <c r="G6" s="80">
        <v>0</v>
      </c>
      <c r="H6" s="71">
        <v>0</v>
      </c>
      <c r="I6" s="80">
        <v>0</v>
      </c>
      <c r="J6" s="71">
        <v>0</v>
      </c>
      <c r="K6" s="80">
        <v>0</v>
      </c>
      <c r="L6" s="71">
        <v>3</v>
      </c>
      <c r="M6" s="80">
        <v>0</v>
      </c>
      <c r="N6" s="71">
        <f t="shared" si="0"/>
        <v>51</v>
      </c>
    </row>
    <row r="7" spans="1:14" x14ac:dyDescent="0.25">
      <c r="A7" s="38">
        <v>3</v>
      </c>
      <c r="B7" s="39" t="s">
        <v>41</v>
      </c>
      <c r="C7" s="68">
        <v>0</v>
      </c>
      <c r="D7" s="39">
        <v>0</v>
      </c>
      <c r="E7" s="68">
        <v>5</v>
      </c>
      <c r="F7" s="39">
        <v>0</v>
      </c>
      <c r="G7" s="68">
        <v>0</v>
      </c>
      <c r="H7" s="39">
        <v>0</v>
      </c>
      <c r="I7" s="68">
        <v>0</v>
      </c>
      <c r="J7" s="39">
        <v>0</v>
      </c>
      <c r="K7" s="68">
        <v>0</v>
      </c>
      <c r="L7" s="39">
        <v>0</v>
      </c>
      <c r="M7" s="68">
        <v>0</v>
      </c>
      <c r="N7" s="39">
        <f t="shared" si="0"/>
        <v>5</v>
      </c>
    </row>
    <row r="8" spans="1:14" x14ac:dyDescent="0.25">
      <c r="A8" s="38">
        <v>4</v>
      </c>
      <c r="B8" s="39" t="s">
        <v>42</v>
      </c>
      <c r="C8" s="68">
        <v>3</v>
      </c>
      <c r="D8" s="39">
        <v>0</v>
      </c>
      <c r="E8" s="68">
        <v>5</v>
      </c>
      <c r="F8" s="39">
        <v>0</v>
      </c>
      <c r="G8" s="68">
        <v>0</v>
      </c>
      <c r="H8" s="39">
        <v>0</v>
      </c>
      <c r="I8" s="68">
        <v>0</v>
      </c>
      <c r="J8" s="39">
        <v>0</v>
      </c>
      <c r="K8" s="68">
        <v>0</v>
      </c>
      <c r="L8" s="39">
        <v>4</v>
      </c>
      <c r="M8" s="68">
        <v>0</v>
      </c>
      <c r="N8" s="39">
        <f t="shared" si="0"/>
        <v>12</v>
      </c>
    </row>
    <row r="9" spans="1:14" x14ac:dyDescent="0.25">
      <c r="A9" s="38">
        <v>5</v>
      </c>
      <c r="B9" s="39" t="s">
        <v>43</v>
      </c>
      <c r="C9" s="68">
        <v>1</v>
      </c>
      <c r="D9" s="39">
        <v>0</v>
      </c>
      <c r="E9" s="68">
        <v>0</v>
      </c>
      <c r="F9" s="39">
        <v>0</v>
      </c>
      <c r="G9" s="68">
        <v>0</v>
      </c>
      <c r="H9" s="39">
        <v>0</v>
      </c>
      <c r="I9" s="68">
        <v>1</v>
      </c>
      <c r="J9" s="39">
        <v>0</v>
      </c>
      <c r="K9" s="68">
        <v>0</v>
      </c>
      <c r="L9" s="39">
        <v>0</v>
      </c>
      <c r="M9" s="68">
        <v>0</v>
      </c>
      <c r="N9" s="39">
        <f t="shared" si="0"/>
        <v>2</v>
      </c>
    </row>
    <row r="10" spans="1:14" x14ac:dyDescent="0.25">
      <c r="A10" s="38">
        <v>6</v>
      </c>
      <c r="B10" s="39" t="s">
        <v>44</v>
      </c>
      <c r="C10" s="68">
        <v>0</v>
      </c>
      <c r="D10" s="39">
        <v>3</v>
      </c>
      <c r="E10" s="68">
        <v>3</v>
      </c>
      <c r="F10" s="39">
        <v>4</v>
      </c>
      <c r="G10" s="68">
        <v>0</v>
      </c>
      <c r="H10" s="39">
        <v>0</v>
      </c>
      <c r="I10" s="68">
        <v>0</v>
      </c>
      <c r="J10" s="39">
        <v>0</v>
      </c>
      <c r="K10" s="68">
        <v>0</v>
      </c>
      <c r="L10" s="39">
        <v>0</v>
      </c>
      <c r="M10" s="68">
        <v>0</v>
      </c>
      <c r="N10" s="39">
        <f t="shared" si="0"/>
        <v>10</v>
      </c>
    </row>
    <row r="11" spans="1:14" x14ac:dyDescent="0.25">
      <c r="A11" s="38">
        <v>7</v>
      </c>
      <c r="B11" s="39" t="s">
        <v>45</v>
      </c>
      <c r="C11" s="68">
        <v>12</v>
      </c>
      <c r="D11" s="71">
        <v>0</v>
      </c>
      <c r="E11" s="68">
        <v>57</v>
      </c>
      <c r="F11" s="71">
        <v>33</v>
      </c>
      <c r="G11" s="68">
        <v>1</v>
      </c>
      <c r="H11" s="71">
        <v>0</v>
      </c>
      <c r="I11" s="68">
        <v>1</v>
      </c>
      <c r="J11" s="71">
        <v>0</v>
      </c>
      <c r="K11" s="68">
        <v>0</v>
      </c>
      <c r="L11" s="71">
        <v>4</v>
      </c>
      <c r="M11" s="68">
        <v>1</v>
      </c>
      <c r="N11" s="71">
        <f t="shared" si="0"/>
        <v>109</v>
      </c>
    </row>
    <row r="12" spans="1:14" ht="15.75" thickBot="1" x14ac:dyDescent="0.3">
      <c r="A12" s="41">
        <v>8</v>
      </c>
      <c r="B12" s="42" t="s">
        <v>46</v>
      </c>
      <c r="C12" s="81">
        <v>0</v>
      </c>
      <c r="D12" s="39">
        <v>0</v>
      </c>
      <c r="E12" s="81">
        <v>0</v>
      </c>
      <c r="F12" s="39">
        <v>0</v>
      </c>
      <c r="G12" s="81">
        <v>0</v>
      </c>
      <c r="H12" s="39">
        <v>0</v>
      </c>
      <c r="I12" s="81">
        <v>0</v>
      </c>
      <c r="J12" s="39">
        <v>0</v>
      </c>
      <c r="K12" s="81">
        <v>0</v>
      </c>
      <c r="L12" s="39">
        <v>0</v>
      </c>
      <c r="M12" s="81">
        <v>0</v>
      </c>
      <c r="N12" s="39">
        <f t="shared" si="0"/>
        <v>0</v>
      </c>
    </row>
    <row r="13" spans="1:14" ht="15.75" thickBot="1" x14ac:dyDescent="0.3">
      <c r="A13" s="43"/>
      <c r="B13" s="44" t="s">
        <v>37</v>
      </c>
      <c r="C13" s="48">
        <f t="shared" ref="C13:M13" si="1">SUM(C5:C12)</f>
        <v>111</v>
      </c>
      <c r="D13" s="46">
        <f t="shared" si="1"/>
        <v>67</v>
      </c>
      <c r="E13" s="48">
        <f t="shared" si="1"/>
        <v>1782</v>
      </c>
      <c r="F13" s="46">
        <f t="shared" si="1"/>
        <v>253</v>
      </c>
      <c r="G13" s="48">
        <f t="shared" si="1"/>
        <v>43</v>
      </c>
      <c r="H13" s="46">
        <f t="shared" si="1"/>
        <v>25</v>
      </c>
      <c r="I13" s="48">
        <f t="shared" si="1"/>
        <v>52</v>
      </c>
      <c r="J13" s="46">
        <f t="shared" si="1"/>
        <v>91</v>
      </c>
      <c r="K13" s="48">
        <f t="shared" si="1"/>
        <v>17</v>
      </c>
      <c r="L13" s="46">
        <f t="shared" si="1"/>
        <v>89</v>
      </c>
      <c r="M13" s="48">
        <f t="shared" si="1"/>
        <v>15</v>
      </c>
      <c r="N13" s="46">
        <f t="shared" si="0"/>
        <v>2545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51" t="s">
        <v>53</v>
      </c>
      <c r="B15" s="398"/>
      <c r="C15" s="72">
        <f>C13/N13</f>
        <v>4.3614931237721019E-2</v>
      </c>
      <c r="D15" s="73">
        <f>D13/N13</f>
        <v>2.6326129666011788E-2</v>
      </c>
      <c r="E15" s="55">
        <f>E13/N13</f>
        <v>0.70019646365422394</v>
      </c>
      <c r="F15" s="73">
        <f>F13/N13</f>
        <v>9.9410609037328096E-2</v>
      </c>
      <c r="G15" s="55">
        <f>G13/N13</f>
        <v>1.6895874263261296E-2</v>
      </c>
      <c r="H15" s="73">
        <f>H13/N13</f>
        <v>9.823182711198428E-3</v>
      </c>
      <c r="I15" s="55">
        <f>I13/N13</f>
        <v>2.043222003929273E-2</v>
      </c>
      <c r="J15" s="73">
        <f>J13/N13</f>
        <v>3.5756385068762282E-2</v>
      </c>
      <c r="K15" s="55">
        <f>K13/N13</f>
        <v>6.6797642436149315E-3</v>
      </c>
      <c r="L15" s="73">
        <f>L13/N13</f>
        <v>3.4970530451866405E-2</v>
      </c>
      <c r="M15" s="74">
        <f>M13/N13</f>
        <v>5.893909626719057E-3</v>
      </c>
      <c r="N15" s="221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1"/>
      <c r="B17" s="31"/>
      <c r="C17" s="342" t="s">
        <v>106</v>
      </c>
      <c r="D17" s="343"/>
      <c r="E17" s="343"/>
      <c r="F17" s="343"/>
      <c r="G17" s="343"/>
      <c r="H17" s="343"/>
      <c r="I17" s="343"/>
      <c r="J17" s="344"/>
      <c r="K17" s="344"/>
      <c r="L17" s="31"/>
      <c r="M17" s="31"/>
      <c r="N17" s="220" t="s">
        <v>36</v>
      </c>
    </row>
    <row r="18" spans="1:14" ht="15.75" thickBot="1" x14ac:dyDescent="0.3">
      <c r="A18" s="345" t="s">
        <v>0</v>
      </c>
      <c r="B18" s="347" t="s">
        <v>1</v>
      </c>
      <c r="C18" s="372" t="s">
        <v>2</v>
      </c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47" t="s">
        <v>3</v>
      </c>
    </row>
    <row r="19" spans="1:14" x14ac:dyDescent="0.25">
      <c r="A19" s="383"/>
      <c r="B19" s="384"/>
      <c r="C19" s="388" t="s">
        <v>69</v>
      </c>
      <c r="D19" s="347" t="s">
        <v>4</v>
      </c>
      <c r="E19" s="379" t="s">
        <v>5</v>
      </c>
      <c r="F19" s="396" t="s">
        <v>6</v>
      </c>
      <c r="G19" s="379" t="s">
        <v>7</v>
      </c>
      <c r="H19" s="377" t="s">
        <v>8</v>
      </c>
      <c r="I19" s="379" t="s">
        <v>94</v>
      </c>
      <c r="J19" s="377" t="s">
        <v>9</v>
      </c>
      <c r="K19" s="388" t="s">
        <v>10</v>
      </c>
      <c r="L19" s="347" t="s">
        <v>93</v>
      </c>
      <c r="M19" s="379" t="s">
        <v>11</v>
      </c>
      <c r="N19" s="373"/>
    </row>
    <row r="20" spans="1:14" ht="15.75" thickBot="1" x14ac:dyDescent="0.3">
      <c r="A20" s="380"/>
      <c r="B20" s="374"/>
      <c r="C20" s="390"/>
      <c r="D20" s="380"/>
      <c r="E20" s="380"/>
      <c r="F20" s="397"/>
      <c r="G20" s="380"/>
      <c r="H20" s="378"/>
      <c r="I20" s="380"/>
      <c r="J20" s="378"/>
      <c r="K20" s="390"/>
      <c r="L20" s="380"/>
      <c r="M20" s="380"/>
      <c r="N20" s="374"/>
    </row>
    <row r="21" spans="1:14" x14ac:dyDescent="0.25">
      <c r="A21" s="36">
        <v>1</v>
      </c>
      <c r="B21" s="37" t="s">
        <v>39</v>
      </c>
      <c r="C21" s="80">
        <v>357</v>
      </c>
      <c r="D21" s="155">
        <v>434</v>
      </c>
      <c r="E21" s="80">
        <v>5257</v>
      </c>
      <c r="F21" s="155">
        <v>631</v>
      </c>
      <c r="G21" s="80">
        <v>260</v>
      </c>
      <c r="H21" s="155">
        <v>132</v>
      </c>
      <c r="I21" s="80">
        <v>191</v>
      </c>
      <c r="J21" s="155">
        <v>455</v>
      </c>
      <c r="K21" s="80">
        <v>87</v>
      </c>
      <c r="L21" s="155">
        <v>446</v>
      </c>
      <c r="M21" s="80">
        <v>87</v>
      </c>
      <c r="N21" s="155">
        <f t="shared" ref="N21:N28" si="2">SUM(C21:M21)</f>
        <v>8337</v>
      </c>
    </row>
    <row r="22" spans="1:14" x14ac:dyDescent="0.25">
      <c r="A22" s="38">
        <v>2</v>
      </c>
      <c r="B22" s="39" t="s">
        <v>40</v>
      </c>
      <c r="C22" s="80">
        <v>72</v>
      </c>
      <c r="D22" s="71">
        <v>0</v>
      </c>
      <c r="E22" s="80">
        <v>452</v>
      </c>
      <c r="F22" s="71">
        <v>57</v>
      </c>
      <c r="G22" s="80">
        <v>0</v>
      </c>
      <c r="H22" s="71">
        <v>0</v>
      </c>
      <c r="I22" s="80">
        <v>0</v>
      </c>
      <c r="J22" s="71">
        <v>0</v>
      </c>
      <c r="K22" s="80">
        <v>0</v>
      </c>
      <c r="L22" s="71">
        <v>93</v>
      </c>
      <c r="M22" s="80">
        <v>0</v>
      </c>
      <c r="N22" s="71">
        <f t="shared" si="2"/>
        <v>674</v>
      </c>
    </row>
    <row r="23" spans="1:14" x14ac:dyDescent="0.25">
      <c r="A23" s="38">
        <v>3</v>
      </c>
      <c r="B23" s="39" t="s">
        <v>41</v>
      </c>
      <c r="C23" s="68">
        <v>0</v>
      </c>
      <c r="D23" s="39">
        <v>0</v>
      </c>
      <c r="E23" s="68">
        <v>74</v>
      </c>
      <c r="F23" s="39"/>
      <c r="G23" s="68">
        <v>0</v>
      </c>
      <c r="H23" s="39">
        <v>0</v>
      </c>
      <c r="I23" s="68">
        <v>0</v>
      </c>
      <c r="J23" s="39">
        <v>0</v>
      </c>
      <c r="K23" s="68">
        <v>0</v>
      </c>
      <c r="L23" s="39">
        <v>0</v>
      </c>
      <c r="M23" s="68">
        <v>0</v>
      </c>
      <c r="N23" s="71">
        <f t="shared" si="2"/>
        <v>74</v>
      </c>
    </row>
    <row r="24" spans="1:14" x14ac:dyDescent="0.25">
      <c r="A24" s="38">
        <v>4</v>
      </c>
      <c r="B24" s="39" t="s">
        <v>42</v>
      </c>
      <c r="C24" s="68">
        <v>6</v>
      </c>
      <c r="D24" s="39">
        <v>0</v>
      </c>
      <c r="E24" s="68">
        <v>3</v>
      </c>
      <c r="F24" s="39">
        <v>0</v>
      </c>
      <c r="G24" s="68">
        <v>0</v>
      </c>
      <c r="H24" s="39">
        <v>0</v>
      </c>
      <c r="I24" s="68">
        <v>0</v>
      </c>
      <c r="J24" s="39">
        <v>0</v>
      </c>
      <c r="K24" s="68">
        <v>0</v>
      </c>
      <c r="L24" s="39">
        <v>3</v>
      </c>
      <c r="M24" s="68">
        <v>0</v>
      </c>
      <c r="N24" s="39">
        <f t="shared" si="2"/>
        <v>12</v>
      </c>
    </row>
    <row r="25" spans="1:14" x14ac:dyDescent="0.25">
      <c r="A25" s="38">
        <v>5</v>
      </c>
      <c r="B25" s="39" t="s">
        <v>43</v>
      </c>
      <c r="C25" s="68">
        <v>2</v>
      </c>
      <c r="D25" s="39">
        <v>0</v>
      </c>
      <c r="E25" s="68">
        <v>0</v>
      </c>
      <c r="F25" s="39">
        <v>0</v>
      </c>
      <c r="G25" s="68">
        <v>0</v>
      </c>
      <c r="H25" s="39">
        <v>0</v>
      </c>
      <c r="I25" s="68">
        <v>2</v>
      </c>
      <c r="J25" s="39">
        <v>0</v>
      </c>
      <c r="K25" s="68">
        <v>0</v>
      </c>
      <c r="L25" s="39">
        <v>0</v>
      </c>
      <c r="M25" s="68">
        <v>0</v>
      </c>
      <c r="N25" s="39">
        <f t="shared" si="2"/>
        <v>4</v>
      </c>
    </row>
    <row r="26" spans="1:14" x14ac:dyDescent="0.25">
      <c r="A26" s="38">
        <v>6</v>
      </c>
      <c r="B26" s="39" t="s">
        <v>44</v>
      </c>
      <c r="C26" s="68">
        <v>0</v>
      </c>
      <c r="D26" s="39">
        <v>10</v>
      </c>
      <c r="E26" s="68">
        <v>13</v>
      </c>
      <c r="F26" s="39">
        <v>14</v>
      </c>
      <c r="G26" s="68">
        <v>0</v>
      </c>
      <c r="H26" s="39">
        <v>0</v>
      </c>
      <c r="I26" s="68">
        <v>0</v>
      </c>
      <c r="J26" s="39">
        <v>0</v>
      </c>
      <c r="K26" s="68">
        <v>0</v>
      </c>
      <c r="L26" s="39">
        <v>0</v>
      </c>
      <c r="M26" s="68">
        <v>0</v>
      </c>
      <c r="N26" s="39">
        <f t="shared" si="2"/>
        <v>37</v>
      </c>
    </row>
    <row r="27" spans="1:14" x14ac:dyDescent="0.25">
      <c r="A27" s="38">
        <v>7</v>
      </c>
      <c r="B27" s="39" t="s">
        <v>45</v>
      </c>
      <c r="C27" s="68">
        <v>8</v>
      </c>
      <c r="D27" s="71">
        <v>0</v>
      </c>
      <c r="E27" s="68">
        <v>38</v>
      </c>
      <c r="F27" s="71">
        <v>55</v>
      </c>
      <c r="G27" s="68">
        <v>1</v>
      </c>
      <c r="H27" s="71">
        <v>0</v>
      </c>
      <c r="I27" s="68">
        <v>1</v>
      </c>
      <c r="J27" s="71">
        <v>0</v>
      </c>
      <c r="K27" s="68">
        <v>0</v>
      </c>
      <c r="L27" s="71">
        <v>4</v>
      </c>
      <c r="M27" s="68">
        <v>1</v>
      </c>
      <c r="N27" s="71">
        <f t="shared" si="2"/>
        <v>108</v>
      </c>
    </row>
    <row r="28" spans="1:14" ht="15.75" thickBot="1" x14ac:dyDescent="0.3">
      <c r="A28" s="41">
        <v>8</v>
      </c>
      <c r="B28" s="42" t="s">
        <v>46</v>
      </c>
      <c r="C28" s="81">
        <v>0</v>
      </c>
      <c r="D28" s="39">
        <v>0</v>
      </c>
      <c r="E28" s="81">
        <v>0</v>
      </c>
      <c r="F28" s="39">
        <v>0</v>
      </c>
      <c r="G28" s="81">
        <v>0</v>
      </c>
      <c r="H28" s="39">
        <v>0</v>
      </c>
      <c r="I28" s="81">
        <v>0</v>
      </c>
      <c r="J28" s="39">
        <v>0</v>
      </c>
      <c r="K28" s="81">
        <v>0</v>
      </c>
      <c r="L28" s="39">
        <v>0</v>
      </c>
      <c r="M28" s="81">
        <v>0</v>
      </c>
      <c r="N28" s="39">
        <f t="shared" si="2"/>
        <v>0</v>
      </c>
    </row>
    <row r="29" spans="1:14" ht="15.75" thickBot="1" x14ac:dyDescent="0.3">
      <c r="A29" s="43"/>
      <c r="B29" s="44" t="s">
        <v>37</v>
      </c>
      <c r="C29" s="48">
        <f t="shared" ref="C29:M29" si="3">SUM(C21:C28)</f>
        <v>445</v>
      </c>
      <c r="D29" s="46">
        <f>SUM(D21:D28)</f>
        <v>444</v>
      </c>
      <c r="E29" s="48">
        <f t="shared" si="3"/>
        <v>5837</v>
      </c>
      <c r="F29" s="46">
        <f t="shared" si="3"/>
        <v>757</v>
      </c>
      <c r="G29" s="48">
        <f t="shared" si="3"/>
        <v>261</v>
      </c>
      <c r="H29" s="46">
        <f t="shared" si="3"/>
        <v>132</v>
      </c>
      <c r="I29" s="48">
        <f>SUM(I21:I28)</f>
        <v>194</v>
      </c>
      <c r="J29" s="46">
        <f t="shared" si="3"/>
        <v>455</v>
      </c>
      <c r="K29" s="48">
        <f t="shared" si="3"/>
        <v>87</v>
      </c>
      <c r="L29" s="46">
        <f t="shared" si="3"/>
        <v>546</v>
      </c>
      <c r="M29" s="48">
        <f t="shared" si="3"/>
        <v>88</v>
      </c>
      <c r="N29" s="46">
        <f>SUM(C28:M29)</f>
        <v>9246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51" t="s">
        <v>53</v>
      </c>
      <c r="B31" s="398"/>
      <c r="C31" s="72">
        <f>C29/N29</f>
        <v>4.8128920614319705E-2</v>
      </c>
      <c r="D31" s="73">
        <f>D29/N29</f>
        <v>4.8020765736534715E-2</v>
      </c>
      <c r="E31" s="55">
        <f>E29/N29</f>
        <v>0.63130002163097554</v>
      </c>
      <c r="F31" s="73">
        <f>F29/N29</f>
        <v>8.1873242483235992E-2</v>
      </c>
      <c r="G31" s="55">
        <f>G29/N29</f>
        <v>2.8228423101881894E-2</v>
      </c>
      <c r="H31" s="73">
        <f>H29/N29</f>
        <v>1.427644386761843E-2</v>
      </c>
      <c r="I31" s="55">
        <f>I29/N29</f>
        <v>2.098204629028769E-2</v>
      </c>
      <c r="J31" s="73">
        <f>J29/N29</f>
        <v>4.9210469392169588E-2</v>
      </c>
      <c r="K31" s="55">
        <f>K29/N29</f>
        <v>9.4094743672939653E-3</v>
      </c>
      <c r="L31" s="73">
        <f>L29/N29</f>
        <v>5.9052563270603507E-2</v>
      </c>
      <c r="M31" s="74">
        <f>M29/N29</f>
        <v>9.5176292450789533E-3</v>
      </c>
      <c r="N31" s="221">
        <f>N29/N29</f>
        <v>1</v>
      </c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34">
    <mergeCell ref="A31:B31"/>
    <mergeCell ref="N2:N4"/>
    <mergeCell ref="C3:C4"/>
    <mergeCell ref="D3:D4"/>
    <mergeCell ref="E3:E4"/>
    <mergeCell ref="F3:F4"/>
    <mergeCell ref="G3:G4"/>
    <mergeCell ref="C17:K17"/>
    <mergeCell ref="A18:A20"/>
    <mergeCell ref="B18:B20"/>
    <mergeCell ref="C18:M18"/>
    <mergeCell ref="A15:B15"/>
    <mergeCell ref="N18:N20"/>
    <mergeCell ref="C19:C20"/>
    <mergeCell ref="D19:D20"/>
    <mergeCell ref="E19:E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M3:M4"/>
    <mergeCell ref="K19:K20"/>
    <mergeCell ref="L19:L20"/>
    <mergeCell ref="M19:M20"/>
    <mergeCell ref="F19:F20"/>
    <mergeCell ref="G19:G20"/>
    <mergeCell ref="H19:H20"/>
    <mergeCell ref="I19:I20"/>
    <mergeCell ref="J19:J20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0.25" customHeight="1" thickBot="1" x14ac:dyDescent="0.3">
      <c r="A1" s="158"/>
      <c r="B1" s="158"/>
      <c r="C1" s="401" t="s">
        <v>107</v>
      </c>
      <c r="D1" s="402"/>
      <c r="E1" s="402"/>
      <c r="F1" s="402"/>
      <c r="G1" s="402"/>
      <c r="H1" s="402"/>
      <c r="I1" s="402"/>
      <c r="J1" s="403"/>
      <c r="K1" s="403"/>
      <c r="L1" s="158"/>
      <c r="M1" s="158"/>
      <c r="N1" s="285"/>
    </row>
    <row r="2" spans="1:14" ht="15.75" thickBot="1" x14ac:dyDescent="0.3">
      <c r="A2" s="345" t="s">
        <v>0</v>
      </c>
      <c r="B2" s="347" t="s">
        <v>1</v>
      </c>
      <c r="C2" s="372" t="s">
        <v>2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47" t="s">
        <v>3</v>
      </c>
    </row>
    <row r="3" spans="1:14" x14ac:dyDescent="0.25">
      <c r="A3" s="383"/>
      <c r="B3" s="384"/>
      <c r="C3" s="375" t="s">
        <v>69</v>
      </c>
      <c r="D3" s="377" t="s">
        <v>4</v>
      </c>
      <c r="E3" s="379" t="s">
        <v>5</v>
      </c>
      <c r="F3" s="377" t="s">
        <v>6</v>
      </c>
      <c r="G3" s="379" t="s">
        <v>7</v>
      </c>
      <c r="H3" s="377" t="s">
        <v>8</v>
      </c>
      <c r="I3" s="379" t="s">
        <v>94</v>
      </c>
      <c r="J3" s="347" t="s">
        <v>9</v>
      </c>
      <c r="K3" s="404" t="s">
        <v>38</v>
      </c>
      <c r="L3" s="347" t="s">
        <v>93</v>
      </c>
      <c r="M3" s="381" t="s">
        <v>11</v>
      </c>
      <c r="N3" s="373"/>
    </row>
    <row r="4" spans="1:14" ht="15.75" thickBot="1" x14ac:dyDescent="0.3">
      <c r="A4" s="380"/>
      <c r="B4" s="374"/>
      <c r="C4" s="376"/>
      <c r="D4" s="378"/>
      <c r="E4" s="380"/>
      <c r="F4" s="378"/>
      <c r="G4" s="380"/>
      <c r="H4" s="378"/>
      <c r="I4" s="380"/>
      <c r="J4" s="380"/>
      <c r="K4" s="405"/>
      <c r="L4" s="380"/>
      <c r="M4" s="382"/>
      <c r="N4" s="374"/>
    </row>
    <row r="5" spans="1:14" x14ac:dyDescent="0.25">
      <c r="A5" s="36">
        <v>1</v>
      </c>
      <c r="B5" s="37" t="s">
        <v>39</v>
      </c>
      <c r="C5" s="151">
        <v>313</v>
      </c>
      <c r="D5" s="87">
        <v>687</v>
      </c>
      <c r="E5" s="151">
        <v>480</v>
      </c>
      <c r="F5" s="87">
        <v>499</v>
      </c>
      <c r="G5" s="151">
        <v>851</v>
      </c>
      <c r="H5" s="159">
        <v>472</v>
      </c>
      <c r="I5" s="151">
        <v>458</v>
      </c>
      <c r="J5" s="87">
        <v>787</v>
      </c>
      <c r="K5" s="151">
        <v>516</v>
      </c>
      <c r="L5" s="87">
        <v>733</v>
      </c>
      <c r="M5" s="151">
        <v>314</v>
      </c>
      <c r="N5" s="155">
        <f t="shared" ref="N5:N17" si="0">SUM(C5:M5)</f>
        <v>6110</v>
      </c>
    </row>
    <row r="6" spans="1:14" x14ac:dyDescent="0.25">
      <c r="A6" s="38">
        <v>2</v>
      </c>
      <c r="B6" s="39" t="s">
        <v>40</v>
      </c>
      <c r="C6" s="80">
        <v>40</v>
      </c>
      <c r="D6" s="65">
        <v>94</v>
      </c>
      <c r="E6" s="80">
        <v>83</v>
      </c>
      <c r="F6" s="65">
        <v>82</v>
      </c>
      <c r="G6" s="80">
        <v>60</v>
      </c>
      <c r="H6" s="65">
        <v>72</v>
      </c>
      <c r="I6" s="80">
        <v>8</v>
      </c>
      <c r="J6" s="65">
        <v>119</v>
      </c>
      <c r="K6" s="80">
        <v>64</v>
      </c>
      <c r="L6" s="65">
        <v>53</v>
      </c>
      <c r="M6" s="80">
        <v>45</v>
      </c>
      <c r="N6" s="71">
        <f t="shared" si="0"/>
        <v>720</v>
      </c>
    </row>
    <row r="7" spans="1:14" x14ac:dyDescent="0.25">
      <c r="A7" s="38">
        <v>3</v>
      </c>
      <c r="B7" s="39" t="s">
        <v>41</v>
      </c>
      <c r="C7" s="80">
        <v>4</v>
      </c>
      <c r="D7" s="65">
        <v>6</v>
      </c>
      <c r="E7" s="80">
        <v>2</v>
      </c>
      <c r="F7" s="65">
        <v>1</v>
      </c>
      <c r="G7" s="80">
        <v>16</v>
      </c>
      <c r="H7" s="69">
        <v>3</v>
      </c>
      <c r="I7" s="68">
        <v>0</v>
      </c>
      <c r="J7" s="65">
        <v>17</v>
      </c>
      <c r="K7" s="80">
        <v>5</v>
      </c>
      <c r="L7" s="65">
        <v>3</v>
      </c>
      <c r="M7" s="68">
        <v>0</v>
      </c>
      <c r="N7" s="71">
        <f t="shared" si="0"/>
        <v>57</v>
      </c>
    </row>
    <row r="8" spans="1:14" x14ac:dyDescent="0.25">
      <c r="A8" s="38">
        <v>4</v>
      </c>
      <c r="B8" s="39" t="s">
        <v>42</v>
      </c>
      <c r="C8" s="68">
        <v>0</v>
      </c>
      <c r="D8" s="69">
        <v>1</v>
      </c>
      <c r="E8" s="68">
        <v>0</v>
      </c>
      <c r="F8" s="69">
        <v>1</v>
      </c>
      <c r="G8" s="68">
        <v>1</v>
      </c>
      <c r="H8" s="69">
        <v>1</v>
      </c>
      <c r="I8" s="68">
        <v>0</v>
      </c>
      <c r="J8" s="69">
        <v>3</v>
      </c>
      <c r="K8" s="80">
        <v>3</v>
      </c>
      <c r="L8" s="65">
        <v>2</v>
      </c>
      <c r="M8" s="68">
        <v>1</v>
      </c>
      <c r="N8" s="71">
        <f t="shared" si="0"/>
        <v>13</v>
      </c>
    </row>
    <row r="9" spans="1:14" x14ac:dyDescent="0.25">
      <c r="A9" s="38">
        <v>5</v>
      </c>
      <c r="B9" s="39" t="s">
        <v>43</v>
      </c>
      <c r="C9" s="68">
        <v>1</v>
      </c>
      <c r="D9" s="69">
        <v>0</v>
      </c>
      <c r="E9" s="68">
        <v>1</v>
      </c>
      <c r="F9" s="69">
        <v>3</v>
      </c>
      <c r="G9" s="68">
        <v>0</v>
      </c>
      <c r="H9" s="69">
        <v>1</v>
      </c>
      <c r="I9" s="68">
        <v>0</v>
      </c>
      <c r="J9" s="69">
        <v>1</v>
      </c>
      <c r="K9" s="81">
        <v>5</v>
      </c>
      <c r="L9" s="69">
        <v>2</v>
      </c>
      <c r="M9" s="68">
        <v>0</v>
      </c>
      <c r="N9" s="39">
        <f t="shared" si="0"/>
        <v>14</v>
      </c>
    </row>
    <row r="10" spans="1:14" x14ac:dyDescent="0.25">
      <c r="A10" s="38">
        <v>6</v>
      </c>
      <c r="B10" s="39" t="s">
        <v>44</v>
      </c>
      <c r="C10" s="80">
        <v>0</v>
      </c>
      <c r="D10" s="65">
        <v>5</v>
      </c>
      <c r="E10" s="80">
        <v>3</v>
      </c>
      <c r="F10" s="65">
        <v>5</v>
      </c>
      <c r="G10" s="80">
        <v>1</v>
      </c>
      <c r="H10" s="65">
        <v>1</v>
      </c>
      <c r="I10" s="80">
        <v>6</v>
      </c>
      <c r="J10" s="65">
        <v>7</v>
      </c>
      <c r="K10" s="80">
        <v>2</v>
      </c>
      <c r="L10" s="65">
        <v>4</v>
      </c>
      <c r="M10" s="80">
        <v>1</v>
      </c>
      <c r="N10" s="71">
        <f t="shared" si="0"/>
        <v>35</v>
      </c>
    </row>
    <row r="11" spans="1:14" x14ac:dyDescent="0.25">
      <c r="A11" s="38">
        <v>7</v>
      </c>
      <c r="B11" s="39" t="s">
        <v>45</v>
      </c>
      <c r="C11" s="68">
        <v>0</v>
      </c>
      <c r="D11" s="65">
        <v>1</v>
      </c>
      <c r="E11" s="68">
        <v>0</v>
      </c>
      <c r="F11" s="69">
        <v>0</v>
      </c>
      <c r="G11" s="68">
        <v>2</v>
      </c>
      <c r="H11" s="69">
        <v>0</v>
      </c>
      <c r="I11" s="68">
        <v>1</v>
      </c>
      <c r="J11" s="69">
        <v>0</v>
      </c>
      <c r="K11" s="79">
        <v>0</v>
      </c>
      <c r="L11" s="69">
        <v>1</v>
      </c>
      <c r="M11" s="68">
        <v>1</v>
      </c>
      <c r="N11" s="71">
        <f t="shared" si="0"/>
        <v>6</v>
      </c>
    </row>
    <row r="12" spans="1:14" x14ac:dyDescent="0.25">
      <c r="A12" s="38">
        <v>8</v>
      </c>
      <c r="B12" s="39" t="s">
        <v>46</v>
      </c>
      <c r="C12" s="68">
        <v>2</v>
      </c>
      <c r="D12" s="69">
        <v>1</v>
      </c>
      <c r="E12" s="68">
        <v>4</v>
      </c>
      <c r="F12" s="69">
        <v>1</v>
      </c>
      <c r="G12" s="68">
        <v>1</v>
      </c>
      <c r="H12" s="69">
        <v>2</v>
      </c>
      <c r="I12" s="68">
        <v>0</v>
      </c>
      <c r="J12" s="69">
        <v>5</v>
      </c>
      <c r="K12" s="80">
        <v>10</v>
      </c>
      <c r="L12" s="69">
        <v>2</v>
      </c>
      <c r="M12" s="68">
        <v>0</v>
      </c>
      <c r="N12" s="71">
        <f t="shared" si="0"/>
        <v>28</v>
      </c>
    </row>
    <row r="13" spans="1:14" ht="22.5" x14ac:dyDescent="0.25">
      <c r="A13" s="38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9">
        <f t="shared" si="0"/>
        <v>0</v>
      </c>
    </row>
    <row r="14" spans="1:14" ht="28.5" customHeight="1" x14ac:dyDescent="0.25">
      <c r="A14" s="38">
        <v>10</v>
      </c>
      <c r="B14" s="67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/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9">
        <f t="shared" si="0"/>
        <v>0</v>
      </c>
    </row>
    <row r="16" spans="1:14" ht="56.25" x14ac:dyDescent="0.25">
      <c r="A16" s="38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9">
        <f t="shared" si="0"/>
        <v>0</v>
      </c>
    </row>
    <row r="17" spans="1:14" ht="34.5" thickBot="1" x14ac:dyDescent="0.3">
      <c r="A17" s="38">
        <v>13</v>
      </c>
      <c r="B17" s="67" t="s">
        <v>51</v>
      </c>
      <c r="C17" s="80">
        <v>0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9">
        <f t="shared" si="0"/>
        <v>0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360</v>
      </c>
      <c r="D18" s="49">
        <f t="shared" si="1"/>
        <v>795</v>
      </c>
      <c r="E18" s="95">
        <f t="shared" si="1"/>
        <v>573</v>
      </c>
      <c r="F18" s="49">
        <f t="shared" si="1"/>
        <v>592</v>
      </c>
      <c r="G18" s="48">
        <f t="shared" si="1"/>
        <v>932</v>
      </c>
      <c r="H18" s="49">
        <f t="shared" si="1"/>
        <v>552</v>
      </c>
      <c r="I18" s="48">
        <f t="shared" si="1"/>
        <v>473</v>
      </c>
      <c r="J18" s="49">
        <f t="shared" si="1"/>
        <v>939</v>
      </c>
      <c r="K18" s="48">
        <f t="shared" si="1"/>
        <v>605</v>
      </c>
      <c r="L18" s="49">
        <f>SUM(L5:L17)</f>
        <v>800</v>
      </c>
      <c r="M18" s="48">
        <f t="shared" si="1"/>
        <v>362</v>
      </c>
      <c r="N18" s="46">
        <f>SUM(N5:N17)</f>
        <v>6983</v>
      </c>
    </row>
    <row r="19" spans="1:14" ht="15.75" thickBot="1" x14ac:dyDescent="0.3"/>
    <row r="20" spans="1:14" ht="15.75" thickBot="1" x14ac:dyDescent="0.3">
      <c r="A20" s="399" t="s">
        <v>53</v>
      </c>
      <c r="B20" s="400"/>
      <c r="C20" s="72">
        <f>C18/N18</f>
        <v>5.1553773449806675E-2</v>
      </c>
      <c r="D20" s="73">
        <f>D18/N18</f>
        <v>0.11384791636832307</v>
      </c>
      <c r="E20" s="55">
        <f>E18/N18</f>
        <v>8.2056422740942284E-2</v>
      </c>
      <c r="F20" s="73">
        <f>F18/N18</f>
        <v>8.4777316339682079E-2</v>
      </c>
      <c r="G20" s="55">
        <f>G18/N18</f>
        <v>0.13346699126449948</v>
      </c>
      <c r="H20" s="73">
        <f>H18/N18</f>
        <v>7.9049119289703568E-2</v>
      </c>
      <c r="I20" s="55">
        <f>I18/N18</f>
        <v>6.773593011599599E-2</v>
      </c>
      <c r="J20" s="73">
        <f>J18/N18</f>
        <v>0.13446942574824575</v>
      </c>
      <c r="K20" s="55">
        <f>K18/N18</f>
        <v>8.6638980380925101E-2</v>
      </c>
      <c r="L20" s="73">
        <f>L18/N18</f>
        <v>0.11456394099957039</v>
      </c>
      <c r="M20" s="74">
        <f>M18/N18</f>
        <v>5.1840183302305602E-2</v>
      </c>
      <c r="N20" s="221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24" customHeight="1" thickBot="1" x14ac:dyDescent="0.3">
      <c r="A1" s="158" t="s">
        <v>67</v>
      </c>
      <c r="B1" s="31"/>
      <c r="C1" s="342" t="s">
        <v>108</v>
      </c>
      <c r="D1" s="343"/>
      <c r="E1" s="343"/>
      <c r="F1" s="343"/>
      <c r="G1" s="343"/>
      <c r="H1" s="343"/>
      <c r="I1" s="343"/>
      <c r="J1" s="344"/>
      <c r="K1" s="344"/>
      <c r="L1" s="31"/>
      <c r="M1" s="31"/>
      <c r="N1" s="220" t="s">
        <v>36</v>
      </c>
    </row>
    <row r="2" spans="1:14" ht="15.75" thickBot="1" x14ac:dyDescent="0.3">
      <c r="A2" s="345" t="s">
        <v>0</v>
      </c>
      <c r="B2" s="347" t="s">
        <v>1</v>
      </c>
      <c r="C2" s="372" t="s">
        <v>2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47" t="s">
        <v>3</v>
      </c>
    </row>
    <row r="3" spans="1:14" x14ac:dyDescent="0.25">
      <c r="A3" s="383"/>
      <c r="B3" s="384"/>
      <c r="C3" s="375" t="s">
        <v>69</v>
      </c>
      <c r="D3" s="377" t="s">
        <v>4</v>
      </c>
      <c r="E3" s="379" t="s">
        <v>5</v>
      </c>
      <c r="F3" s="377" t="s">
        <v>6</v>
      </c>
      <c r="G3" s="379" t="s">
        <v>7</v>
      </c>
      <c r="H3" s="377" t="s">
        <v>8</v>
      </c>
      <c r="I3" s="379" t="s">
        <v>94</v>
      </c>
      <c r="J3" s="347" t="s">
        <v>9</v>
      </c>
      <c r="K3" s="404" t="s">
        <v>38</v>
      </c>
      <c r="L3" s="347" t="s">
        <v>93</v>
      </c>
      <c r="M3" s="381" t="s">
        <v>11</v>
      </c>
      <c r="N3" s="373"/>
    </row>
    <row r="4" spans="1:14" ht="15.75" thickBot="1" x14ac:dyDescent="0.3">
      <c r="A4" s="380"/>
      <c r="B4" s="374"/>
      <c r="C4" s="376"/>
      <c r="D4" s="378"/>
      <c r="E4" s="380"/>
      <c r="F4" s="378"/>
      <c r="G4" s="380"/>
      <c r="H4" s="378"/>
      <c r="I4" s="380"/>
      <c r="J4" s="380"/>
      <c r="K4" s="405"/>
      <c r="L4" s="380"/>
      <c r="M4" s="382"/>
      <c r="N4" s="374"/>
    </row>
    <row r="5" spans="1:14" x14ac:dyDescent="0.25">
      <c r="A5" s="36">
        <v>1</v>
      </c>
      <c r="B5" s="37" t="s">
        <v>39</v>
      </c>
      <c r="C5" s="151">
        <v>22136</v>
      </c>
      <c r="D5" s="87">
        <v>43098</v>
      </c>
      <c r="E5" s="151">
        <v>33447</v>
      </c>
      <c r="F5" s="87">
        <v>41216</v>
      </c>
      <c r="G5" s="151">
        <v>49254</v>
      </c>
      <c r="H5" s="159">
        <v>29179</v>
      </c>
      <c r="I5" s="151">
        <v>25180</v>
      </c>
      <c r="J5" s="87">
        <v>46767</v>
      </c>
      <c r="K5" s="151">
        <v>32007</v>
      </c>
      <c r="L5" s="87">
        <v>44429</v>
      </c>
      <c r="M5" s="151">
        <v>26422</v>
      </c>
      <c r="N5" s="155">
        <f t="shared" ref="N5:N17" si="0">SUM(C5:M5)</f>
        <v>393135</v>
      </c>
    </row>
    <row r="6" spans="1:14" x14ac:dyDescent="0.25">
      <c r="A6" s="38">
        <v>2</v>
      </c>
      <c r="B6" s="39" t="s">
        <v>40</v>
      </c>
      <c r="C6" s="80">
        <v>2139</v>
      </c>
      <c r="D6" s="65">
        <v>6768</v>
      </c>
      <c r="E6" s="80">
        <v>6505</v>
      </c>
      <c r="F6" s="65">
        <v>4518</v>
      </c>
      <c r="G6" s="80">
        <v>4580</v>
      </c>
      <c r="H6" s="65">
        <v>7331</v>
      </c>
      <c r="I6" s="80">
        <v>190</v>
      </c>
      <c r="J6" s="65">
        <v>10287</v>
      </c>
      <c r="K6" s="80">
        <v>3247</v>
      </c>
      <c r="L6" s="65">
        <v>3559</v>
      </c>
      <c r="M6" s="80">
        <v>1936</v>
      </c>
      <c r="N6" s="71">
        <f t="shared" si="0"/>
        <v>51060</v>
      </c>
    </row>
    <row r="7" spans="1:14" x14ac:dyDescent="0.25">
      <c r="A7" s="38">
        <v>3</v>
      </c>
      <c r="B7" s="39" t="s">
        <v>41</v>
      </c>
      <c r="C7" s="80">
        <v>246</v>
      </c>
      <c r="D7" s="65">
        <v>389</v>
      </c>
      <c r="E7" s="80">
        <v>136</v>
      </c>
      <c r="F7" s="65">
        <v>109</v>
      </c>
      <c r="G7" s="80">
        <v>1380</v>
      </c>
      <c r="H7" s="65">
        <v>29</v>
      </c>
      <c r="I7" s="68">
        <v>0</v>
      </c>
      <c r="J7" s="65">
        <v>1171</v>
      </c>
      <c r="K7" s="80">
        <v>250</v>
      </c>
      <c r="L7" s="65">
        <v>45</v>
      </c>
      <c r="M7" s="80">
        <v>0</v>
      </c>
      <c r="N7" s="71">
        <f t="shared" si="0"/>
        <v>3755</v>
      </c>
    </row>
    <row r="8" spans="1:14" x14ac:dyDescent="0.25">
      <c r="A8" s="38">
        <v>4</v>
      </c>
      <c r="B8" s="39" t="s">
        <v>42</v>
      </c>
      <c r="C8" s="68">
        <v>0</v>
      </c>
      <c r="D8" s="69">
        <v>23</v>
      </c>
      <c r="E8" s="68">
        <v>0</v>
      </c>
      <c r="F8" s="69">
        <v>38</v>
      </c>
      <c r="G8" s="68">
        <v>47</v>
      </c>
      <c r="H8" s="69">
        <v>31</v>
      </c>
      <c r="I8" s="68">
        <v>0</v>
      </c>
      <c r="J8" s="69">
        <v>56</v>
      </c>
      <c r="K8" s="68">
        <v>55</v>
      </c>
      <c r="L8" s="65">
        <v>57</v>
      </c>
      <c r="M8" s="68">
        <v>87</v>
      </c>
      <c r="N8" s="71">
        <f t="shared" si="0"/>
        <v>394</v>
      </c>
    </row>
    <row r="9" spans="1:14" x14ac:dyDescent="0.25">
      <c r="A9" s="38">
        <v>5</v>
      </c>
      <c r="B9" s="39" t="s">
        <v>43</v>
      </c>
      <c r="C9" s="68">
        <v>320</v>
      </c>
      <c r="D9" s="69">
        <v>0</v>
      </c>
      <c r="E9" s="68">
        <v>1000</v>
      </c>
      <c r="F9" s="69">
        <v>222</v>
      </c>
      <c r="G9" s="68">
        <v>0</v>
      </c>
      <c r="H9" s="69">
        <v>63</v>
      </c>
      <c r="I9" s="68">
        <v>0</v>
      </c>
      <c r="J9" s="69">
        <v>13</v>
      </c>
      <c r="K9" s="81">
        <v>334</v>
      </c>
      <c r="L9" s="69">
        <v>62</v>
      </c>
      <c r="M9" s="68">
        <v>0</v>
      </c>
      <c r="N9" s="71">
        <f t="shared" si="0"/>
        <v>2014</v>
      </c>
    </row>
    <row r="10" spans="1:14" x14ac:dyDescent="0.25">
      <c r="A10" s="38">
        <v>6</v>
      </c>
      <c r="B10" s="39" t="s">
        <v>44</v>
      </c>
      <c r="C10" s="68">
        <v>14</v>
      </c>
      <c r="D10" s="65">
        <v>951</v>
      </c>
      <c r="E10" s="80">
        <v>25</v>
      </c>
      <c r="F10" s="65">
        <v>993</v>
      </c>
      <c r="G10" s="80">
        <v>65</v>
      </c>
      <c r="H10" s="65">
        <v>9</v>
      </c>
      <c r="I10" s="80">
        <v>1622</v>
      </c>
      <c r="J10" s="65">
        <v>245</v>
      </c>
      <c r="K10" s="80">
        <v>441</v>
      </c>
      <c r="L10" s="65">
        <v>134</v>
      </c>
      <c r="M10" s="80">
        <v>115</v>
      </c>
      <c r="N10" s="71">
        <f t="shared" si="0"/>
        <v>4614</v>
      </c>
    </row>
    <row r="11" spans="1:14" x14ac:dyDescent="0.25">
      <c r="A11" s="38">
        <v>7</v>
      </c>
      <c r="B11" s="39" t="s">
        <v>45</v>
      </c>
      <c r="C11" s="68">
        <v>0</v>
      </c>
      <c r="D11" s="65">
        <v>287</v>
      </c>
      <c r="E11" s="68">
        <v>0</v>
      </c>
      <c r="F11" s="69">
        <v>0</v>
      </c>
      <c r="G11" s="68">
        <v>44</v>
      </c>
      <c r="H11" s="69">
        <v>0</v>
      </c>
      <c r="I11" s="68">
        <v>42</v>
      </c>
      <c r="J11" s="69">
        <v>0</v>
      </c>
      <c r="K11" s="79">
        <v>0</v>
      </c>
      <c r="L11" s="69">
        <v>6</v>
      </c>
      <c r="M11" s="68">
        <v>13</v>
      </c>
      <c r="N11" s="71">
        <f t="shared" si="0"/>
        <v>392</v>
      </c>
    </row>
    <row r="12" spans="1:14" x14ac:dyDescent="0.25">
      <c r="A12" s="38">
        <v>8</v>
      </c>
      <c r="B12" s="39" t="s">
        <v>46</v>
      </c>
      <c r="C12" s="68">
        <v>50</v>
      </c>
      <c r="D12" s="65">
        <v>116</v>
      </c>
      <c r="E12" s="301">
        <v>52</v>
      </c>
      <c r="F12" s="69">
        <v>40</v>
      </c>
      <c r="G12" s="68">
        <v>45</v>
      </c>
      <c r="H12" s="69">
        <v>46</v>
      </c>
      <c r="I12" s="68">
        <v>0</v>
      </c>
      <c r="J12" s="69">
        <v>146</v>
      </c>
      <c r="K12" s="80">
        <v>418</v>
      </c>
      <c r="L12" s="69">
        <v>57</v>
      </c>
      <c r="M12" s="68">
        <v>1</v>
      </c>
      <c r="N12" s="71">
        <f t="shared" si="0"/>
        <v>971</v>
      </c>
    </row>
    <row r="13" spans="1:14" ht="22.5" x14ac:dyDescent="0.25">
      <c r="A13" s="38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9">
        <f t="shared" si="0"/>
        <v>0</v>
      </c>
    </row>
    <row r="14" spans="1:14" ht="33.75" x14ac:dyDescent="0.25">
      <c r="A14" s="38">
        <v>10</v>
      </c>
      <c r="B14" s="222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9">
        <f t="shared" si="0"/>
        <v>0</v>
      </c>
    </row>
    <row r="16" spans="1:14" ht="56.25" x14ac:dyDescent="0.25">
      <c r="A16" s="38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9">
        <f t="shared" si="0"/>
        <v>0</v>
      </c>
    </row>
    <row r="17" spans="1:14" ht="34.5" thickBot="1" x14ac:dyDescent="0.3">
      <c r="A17" s="38">
        <v>13</v>
      </c>
      <c r="B17" s="67" t="s">
        <v>51</v>
      </c>
      <c r="C17" s="68">
        <v>0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9">
        <f t="shared" si="0"/>
        <v>0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24905</v>
      </c>
      <c r="D18" s="49">
        <f>SUM(D5:D17)</f>
        <v>51632</v>
      </c>
      <c r="E18" s="95">
        <f t="shared" si="1"/>
        <v>41165</v>
      </c>
      <c r="F18" s="49">
        <f>SUM(F5:F17)</f>
        <v>47136</v>
      </c>
      <c r="G18" s="48">
        <f t="shared" si="1"/>
        <v>55415</v>
      </c>
      <c r="H18" s="49">
        <f t="shared" si="1"/>
        <v>36688</v>
      </c>
      <c r="I18" s="48">
        <f>SUM(I5:I17)</f>
        <v>27034</v>
      </c>
      <c r="J18" s="49">
        <f t="shared" si="1"/>
        <v>58685</v>
      </c>
      <c r="K18" s="95">
        <f t="shared" si="1"/>
        <v>36752</v>
      </c>
      <c r="L18" s="49">
        <f t="shared" si="1"/>
        <v>48349</v>
      </c>
      <c r="M18" s="48">
        <f t="shared" si="1"/>
        <v>28574</v>
      </c>
      <c r="N18" s="46">
        <f>SUM(N5:N17)</f>
        <v>456335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99" t="s">
        <v>53</v>
      </c>
      <c r="B20" s="400"/>
      <c r="C20" s="72">
        <f>C18/N18</f>
        <v>5.4576133761381443E-2</v>
      </c>
      <c r="D20" s="73">
        <f>D18/N18</f>
        <v>0.11314494833839175</v>
      </c>
      <c r="E20" s="55">
        <f>E18/N18</f>
        <v>9.0207851687904725E-2</v>
      </c>
      <c r="F20" s="73">
        <f>F18/N18</f>
        <v>0.10329253728072578</v>
      </c>
      <c r="G20" s="55">
        <f>G18/N18</f>
        <v>0.12143491075635224</v>
      </c>
      <c r="H20" s="73">
        <f>H18/N18</f>
        <v>8.0397076708996679E-2</v>
      </c>
      <c r="I20" s="55">
        <f>I18/N18</f>
        <v>5.9241565954835811E-2</v>
      </c>
      <c r="J20" s="73">
        <f>J18/N18</f>
        <v>0.12860069904784863</v>
      </c>
      <c r="K20" s="55">
        <f>K18/N18</f>
        <v>8.0537324553233924E-2</v>
      </c>
      <c r="L20" s="73">
        <f>L18/N18</f>
        <v>0.10595067220353468</v>
      </c>
      <c r="M20" s="74">
        <f>M18/N18</f>
        <v>6.2616279706794356E-2</v>
      </c>
      <c r="N20" s="221">
        <f>N18/N18</f>
        <v>1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3.25" customHeight="1" thickBot="1" x14ac:dyDescent="0.3">
      <c r="A1" s="158"/>
      <c r="B1" s="31"/>
      <c r="C1" s="342" t="s">
        <v>109</v>
      </c>
      <c r="D1" s="343"/>
      <c r="E1" s="343"/>
      <c r="F1" s="343"/>
      <c r="G1" s="343"/>
      <c r="H1" s="343"/>
      <c r="I1" s="343"/>
      <c r="J1" s="344"/>
      <c r="K1" s="344"/>
      <c r="L1" s="31"/>
      <c r="M1" s="31"/>
      <c r="N1" s="66"/>
    </row>
    <row r="2" spans="1:14" ht="15.75" thickBot="1" x14ac:dyDescent="0.3">
      <c r="A2" s="345" t="s">
        <v>0</v>
      </c>
      <c r="B2" s="347" t="s">
        <v>1</v>
      </c>
      <c r="C2" s="372" t="s">
        <v>2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47" t="s">
        <v>3</v>
      </c>
    </row>
    <row r="3" spans="1:14" x14ac:dyDescent="0.25">
      <c r="A3" s="383"/>
      <c r="B3" s="384"/>
      <c r="C3" s="388" t="s">
        <v>69</v>
      </c>
      <c r="D3" s="347" t="s">
        <v>4</v>
      </c>
      <c r="E3" s="379" t="s">
        <v>5</v>
      </c>
      <c r="F3" s="396" t="s">
        <v>6</v>
      </c>
      <c r="G3" s="379" t="s">
        <v>7</v>
      </c>
      <c r="H3" s="377" t="s">
        <v>8</v>
      </c>
      <c r="I3" s="379" t="s">
        <v>94</v>
      </c>
      <c r="J3" s="377" t="s">
        <v>9</v>
      </c>
      <c r="K3" s="388" t="s">
        <v>10</v>
      </c>
      <c r="L3" s="347" t="s">
        <v>93</v>
      </c>
      <c r="M3" s="379" t="s">
        <v>11</v>
      </c>
      <c r="N3" s="373"/>
    </row>
    <row r="4" spans="1:14" ht="15.75" thickBot="1" x14ac:dyDescent="0.3">
      <c r="A4" s="380"/>
      <c r="B4" s="374"/>
      <c r="C4" s="390"/>
      <c r="D4" s="380"/>
      <c r="E4" s="380"/>
      <c r="F4" s="397"/>
      <c r="G4" s="380"/>
      <c r="H4" s="378"/>
      <c r="I4" s="380"/>
      <c r="J4" s="378"/>
      <c r="K4" s="390"/>
      <c r="L4" s="380"/>
      <c r="M4" s="380"/>
      <c r="N4" s="374"/>
    </row>
    <row r="5" spans="1:14" x14ac:dyDescent="0.25">
      <c r="A5" s="36">
        <v>1</v>
      </c>
      <c r="B5" s="37" t="s">
        <v>39</v>
      </c>
      <c r="C5" s="80">
        <v>10</v>
      </c>
      <c r="D5" s="155">
        <v>9</v>
      </c>
      <c r="E5" s="79">
        <v>5</v>
      </c>
      <c r="F5" s="87">
        <v>4</v>
      </c>
      <c r="G5" s="79">
        <v>7</v>
      </c>
      <c r="H5" s="87">
        <v>6</v>
      </c>
      <c r="I5" s="79">
        <v>9</v>
      </c>
      <c r="J5" s="87">
        <v>14</v>
      </c>
      <c r="K5" s="79">
        <v>11</v>
      </c>
      <c r="L5" s="87">
        <v>13</v>
      </c>
      <c r="M5" s="79">
        <v>7</v>
      </c>
      <c r="N5" s="155">
        <f t="shared" ref="N5:N12" si="0">SUM(C5:M5)</f>
        <v>95</v>
      </c>
    </row>
    <row r="6" spans="1:14" x14ac:dyDescent="0.25">
      <c r="A6" s="38">
        <v>2</v>
      </c>
      <c r="B6" s="39" t="s">
        <v>40</v>
      </c>
      <c r="C6" s="80">
        <v>11</v>
      </c>
      <c r="D6" s="71">
        <v>33</v>
      </c>
      <c r="E6" s="80">
        <v>11</v>
      </c>
      <c r="F6" s="65">
        <v>37</v>
      </c>
      <c r="G6" s="80">
        <v>10</v>
      </c>
      <c r="H6" s="65">
        <v>8</v>
      </c>
      <c r="I6" s="68">
        <v>0</v>
      </c>
      <c r="J6" s="65">
        <v>21</v>
      </c>
      <c r="K6" s="80">
        <v>20</v>
      </c>
      <c r="L6" s="69">
        <v>10</v>
      </c>
      <c r="M6" s="68">
        <v>20</v>
      </c>
      <c r="N6" s="71">
        <f t="shared" si="0"/>
        <v>181</v>
      </c>
    </row>
    <row r="7" spans="1:14" x14ac:dyDescent="0.25">
      <c r="A7" s="38">
        <v>3</v>
      </c>
      <c r="B7" s="39" t="s">
        <v>41</v>
      </c>
      <c r="C7" s="68">
        <v>0</v>
      </c>
      <c r="D7" s="39">
        <v>2</v>
      </c>
      <c r="E7" s="68">
        <v>1</v>
      </c>
      <c r="F7" s="65">
        <v>1</v>
      </c>
      <c r="G7" s="68">
        <v>2</v>
      </c>
      <c r="H7" s="69">
        <v>1</v>
      </c>
      <c r="I7" s="68">
        <v>0</v>
      </c>
      <c r="J7" s="69">
        <v>4</v>
      </c>
      <c r="K7" s="68">
        <v>2</v>
      </c>
      <c r="L7" s="69">
        <v>1</v>
      </c>
      <c r="M7" s="68">
        <v>0</v>
      </c>
      <c r="N7" s="39">
        <f t="shared" si="0"/>
        <v>14</v>
      </c>
    </row>
    <row r="8" spans="1:14" x14ac:dyDescent="0.25">
      <c r="A8" s="38">
        <v>4</v>
      </c>
      <c r="B8" s="39" t="s">
        <v>42</v>
      </c>
      <c r="C8" s="68">
        <v>0</v>
      </c>
      <c r="D8" s="39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8">
        <v>0</v>
      </c>
      <c r="N8" s="39">
        <f t="shared" si="0"/>
        <v>0</v>
      </c>
    </row>
    <row r="9" spans="1:14" x14ac:dyDescent="0.25">
      <c r="A9" s="38">
        <v>5</v>
      </c>
      <c r="B9" s="39" t="s">
        <v>43</v>
      </c>
      <c r="C9" s="68">
        <v>0</v>
      </c>
      <c r="D9" s="39">
        <v>0</v>
      </c>
      <c r="E9" s="68">
        <v>0</v>
      </c>
      <c r="F9" s="69">
        <v>0</v>
      </c>
      <c r="G9" s="68">
        <v>0</v>
      </c>
      <c r="H9" s="69">
        <v>0</v>
      </c>
      <c r="I9" s="68">
        <v>0</v>
      </c>
      <c r="J9" s="69">
        <v>0</v>
      </c>
      <c r="K9" s="81">
        <v>0</v>
      </c>
      <c r="L9" s="69">
        <v>0</v>
      </c>
      <c r="M9" s="68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68">
        <v>0</v>
      </c>
      <c r="D10" s="39">
        <v>0</v>
      </c>
      <c r="E10" s="68">
        <v>0</v>
      </c>
      <c r="F10" s="69">
        <v>0</v>
      </c>
      <c r="G10" s="68">
        <v>0</v>
      </c>
      <c r="H10" s="69">
        <v>0</v>
      </c>
      <c r="I10" s="68">
        <v>0</v>
      </c>
      <c r="J10" s="69">
        <v>0</v>
      </c>
      <c r="K10" s="68">
        <v>0</v>
      </c>
      <c r="L10" s="69">
        <v>0</v>
      </c>
      <c r="M10" s="68">
        <v>0</v>
      </c>
      <c r="N10" s="39">
        <f t="shared" si="0"/>
        <v>0</v>
      </c>
    </row>
    <row r="11" spans="1:14" x14ac:dyDescent="0.25">
      <c r="A11" s="38">
        <v>7</v>
      </c>
      <c r="B11" s="39" t="s">
        <v>45</v>
      </c>
      <c r="C11" s="68">
        <v>0</v>
      </c>
      <c r="D11" s="71">
        <v>2</v>
      </c>
      <c r="E11" s="68">
        <v>1</v>
      </c>
      <c r="F11" s="69">
        <v>2</v>
      </c>
      <c r="G11" s="68">
        <v>0</v>
      </c>
      <c r="H11" s="69">
        <v>0</v>
      </c>
      <c r="I11" s="68">
        <v>0</v>
      </c>
      <c r="J11" s="69">
        <v>0</v>
      </c>
      <c r="K11" s="162">
        <v>0</v>
      </c>
      <c r="L11" s="69">
        <v>0</v>
      </c>
      <c r="M11" s="68">
        <v>0</v>
      </c>
      <c r="N11" s="71">
        <f t="shared" si="0"/>
        <v>5</v>
      </c>
    </row>
    <row r="12" spans="1:14" ht="15.75" thickBot="1" x14ac:dyDescent="0.3">
      <c r="A12" s="41">
        <v>8</v>
      </c>
      <c r="B12" s="42" t="s">
        <v>46</v>
      </c>
      <c r="C12" s="81">
        <v>0</v>
      </c>
      <c r="D12" s="39">
        <v>0</v>
      </c>
      <c r="E12" s="81">
        <v>0</v>
      </c>
      <c r="F12" s="161">
        <v>0</v>
      </c>
      <c r="G12" s="81">
        <v>0</v>
      </c>
      <c r="H12" s="161">
        <v>0</v>
      </c>
      <c r="I12" s="81">
        <v>0</v>
      </c>
      <c r="J12" s="161">
        <v>0</v>
      </c>
      <c r="K12" s="81">
        <v>0</v>
      </c>
      <c r="L12" s="161">
        <v>0</v>
      </c>
      <c r="M12" s="81">
        <v>0</v>
      </c>
      <c r="N12" s="42">
        <f t="shared" si="0"/>
        <v>0</v>
      </c>
    </row>
    <row r="13" spans="1:14" ht="15.75" thickBot="1" x14ac:dyDescent="0.3">
      <c r="A13" s="43"/>
      <c r="B13" s="44" t="s">
        <v>54</v>
      </c>
      <c r="C13" s="48">
        <f t="shared" ref="C13:N13" si="1">SUM(C5:C12)</f>
        <v>21</v>
      </c>
      <c r="D13" s="46">
        <f t="shared" si="1"/>
        <v>46</v>
      </c>
      <c r="E13" s="48">
        <f t="shared" si="1"/>
        <v>18</v>
      </c>
      <c r="F13" s="49">
        <f t="shared" si="1"/>
        <v>44</v>
      </c>
      <c r="G13" s="48">
        <f t="shared" si="1"/>
        <v>19</v>
      </c>
      <c r="H13" s="49">
        <f t="shared" si="1"/>
        <v>15</v>
      </c>
      <c r="I13" s="48">
        <f t="shared" si="1"/>
        <v>9</v>
      </c>
      <c r="J13" s="49">
        <f t="shared" si="1"/>
        <v>39</v>
      </c>
      <c r="K13" s="95">
        <f t="shared" si="1"/>
        <v>33</v>
      </c>
      <c r="L13" s="49">
        <f>SUM(L5:L12)</f>
        <v>24</v>
      </c>
      <c r="M13" s="48">
        <f t="shared" si="1"/>
        <v>27</v>
      </c>
      <c r="N13" s="46">
        <f t="shared" si="1"/>
        <v>295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406" t="s">
        <v>53</v>
      </c>
      <c r="B16" s="407"/>
      <c r="C16" s="72">
        <f>C13/N13</f>
        <v>7.1186440677966104E-2</v>
      </c>
      <c r="D16" s="73">
        <f>D13/N13</f>
        <v>0.15593220338983052</v>
      </c>
      <c r="E16" s="55">
        <f>E13/N13</f>
        <v>6.1016949152542375E-2</v>
      </c>
      <c r="F16" s="73">
        <f>F13/N13</f>
        <v>0.14915254237288136</v>
      </c>
      <c r="G16" s="55">
        <f>G13/N13</f>
        <v>6.4406779661016947E-2</v>
      </c>
      <c r="H16" s="73">
        <f>H13/N13</f>
        <v>5.0847457627118647E-2</v>
      </c>
      <c r="I16" s="55">
        <f>I13/N13</f>
        <v>3.0508474576271188E-2</v>
      </c>
      <c r="J16" s="73">
        <f>J13/N13</f>
        <v>0.13220338983050847</v>
      </c>
      <c r="K16" s="55">
        <f>K13/N13</f>
        <v>0.11186440677966102</v>
      </c>
      <c r="L16" s="73">
        <f>L13/N13</f>
        <v>8.1355932203389825E-2</v>
      </c>
      <c r="M16" s="74">
        <f>M13/N13</f>
        <v>9.152542372881356E-2</v>
      </c>
      <c r="N16" s="221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1"/>
      <c r="C18" s="342" t="s">
        <v>110</v>
      </c>
      <c r="D18" s="343"/>
      <c r="E18" s="343"/>
      <c r="F18" s="343"/>
      <c r="G18" s="343"/>
      <c r="H18" s="343"/>
      <c r="I18" s="343"/>
      <c r="J18" s="344"/>
      <c r="K18" s="344"/>
      <c r="L18" s="31"/>
      <c r="M18" s="31"/>
      <c r="N18" s="220" t="s">
        <v>36</v>
      </c>
    </row>
    <row r="19" spans="1:14" ht="15.75" thickBot="1" x14ac:dyDescent="0.3">
      <c r="A19" s="345" t="s">
        <v>0</v>
      </c>
      <c r="B19" s="347" t="s">
        <v>1</v>
      </c>
      <c r="C19" s="372" t="s">
        <v>2</v>
      </c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47" t="s">
        <v>3</v>
      </c>
    </row>
    <row r="20" spans="1:14" x14ac:dyDescent="0.25">
      <c r="A20" s="383"/>
      <c r="B20" s="384"/>
      <c r="C20" s="388" t="s">
        <v>69</v>
      </c>
      <c r="D20" s="347" t="s">
        <v>4</v>
      </c>
      <c r="E20" s="379" t="s">
        <v>5</v>
      </c>
      <c r="F20" s="396" t="s">
        <v>6</v>
      </c>
      <c r="G20" s="379" t="s">
        <v>7</v>
      </c>
      <c r="H20" s="377" t="s">
        <v>8</v>
      </c>
      <c r="I20" s="379" t="s">
        <v>94</v>
      </c>
      <c r="J20" s="377" t="s">
        <v>9</v>
      </c>
      <c r="K20" s="388" t="s">
        <v>10</v>
      </c>
      <c r="L20" s="347" t="s">
        <v>93</v>
      </c>
      <c r="M20" s="379" t="s">
        <v>11</v>
      </c>
      <c r="N20" s="373"/>
    </row>
    <row r="21" spans="1:14" ht="15.75" thickBot="1" x14ac:dyDescent="0.3">
      <c r="A21" s="380"/>
      <c r="B21" s="374"/>
      <c r="C21" s="390"/>
      <c r="D21" s="380"/>
      <c r="E21" s="380"/>
      <c r="F21" s="397"/>
      <c r="G21" s="380"/>
      <c r="H21" s="378"/>
      <c r="I21" s="380"/>
      <c r="J21" s="378"/>
      <c r="K21" s="390"/>
      <c r="L21" s="380"/>
      <c r="M21" s="380"/>
      <c r="N21" s="374"/>
    </row>
    <row r="22" spans="1:14" x14ac:dyDescent="0.25">
      <c r="A22" s="36">
        <v>1</v>
      </c>
      <c r="B22" s="37" t="s">
        <v>39</v>
      </c>
      <c r="C22" s="80">
        <v>587</v>
      </c>
      <c r="D22" s="155">
        <v>3359</v>
      </c>
      <c r="E22" s="79">
        <v>645</v>
      </c>
      <c r="F22" s="87">
        <v>337</v>
      </c>
      <c r="G22" s="79">
        <v>1050</v>
      </c>
      <c r="H22" s="87">
        <v>1208</v>
      </c>
      <c r="I22" s="79">
        <v>1346</v>
      </c>
      <c r="J22" s="87">
        <v>1168</v>
      </c>
      <c r="K22" s="79">
        <v>2478</v>
      </c>
      <c r="L22" s="87">
        <v>7004</v>
      </c>
      <c r="M22" s="79">
        <v>2019</v>
      </c>
      <c r="N22" s="155">
        <f t="shared" ref="N22:N28" si="2">SUM(C22:M22)</f>
        <v>21201</v>
      </c>
    </row>
    <row r="23" spans="1:14" x14ac:dyDescent="0.25">
      <c r="A23" s="38">
        <v>2</v>
      </c>
      <c r="B23" s="39" t="s">
        <v>40</v>
      </c>
      <c r="C23" s="80">
        <v>2452</v>
      </c>
      <c r="D23" s="71">
        <v>4370</v>
      </c>
      <c r="E23" s="80">
        <v>2843</v>
      </c>
      <c r="F23" s="65">
        <v>3899</v>
      </c>
      <c r="G23" s="80">
        <v>1720</v>
      </c>
      <c r="H23" s="65">
        <v>3861</v>
      </c>
      <c r="I23" s="68">
        <v>0</v>
      </c>
      <c r="J23" s="65">
        <v>10942</v>
      </c>
      <c r="K23" s="80">
        <v>1823</v>
      </c>
      <c r="L23" s="65">
        <v>1623</v>
      </c>
      <c r="M23" s="80">
        <v>4636</v>
      </c>
      <c r="N23" s="71">
        <f t="shared" si="2"/>
        <v>38169</v>
      </c>
    </row>
    <row r="24" spans="1:14" x14ac:dyDescent="0.25">
      <c r="A24" s="38">
        <v>3</v>
      </c>
      <c r="B24" s="39" t="s">
        <v>41</v>
      </c>
      <c r="C24" s="68">
        <v>0</v>
      </c>
      <c r="D24" s="71">
        <v>1316</v>
      </c>
      <c r="E24" s="80">
        <v>87</v>
      </c>
      <c r="F24" s="65">
        <v>61</v>
      </c>
      <c r="G24" s="80">
        <v>293</v>
      </c>
      <c r="H24" s="69">
        <v>78</v>
      </c>
      <c r="I24" s="68">
        <v>0</v>
      </c>
      <c r="J24" s="65">
        <v>275</v>
      </c>
      <c r="K24" s="68">
        <v>78</v>
      </c>
      <c r="L24" s="69">
        <v>5</v>
      </c>
      <c r="M24" s="68">
        <v>0</v>
      </c>
      <c r="N24" s="71">
        <f t="shared" si="2"/>
        <v>2193</v>
      </c>
    </row>
    <row r="25" spans="1:14" x14ac:dyDescent="0.25">
      <c r="A25" s="38">
        <v>4</v>
      </c>
      <c r="B25" s="39" t="s">
        <v>42</v>
      </c>
      <c r="C25" s="68">
        <v>0</v>
      </c>
      <c r="D25" s="39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9">
        <v>0</v>
      </c>
      <c r="K25" s="68">
        <v>0</v>
      </c>
      <c r="L25" s="69">
        <v>0</v>
      </c>
      <c r="M25" s="68">
        <v>0</v>
      </c>
      <c r="N25" s="71">
        <f t="shared" si="2"/>
        <v>0</v>
      </c>
    </row>
    <row r="26" spans="1:14" x14ac:dyDescent="0.25">
      <c r="A26" s="38">
        <v>5</v>
      </c>
      <c r="B26" s="39" t="s">
        <v>43</v>
      </c>
      <c r="C26" s="68">
        <v>0</v>
      </c>
      <c r="D26" s="39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9">
        <v>0</v>
      </c>
      <c r="K26" s="81">
        <v>0</v>
      </c>
      <c r="L26" s="69">
        <v>0</v>
      </c>
      <c r="M26" s="68">
        <v>0</v>
      </c>
      <c r="N26" s="39">
        <f t="shared" si="2"/>
        <v>0</v>
      </c>
    </row>
    <row r="27" spans="1:14" x14ac:dyDescent="0.25">
      <c r="A27" s="38">
        <v>6</v>
      </c>
      <c r="B27" s="39" t="s">
        <v>44</v>
      </c>
      <c r="C27" s="68">
        <v>0</v>
      </c>
      <c r="D27" s="39">
        <v>0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9">
        <v>0</v>
      </c>
      <c r="K27" s="68">
        <v>0</v>
      </c>
      <c r="L27" s="69">
        <v>0</v>
      </c>
      <c r="M27" s="68">
        <v>0</v>
      </c>
      <c r="N27" s="39">
        <f t="shared" si="2"/>
        <v>0</v>
      </c>
    </row>
    <row r="28" spans="1:14" x14ac:dyDescent="0.25">
      <c r="A28" s="38">
        <v>7</v>
      </c>
      <c r="B28" s="39" t="s">
        <v>45</v>
      </c>
      <c r="C28" s="68">
        <v>0</v>
      </c>
      <c r="D28" s="71">
        <v>442</v>
      </c>
      <c r="E28" s="68">
        <v>32</v>
      </c>
      <c r="F28" s="65">
        <v>1780</v>
      </c>
      <c r="G28" s="68">
        <v>5</v>
      </c>
      <c r="H28" s="69">
        <v>0</v>
      </c>
      <c r="I28" s="68">
        <v>0</v>
      </c>
      <c r="J28" s="65">
        <v>661</v>
      </c>
      <c r="K28" s="162">
        <v>0</v>
      </c>
      <c r="L28" s="65">
        <v>0</v>
      </c>
      <c r="M28" s="80">
        <v>0</v>
      </c>
      <c r="N28" s="71">
        <f t="shared" si="2"/>
        <v>2920</v>
      </c>
    </row>
    <row r="29" spans="1:14" ht="15.75" thickBot="1" x14ac:dyDescent="0.3">
      <c r="A29" s="41">
        <v>8</v>
      </c>
      <c r="B29" s="42" t="s">
        <v>46</v>
      </c>
      <c r="C29" s="81">
        <v>0</v>
      </c>
      <c r="D29" s="39">
        <v>0</v>
      </c>
      <c r="E29" s="81">
        <v>0</v>
      </c>
      <c r="F29" s="152">
        <v>1780</v>
      </c>
      <c r="G29" s="81">
        <v>5</v>
      </c>
      <c r="H29" s="161">
        <v>0</v>
      </c>
      <c r="I29" s="81">
        <v>0</v>
      </c>
      <c r="J29" s="161">
        <v>0</v>
      </c>
      <c r="K29" s="81">
        <v>0</v>
      </c>
      <c r="L29" s="152">
        <v>0</v>
      </c>
      <c r="M29" s="81">
        <v>0</v>
      </c>
      <c r="N29" s="156">
        <f>SUM(C29:M29)</f>
        <v>1785</v>
      </c>
    </row>
    <row r="30" spans="1:14" ht="15.75" thickBot="1" x14ac:dyDescent="0.3">
      <c r="A30" s="75"/>
      <c r="B30" s="44" t="s">
        <v>3</v>
      </c>
      <c r="C30" s="160">
        <f>SUM(C22:C29)</f>
        <v>3039</v>
      </c>
      <c r="D30" s="59">
        <f t="shared" ref="D30:K30" si="3">SUM(D22:D29)</f>
        <v>9487</v>
      </c>
      <c r="E30" s="48">
        <f t="shared" si="3"/>
        <v>3607</v>
      </c>
      <c r="F30" s="49">
        <f>SUM(F22:F28)</f>
        <v>6077</v>
      </c>
      <c r="G30" s="48">
        <f>SUM(G22:G28)</f>
        <v>3068</v>
      </c>
      <c r="H30" s="49">
        <f t="shared" si="3"/>
        <v>5147</v>
      </c>
      <c r="I30" s="48">
        <f>SUM(I22:I29)</f>
        <v>1346</v>
      </c>
      <c r="J30" s="49">
        <f t="shared" si="3"/>
        <v>13046</v>
      </c>
      <c r="K30" s="48">
        <f t="shared" si="3"/>
        <v>4379</v>
      </c>
      <c r="L30" s="49">
        <f>SUM(L22:L28)</f>
        <v>8632</v>
      </c>
      <c r="M30" s="48">
        <f>SUM(M22:M28)</f>
        <v>6655</v>
      </c>
      <c r="N30" s="46">
        <f>SUM(C30:M30)</f>
        <v>64483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408" t="s">
        <v>53</v>
      </c>
      <c r="B32" s="409"/>
      <c r="C32" s="94">
        <f>C30/N30</f>
        <v>4.7128700587751808E-2</v>
      </c>
      <c r="D32" s="93">
        <f>D30/N30</f>
        <v>0.14712404819875005</v>
      </c>
      <c r="E32" s="94">
        <f>E30/N30</f>
        <v>5.5937223764403021E-2</v>
      </c>
      <c r="F32" s="54">
        <f>F30/N30</f>
        <v>9.4241893212164446E-2</v>
      </c>
      <c r="G32" s="94">
        <f>G30/N30</f>
        <v>4.7578431524587877E-2</v>
      </c>
      <c r="H32" s="54">
        <f>H30/N30</f>
        <v>7.9819487306732009E-2</v>
      </c>
      <c r="I32" s="94">
        <f>I30/N30</f>
        <v>2.08737186545291E-2</v>
      </c>
      <c r="J32" s="54">
        <f>J30/N30</f>
        <v>0.20231688972287271</v>
      </c>
      <c r="K32" s="94">
        <f>K30/N30</f>
        <v>6.7909371462245863E-2</v>
      </c>
      <c r="L32" s="54">
        <f>L30/N30</f>
        <v>0.13386473954375572</v>
      </c>
      <c r="M32" s="94">
        <f>M30/N30</f>
        <v>0.10320549602220741</v>
      </c>
      <c r="N32" s="54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24" customHeight="1" thickBot="1" x14ac:dyDescent="0.3">
      <c r="B1" s="31"/>
      <c r="C1" s="342" t="s">
        <v>111</v>
      </c>
      <c r="D1" s="343"/>
      <c r="E1" s="343"/>
      <c r="F1" s="343"/>
      <c r="G1" s="343"/>
      <c r="H1" s="343"/>
      <c r="I1" s="343"/>
      <c r="J1" s="344"/>
      <c r="K1" s="344"/>
      <c r="L1" s="31"/>
      <c r="M1" s="31"/>
      <c r="N1" s="66"/>
    </row>
    <row r="2" spans="1:14" ht="15.75" thickBot="1" x14ac:dyDescent="0.3">
      <c r="A2" s="345" t="s">
        <v>0</v>
      </c>
      <c r="B2" s="347" t="s">
        <v>1</v>
      </c>
      <c r="C2" s="372" t="s">
        <v>2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47" t="s">
        <v>3</v>
      </c>
    </row>
    <row r="3" spans="1:14" x14ac:dyDescent="0.25">
      <c r="A3" s="383"/>
      <c r="B3" s="384"/>
      <c r="C3" s="388" t="s">
        <v>69</v>
      </c>
      <c r="D3" s="347" t="s">
        <v>4</v>
      </c>
      <c r="E3" s="379" t="s">
        <v>5</v>
      </c>
      <c r="F3" s="396" t="s">
        <v>6</v>
      </c>
      <c r="G3" s="379" t="s">
        <v>7</v>
      </c>
      <c r="H3" s="377" t="s">
        <v>8</v>
      </c>
      <c r="I3" s="379" t="s">
        <v>94</v>
      </c>
      <c r="J3" s="377" t="s">
        <v>9</v>
      </c>
      <c r="K3" s="388" t="s">
        <v>10</v>
      </c>
      <c r="L3" s="347" t="s">
        <v>93</v>
      </c>
      <c r="M3" s="379" t="s">
        <v>11</v>
      </c>
      <c r="N3" s="373"/>
    </row>
    <row r="4" spans="1:14" ht="15.75" thickBot="1" x14ac:dyDescent="0.3">
      <c r="A4" s="380"/>
      <c r="B4" s="374"/>
      <c r="C4" s="390"/>
      <c r="D4" s="380"/>
      <c r="E4" s="380"/>
      <c r="F4" s="397"/>
      <c r="G4" s="380"/>
      <c r="H4" s="378"/>
      <c r="I4" s="380"/>
      <c r="J4" s="378"/>
      <c r="K4" s="390"/>
      <c r="L4" s="380"/>
      <c r="M4" s="380"/>
      <c r="N4" s="374"/>
    </row>
    <row r="5" spans="1:14" x14ac:dyDescent="0.25">
      <c r="A5" s="36">
        <v>1</v>
      </c>
      <c r="B5" s="37" t="s">
        <v>39</v>
      </c>
      <c r="C5" s="80">
        <v>0</v>
      </c>
      <c r="D5" s="155">
        <v>1</v>
      </c>
      <c r="E5" s="79">
        <v>1</v>
      </c>
      <c r="F5" s="87">
        <v>0</v>
      </c>
      <c r="G5" s="79">
        <v>0</v>
      </c>
      <c r="H5" s="87">
        <v>2</v>
      </c>
      <c r="I5" s="79">
        <v>0</v>
      </c>
      <c r="J5" s="87">
        <v>0</v>
      </c>
      <c r="K5" s="79">
        <v>0</v>
      </c>
      <c r="L5" s="87">
        <v>0</v>
      </c>
      <c r="M5" s="79">
        <v>0</v>
      </c>
      <c r="N5" s="155">
        <f t="shared" ref="N5:N12" si="0">SUM(C5:M5)</f>
        <v>4</v>
      </c>
    </row>
    <row r="6" spans="1:14" x14ac:dyDescent="0.25">
      <c r="A6" s="38">
        <v>2</v>
      </c>
      <c r="B6" s="39" t="s">
        <v>40</v>
      </c>
      <c r="C6" s="80">
        <v>0</v>
      </c>
      <c r="D6" s="71">
        <v>0</v>
      </c>
      <c r="E6" s="80">
        <v>1</v>
      </c>
      <c r="F6" s="65">
        <v>0</v>
      </c>
      <c r="G6" s="80">
        <v>0</v>
      </c>
      <c r="H6" s="65">
        <v>0</v>
      </c>
      <c r="I6" s="68">
        <v>0</v>
      </c>
      <c r="J6" s="65">
        <v>0</v>
      </c>
      <c r="K6" s="80">
        <v>0</v>
      </c>
      <c r="L6" s="65">
        <v>0</v>
      </c>
      <c r="M6" s="80">
        <v>0</v>
      </c>
      <c r="N6" s="71">
        <f t="shared" si="0"/>
        <v>1</v>
      </c>
    </row>
    <row r="7" spans="1:14" x14ac:dyDescent="0.25">
      <c r="A7" s="38">
        <v>3</v>
      </c>
      <c r="B7" s="39" t="s">
        <v>41</v>
      </c>
      <c r="C7" s="68">
        <v>0</v>
      </c>
      <c r="D7" s="71">
        <v>0</v>
      </c>
      <c r="E7" s="80">
        <v>0</v>
      </c>
      <c r="F7" s="65">
        <v>0</v>
      </c>
      <c r="G7" s="68">
        <v>0</v>
      </c>
      <c r="H7" s="69">
        <v>0</v>
      </c>
      <c r="I7" s="68">
        <v>0</v>
      </c>
      <c r="J7" s="69">
        <v>0</v>
      </c>
      <c r="K7" s="68">
        <v>0</v>
      </c>
      <c r="L7" s="69">
        <v>0</v>
      </c>
      <c r="M7" s="68">
        <v>0</v>
      </c>
      <c r="N7" s="71">
        <f t="shared" si="0"/>
        <v>0</v>
      </c>
    </row>
    <row r="8" spans="1:14" x14ac:dyDescent="0.25">
      <c r="A8" s="38">
        <v>4</v>
      </c>
      <c r="B8" s="39" t="s">
        <v>42</v>
      </c>
      <c r="C8" s="68">
        <v>0</v>
      </c>
      <c r="D8" s="39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8">
        <v>0</v>
      </c>
      <c r="N8" s="71">
        <f t="shared" si="0"/>
        <v>0</v>
      </c>
    </row>
    <row r="9" spans="1:14" x14ac:dyDescent="0.25">
      <c r="A9" s="38">
        <v>5</v>
      </c>
      <c r="B9" s="39" t="s">
        <v>43</v>
      </c>
      <c r="C9" s="68">
        <v>0</v>
      </c>
      <c r="D9" s="39">
        <v>0</v>
      </c>
      <c r="E9" s="68">
        <v>0</v>
      </c>
      <c r="F9" s="69">
        <v>0</v>
      </c>
      <c r="G9" s="68">
        <v>0</v>
      </c>
      <c r="H9" s="69">
        <v>0</v>
      </c>
      <c r="I9" s="68">
        <v>0</v>
      </c>
      <c r="J9" s="69">
        <v>0</v>
      </c>
      <c r="K9" s="81">
        <v>0</v>
      </c>
      <c r="L9" s="69">
        <v>0</v>
      </c>
      <c r="M9" s="68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68">
        <v>0</v>
      </c>
      <c r="D10" s="39">
        <v>0</v>
      </c>
      <c r="E10" s="68">
        <v>0</v>
      </c>
      <c r="F10" s="69">
        <v>0</v>
      </c>
      <c r="G10" s="68">
        <v>0</v>
      </c>
      <c r="H10" s="69">
        <v>0</v>
      </c>
      <c r="I10" s="68">
        <v>0</v>
      </c>
      <c r="J10" s="69">
        <v>0</v>
      </c>
      <c r="K10" s="68">
        <v>0</v>
      </c>
      <c r="L10" s="69">
        <v>0</v>
      </c>
      <c r="M10" s="68">
        <v>0</v>
      </c>
      <c r="N10" s="39">
        <f t="shared" si="0"/>
        <v>0</v>
      </c>
    </row>
    <row r="11" spans="1:14" x14ac:dyDescent="0.25">
      <c r="A11" s="38">
        <v>7</v>
      </c>
      <c r="B11" s="39" t="s">
        <v>45</v>
      </c>
      <c r="C11" s="68">
        <v>0</v>
      </c>
      <c r="D11" s="71">
        <v>0</v>
      </c>
      <c r="E11" s="68">
        <v>0</v>
      </c>
      <c r="F11" s="69">
        <v>0</v>
      </c>
      <c r="G11" s="68">
        <v>0</v>
      </c>
      <c r="H11" s="69">
        <v>0</v>
      </c>
      <c r="I11" s="68">
        <v>0</v>
      </c>
      <c r="J11" s="65">
        <v>0</v>
      </c>
      <c r="K11" s="162">
        <v>0</v>
      </c>
      <c r="L11" s="69">
        <v>0</v>
      </c>
      <c r="M11" s="80">
        <v>0</v>
      </c>
      <c r="N11" s="71">
        <f t="shared" si="0"/>
        <v>0</v>
      </c>
    </row>
    <row r="12" spans="1:14" ht="15.75" thickBot="1" x14ac:dyDescent="0.3">
      <c r="A12" s="41">
        <v>8</v>
      </c>
      <c r="B12" s="42" t="s">
        <v>46</v>
      </c>
      <c r="C12" s="81">
        <v>0</v>
      </c>
      <c r="D12" s="39">
        <v>0</v>
      </c>
      <c r="E12" s="81">
        <v>0</v>
      </c>
      <c r="F12" s="161">
        <v>0</v>
      </c>
      <c r="G12" s="81">
        <v>0</v>
      </c>
      <c r="H12" s="161">
        <v>0</v>
      </c>
      <c r="I12" s="81">
        <v>0</v>
      </c>
      <c r="J12" s="161">
        <v>0</v>
      </c>
      <c r="K12" s="81">
        <v>0</v>
      </c>
      <c r="L12" s="161">
        <v>0</v>
      </c>
      <c r="M12" s="81">
        <v>0</v>
      </c>
      <c r="N12" s="42">
        <f t="shared" si="0"/>
        <v>0</v>
      </c>
    </row>
    <row r="13" spans="1:14" ht="15.75" thickBot="1" x14ac:dyDescent="0.3">
      <c r="A13" s="75"/>
      <c r="B13" s="44" t="s">
        <v>30</v>
      </c>
      <c r="C13" s="160">
        <f t="shared" ref="C13:N13" si="1">SUM(C5:C12)</f>
        <v>0</v>
      </c>
      <c r="D13" s="46">
        <f t="shared" si="1"/>
        <v>1</v>
      </c>
      <c r="E13" s="48">
        <f t="shared" si="1"/>
        <v>2</v>
      </c>
      <c r="F13" s="49">
        <f t="shared" si="1"/>
        <v>0</v>
      </c>
      <c r="G13" s="48">
        <f t="shared" si="1"/>
        <v>0</v>
      </c>
      <c r="H13" s="49">
        <f t="shared" si="1"/>
        <v>2</v>
      </c>
      <c r="I13" s="48">
        <f t="shared" si="1"/>
        <v>0</v>
      </c>
      <c r="J13" s="49">
        <f t="shared" si="1"/>
        <v>0</v>
      </c>
      <c r="K13" s="48">
        <f t="shared" si="1"/>
        <v>0</v>
      </c>
      <c r="L13" s="49">
        <f t="shared" si="1"/>
        <v>0</v>
      </c>
      <c r="M13" s="48">
        <f t="shared" si="1"/>
        <v>0</v>
      </c>
      <c r="N13" s="46">
        <f t="shared" si="1"/>
        <v>5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410" t="s">
        <v>53</v>
      </c>
      <c r="B15" s="411"/>
      <c r="C15" s="94">
        <f>C13/N13</f>
        <v>0</v>
      </c>
      <c r="D15" s="93">
        <f>D13/N13</f>
        <v>0.2</v>
      </c>
      <c r="E15" s="92">
        <f>E13/N13</f>
        <v>0.4</v>
      </c>
      <c r="F15" s="54">
        <f>F13/N13</f>
        <v>0</v>
      </c>
      <c r="G15" s="92">
        <f>G13/N13</f>
        <v>0</v>
      </c>
      <c r="H15" s="54">
        <f>H13/N13</f>
        <v>0.4</v>
      </c>
      <c r="I15" s="92">
        <f>I13/N13</f>
        <v>0</v>
      </c>
      <c r="J15" s="54">
        <f>J13/N13</f>
        <v>0</v>
      </c>
      <c r="K15" s="92">
        <f>K13/N13</f>
        <v>0</v>
      </c>
      <c r="L15" s="54">
        <f>L13/N13</f>
        <v>0</v>
      </c>
      <c r="M15" s="92">
        <f>M13/N13</f>
        <v>0</v>
      </c>
      <c r="N15" s="54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1"/>
      <c r="C17" s="342" t="s">
        <v>112</v>
      </c>
      <c r="D17" s="343"/>
      <c r="E17" s="343"/>
      <c r="F17" s="343"/>
      <c r="G17" s="343"/>
      <c r="H17" s="343"/>
      <c r="I17" s="343"/>
      <c r="J17" s="344"/>
      <c r="K17" s="344"/>
      <c r="L17" s="31"/>
      <c r="M17" s="31"/>
      <c r="N17" s="220" t="s">
        <v>36</v>
      </c>
    </row>
    <row r="18" spans="1:14" ht="15.75" thickBot="1" x14ac:dyDescent="0.3">
      <c r="A18" s="345" t="s">
        <v>0</v>
      </c>
      <c r="B18" s="347" t="s">
        <v>1</v>
      </c>
      <c r="C18" s="372" t="s">
        <v>2</v>
      </c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47" t="s">
        <v>3</v>
      </c>
    </row>
    <row r="19" spans="1:14" x14ac:dyDescent="0.25">
      <c r="A19" s="383"/>
      <c r="B19" s="384"/>
      <c r="C19" s="388" t="s">
        <v>69</v>
      </c>
      <c r="D19" s="347" t="s">
        <v>4</v>
      </c>
      <c r="E19" s="379" t="s">
        <v>5</v>
      </c>
      <c r="F19" s="396" t="s">
        <v>6</v>
      </c>
      <c r="G19" s="379" t="s">
        <v>7</v>
      </c>
      <c r="H19" s="377" t="s">
        <v>8</v>
      </c>
      <c r="I19" s="379" t="s">
        <v>94</v>
      </c>
      <c r="J19" s="377" t="s">
        <v>9</v>
      </c>
      <c r="K19" s="388" t="s">
        <v>10</v>
      </c>
      <c r="L19" s="347" t="s">
        <v>93</v>
      </c>
      <c r="M19" s="379" t="s">
        <v>11</v>
      </c>
      <c r="N19" s="373"/>
    </row>
    <row r="20" spans="1:14" ht="15.75" thickBot="1" x14ac:dyDescent="0.3">
      <c r="A20" s="380"/>
      <c r="B20" s="374"/>
      <c r="C20" s="390"/>
      <c r="D20" s="380"/>
      <c r="E20" s="380"/>
      <c r="F20" s="397"/>
      <c r="G20" s="380"/>
      <c r="H20" s="378"/>
      <c r="I20" s="380"/>
      <c r="J20" s="378"/>
      <c r="K20" s="390"/>
      <c r="L20" s="380"/>
      <c r="M20" s="380"/>
      <c r="N20" s="374"/>
    </row>
    <row r="21" spans="1:14" x14ac:dyDescent="0.25">
      <c r="A21" s="36">
        <v>1</v>
      </c>
      <c r="B21" s="37" t="s">
        <v>39</v>
      </c>
      <c r="C21" s="80">
        <v>0</v>
      </c>
      <c r="D21" s="155">
        <v>6</v>
      </c>
      <c r="E21" s="79">
        <v>64</v>
      </c>
      <c r="F21" s="87">
        <v>0</v>
      </c>
      <c r="G21" s="79">
        <v>1</v>
      </c>
      <c r="H21" s="87">
        <v>29</v>
      </c>
      <c r="I21" s="79">
        <v>0</v>
      </c>
      <c r="J21" s="87">
        <v>0</v>
      </c>
      <c r="K21" s="79">
        <v>0</v>
      </c>
      <c r="L21" s="87">
        <v>0</v>
      </c>
      <c r="M21" s="79">
        <v>0</v>
      </c>
      <c r="N21" s="155">
        <f t="shared" ref="N21:N28" si="2">SUM(C21:M21)</f>
        <v>100</v>
      </c>
    </row>
    <row r="22" spans="1:14" x14ac:dyDescent="0.25">
      <c r="A22" s="38">
        <v>2</v>
      </c>
      <c r="B22" s="39" t="s">
        <v>40</v>
      </c>
      <c r="C22" s="80">
        <v>0</v>
      </c>
      <c r="D22" s="71">
        <v>0</v>
      </c>
      <c r="E22" s="80">
        <v>164</v>
      </c>
      <c r="F22" s="65">
        <v>0</v>
      </c>
      <c r="G22" s="80">
        <v>0</v>
      </c>
      <c r="H22" s="65">
        <v>0</v>
      </c>
      <c r="I22" s="68">
        <v>0</v>
      </c>
      <c r="J22" s="65">
        <v>0</v>
      </c>
      <c r="K22" s="80">
        <v>0</v>
      </c>
      <c r="L22" s="65">
        <v>0</v>
      </c>
      <c r="M22" s="80">
        <v>0</v>
      </c>
      <c r="N22" s="71">
        <f t="shared" si="2"/>
        <v>164</v>
      </c>
    </row>
    <row r="23" spans="1:14" x14ac:dyDescent="0.25">
      <c r="A23" s="38">
        <v>3</v>
      </c>
      <c r="B23" s="39" t="s">
        <v>41</v>
      </c>
      <c r="C23" s="68">
        <v>0</v>
      </c>
      <c r="D23" s="71">
        <v>0</v>
      </c>
      <c r="E23" s="80">
        <v>0</v>
      </c>
      <c r="F23" s="65">
        <v>0</v>
      </c>
      <c r="G23" s="68">
        <v>0</v>
      </c>
      <c r="H23" s="69">
        <v>0</v>
      </c>
      <c r="I23" s="68">
        <v>0</v>
      </c>
      <c r="J23" s="69">
        <v>0</v>
      </c>
      <c r="K23" s="68">
        <v>0</v>
      </c>
      <c r="L23" s="69">
        <v>0</v>
      </c>
      <c r="M23" s="68">
        <v>0</v>
      </c>
      <c r="N23" s="71">
        <f t="shared" si="2"/>
        <v>0</v>
      </c>
    </row>
    <row r="24" spans="1:14" x14ac:dyDescent="0.25">
      <c r="A24" s="38">
        <v>4</v>
      </c>
      <c r="B24" s="39" t="s">
        <v>42</v>
      </c>
      <c r="C24" s="68">
        <v>0</v>
      </c>
      <c r="D24" s="39">
        <v>0</v>
      </c>
      <c r="E24" s="68">
        <v>0</v>
      </c>
      <c r="F24" s="69">
        <v>0</v>
      </c>
      <c r="G24" s="68">
        <v>0</v>
      </c>
      <c r="H24" s="69">
        <v>0</v>
      </c>
      <c r="I24" s="68">
        <v>0</v>
      </c>
      <c r="J24" s="69">
        <v>0</v>
      </c>
      <c r="K24" s="68">
        <v>0</v>
      </c>
      <c r="L24" s="69">
        <v>0</v>
      </c>
      <c r="M24" s="68">
        <v>0</v>
      </c>
      <c r="N24" s="71">
        <f t="shared" si="2"/>
        <v>0</v>
      </c>
    </row>
    <row r="25" spans="1:14" x14ac:dyDescent="0.25">
      <c r="A25" s="38">
        <v>5</v>
      </c>
      <c r="B25" s="39" t="s">
        <v>43</v>
      </c>
      <c r="C25" s="68">
        <v>0</v>
      </c>
      <c r="D25" s="39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9">
        <v>0</v>
      </c>
      <c r="K25" s="81">
        <v>0</v>
      </c>
      <c r="L25" s="69">
        <v>0</v>
      </c>
      <c r="M25" s="68">
        <v>0</v>
      </c>
      <c r="N25" s="39">
        <f t="shared" si="2"/>
        <v>0</v>
      </c>
    </row>
    <row r="26" spans="1:14" x14ac:dyDescent="0.25">
      <c r="A26" s="38">
        <v>6</v>
      </c>
      <c r="B26" s="39" t="s">
        <v>44</v>
      </c>
      <c r="C26" s="68">
        <v>0</v>
      </c>
      <c r="D26" s="39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9">
        <v>0</v>
      </c>
      <c r="K26" s="68">
        <v>0</v>
      </c>
      <c r="L26" s="69">
        <v>0</v>
      </c>
      <c r="M26" s="68">
        <v>0</v>
      </c>
      <c r="N26" s="39">
        <f t="shared" si="2"/>
        <v>0</v>
      </c>
    </row>
    <row r="27" spans="1:14" x14ac:dyDescent="0.25">
      <c r="A27" s="38">
        <v>7</v>
      </c>
      <c r="B27" s="39" t="s">
        <v>45</v>
      </c>
      <c r="C27" s="68">
        <v>0</v>
      </c>
      <c r="D27" s="71">
        <v>0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5">
        <v>0</v>
      </c>
      <c r="K27" s="162">
        <v>0</v>
      </c>
      <c r="L27" s="69">
        <v>0</v>
      </c>
      <c r="M27" s="80">
        <v>0</v>
      </c>
      <c r="N27" s="71">
        <f t="shared" si="2"/>
        <v>0</v>
      </c>
    </row>
    <row r="28" spans="1:14" ht="15.75" thickBot="1" x14ac:dyDescent="0.3">
      <c r="A28" s="41">
        <v>8</v>
      </c>
      <c r="B28" s="42" t="s">
        <v>46</v>
      </c>
      <c r="C28" s="81">
        <v>0</v>
      </c>
      <c r="D28" s="39">
        <v>0</v>
      </c>
      <c r="E28" s="81">
        <v>0</v>
      </c>
      <c r="F28" s="161">
        <v>0</v>
      </c>
      <c r="G28" s="81">
        <v>0</v>
      </c>
      <c r="H28" s="161">
        <v>0</v>
      </c>
      <c r="I28" s="81">
        <v>0</v>
      </c>
      <c r="J28" s="161">
        <v>0</v>
      </c>
      <c r="K28" s="81">
        <v>0</v>
      </c>
      <c r="L28" s="161">
        <v>0</v>
      </c>
      <c r="M28" s="81">
        <v>0</v>
      </c>
      <c r="N28" s="42">
        <f t="shared" si="2"/>
        <v>0</v>
      </c>
    </row>
    <row r="29" spans="1:14" ht="15.75" thickBot="1" x14ac:dyDescent="0.3">
      <c r="A29" s="43"/>
      <c r="B29" s="44" t="s">
        <v>37</v>
      </c>
      <c r="C29" s="95">
        <f t="shared" ref="C29:N29" si="3">SUM(C21:C28)</f>
        <v>0</v>
      </c>
      <c r="D29" s="46">
        <f t="shared" si="3"/>
        <v>6</v>
      </c>
      <c r="E29" s="95">
        <f t="shared" si="3"/>
        <v>228</v>
      </c>
      <c r="F29" s="46">
        <f t="shared" si="3"/>
        <v>0</v>
      </c>
      <c r="G29" s="95">
        <f t="shared" si="3"/>
        <v>1</v>
      </c>
      <c r="H29" s="46">
        <f t="shared" si="3"/>
        <v>29</v>
      </c>
      <c r="I29" s="95">
        <f t="shared" si="3"/>
        <v>0</v>
      </c>
      <c r="J29" s="46">
        <f t="shared" si="3"/>
        <v>0</v>
      </c>
      <c r="K29" s="95">
        <f t="shared" si="3"/>
        <v>0</v>
      </c>
      <c r="L29" s="46">
        <f t="shared" si="3"/>
        <v>0</v>
      </c>
      <c r="M29" s="95">
        <f t="shared" si="3"/>
        <v>0</v>
      </c>
      <c r="N29" s="46">
        <f t="shared" si="3"/>
        <v>264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410" t="s">
        <v>53</v>
      </c>
      <c r="B31" s="411"/>
      <c r="C31" s="92">
        <f>C29/N29</f>
        <v>0</v>
      </c>
      <c r="D31" s="93">
        <f>D29/N29</f>
        <v>2.2727272727272728E-2</v>
      </c>
      <c r="E31" s="92">
        <f>E29/N29</f>
        <v>0.86363636363636365</v>
      </c>
      <c r="F31" s="93">
        <f>F29/N29</f>
        <v>0</v>
      </c>
      <c r="G31" s="92">
        <f>G29/N29</f>
        <v>3.787878787878788E-3</v>
      </c>
      <c r="H31" s="93">
        <f>H29/N29</f>
        <v>0.10984848484848485</v>
      </c>
      <c r="I31" s="92">
        <f>I29/N29</f>
        <v>0</v>
      </c>
      <c r="J31" s="93">
        <f>J29/N29</f>
        <v>0</v>
      </c>
      <c r="K31" s="92">
        <f>K29/N29</f>
        <v>0</v>
      </c>
      <c r="L31" s="93">
        <f>L29/N29</f>
        <v>0</v>
      </c>
      <c r="M31" s="92">
        <f>M29/N29</f>
        <v>0</v>
      </c>
      <c r="N31" s="93">
        <f>N29/N29</f>
        <v>1</v>
      </c>
    </row>
    <row r="32" spans="1:14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34">
    <mergeCell ref="A31:B31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A15:B15"/>
    <mergeCell ref="C1:K1"/>
    <mergeCell ref="B2:B4"/>
    <mergeCell ref="C2:M2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27" customHeight="1" thickBot="1" x14ac:dyDescent="0.3">
      <c r="A1" s="158"/>
      <c r="B1" s="31"/>
      <c r="C1" s="367" t="s">
        <v>113</v>
      </c>
      <c r="D1" s="368"/>
      <c r="E1" s="368"/>
      <c r="F1" s="368"/>
      <c r="G1" s="368"/>
      <c r="H1" s="368"/>
      <c r="I1" s="368"/>
      <c r="J1" s="31"/>
      <c r="K1" s="31"/>
      <c r="L1" s="31"/>
      <c r="M1" s="31"/>
      <c r="N1" s="223" t="s">
        <v>36</v>
      </c>
    </row>
    <row r="2" spans="1:14" ht="15.75" thickBot="1" x14ac:dyDescent="0.3">
      <c r="A2" s="345" t="s">
        <v>0</v>
      </c>
      <c r="B2" s="347" t="s">
        <v>1</v>
      </c>
      <c r="C2" s="369" t="s">
        <v>2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38" t="s">
        <v>3</v>
      </c>
    </row>
    <row r="3" spans="1:14" ht="15.75" thickBot="1" x14ac:dyDescent="0.3">
      <c r="A3" s="346"/>
      <c r="B3" s="348"/>
      <c r="C3" s="85" t="s">
        <v>69</v>
      </c>
      <c r="D3" s="35" t="s">
        <v>4</v>
      </c>
      <c r="E3" s="60" t="s">
        <v>5</v>
      </c>
      <c r="F3" s="32" t="s">
        <v>6</v>
      </c>
      <c r="G3" s="61" t="s">
        <v>7</v>
      </c>
      <c r="H3" s="32" t="s">
        <v>8</v>
      </c>
      <c r="I3" s="23" t="s">
        <v>94</v>
      </c>
      <c r="J3" s="32" t="s">
        <v>9</v>
      </c>
      <c r="K3" s="82" t="s">
        <v>10</v>
      </c>
      <c r="L3" s="252" t="s">
        <v>93</v>
      </c>
      <c r="M3" s="234" t="s">
        <v>11</v>
      </c>
      <c r="N3" s="339"/>
    </row>
    <row r="4" spans="1:14" x14ac:dyDescent="0.25">
      <c r="A4" s="36">
        <v>1</v>
      </c>
      <c r="B4" s="37" t="s">
        <v>12</v>
      </c>
      <c r="C4" s="186">
        <v>13437</v>
      </c>
      <c r="D4" s="87">
        <v>8531</v>
      </c>
      <c r="E4" s="186">
        <v>4176</v>
      </c>
      <c r="F4" s="87">
        <v>18251</v>
      </c>
      <c r="G4" s="186">
        <v>11356</v>
      </c>
      <c r="H4" s="87">
        <v>17775</v>
      </c>
      <c r="I4" s="186">
        <v>4548</v>
      </c>
      <c r="J4" s="87">
        <v>9712</v>
      </c>
      <c r="K4" s="186">
        <v>9532</v>
      </c>
      <c r="L4" s="87">
        <v>5751</v>
      </c>
      <c r="M4" s="186">
        <v>12941</v>
      </c>
      <c r="N4" s="155">
        <f t="shared" ref="N4:N20" si="0">SUM(C4:M4)</f>
        <v>116010</v>
      </c>
    </row>
    <row r="5" spans="1:14" x14ac:dyDescent="0.25">
      <c r="A5" s="38">
        <v>2</v>
      </c>
      <c r="B5" s="39" t="s">
        <v>13</v>
      </c>
      <c r="C5" s="153">
        <v>1708</v>
      </c>
      <c r="D5" s="65">
        <v>21625</v>
      </c>
      <c r="E5" s="153">
        <v>3743</v>
      </c>
      <c r="F5" s="224">
        <v>5181</v>
      </c>
      <c r="G5" s="153">
        <v>533</v>
      </c>
      <c r="H5" s="65">
        <v>20835</v>
      </c>
      <c r="I5" s="62">
        <v>0</v>
      </c>
      <c r="J5" s="65">
        <v>3932</v>
      </c>
      <c r="K5" s="62">
        <v>84</v>
      </c>
      <c r="L5" s="65">
        <v>21921</v>
      </c>
      <c r="M5" s="153">
        <v>13814</v>
      </c>
      <c r="N5" s="71">
        <f t="shared" si="0"/>
        <v>93376</v>
      </c>
    </row>
    <row r="6" spans="1:14" x14ac:dyDescent="0.25">
      <c r="A6" s="38">
        <v>3</v>
      </c>
      <c r="B6" s="39" t="s">
        <v>14</v>
      </c>
      <c r="C6" s="153">
        <v>9915</v>
      </c>
      <c r="D6" s="65">
        <v>24975</v>
      </c>
      <c r="E6" s="153">
        <v>9443</v>
      </c>
      <c r="F6" s="65">
        <v>28782</v>
      </c>
      <c r="G6" s="153">
        <v>8283</v>
      </c>
      <c r="H6" s="65">
        <v>14981</v>
      </c>
      <c r="I6" s="153">
        <v>1518</v>
      </c>
      <c r="J6" s="65">
        <v>12944</v>
      </c>
      <c r="K6" s="153">
        <v>13545</v>
      </c>
      <c r="L6" s="65">
        <v>13077</v>
      </c>
      <c r="M6" s="153">
        <v>7244</v>
      </c>
      <c r="N6" s="71">
        <f>SUM(C6:M6)</f>
        <v>144707</v>
      </c>
    </row>
    <row r="7" spans="1:14" x14ac:dyDescent="0.25">
      <c r="A7" s="38">
        <v>4</v>
      </c>
      <c r="B7" s="39" t="s">
        <v>15</v>
      </c>
      <c r="C7" s="62">
        <v>0</v>
      </c>
      <c r="D7" s="69">
        <v>0</v>
      </c>
      <c r="E7" s="62">
        <v>0</v>
      </c>
      <c r="F7" s="69">
        <v>0</v>
      </c>
      <c r="G7" s="62">
        <v>0</v>
      </c>
      <c r="H7" s="69">
        <v>0</v>
      </c>
      <c r="I7" s="62">
        <v>0</v>
      </c>
      <c r="J7" s="69">
        <v>0</v>
      </c>
      <c r="K7" s="62">
        <v>0</v>
      </c>
      <c r="L7" s="69">
        <v>0</v>
      </c>
      <c r="M7" s="62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2">
        <v>0</v>
      </c>
      <c r="D8" s="65">
        <v>0</v>
      </c>
      <c r="E8" s="62">
        <v>0</v>
      </c>
      <c r="F8" s="69">
        <v>0</v>
      </c>
      <c r="G8" s="153">
        <v>4</v>
      </c>
      <c r="H8" s="65">
        <v>58575</v>
      </c>
      <c r="I8" s="62">
        <v>0</v>
      </c>
      <c r="J8" s="69">
        <v>0</v>
      </c>
      <c r="K8" s="62">
        <v>0</v>
      </c>
      <c r="L8" s="69">
        <v>0</v>
      </c>
      <c r="M8" s="62">
        <v>0</v>
      </c>
      <c r="N8" s="71">
        <f t="shared" si="0"/>
        <v>58579</v>
      </c>
    </row>
    <row r="9" spans="1:14" x14ac:dyDescent="0.25">
      <c r="A9" s="38">
        <v>6</v>
      </c>
      <c r="B9" s="39" t="s">
        <v>17</v>
      </c>
      <c r="C9" s="62">
        <v>0</v>
      </c>
      <c r="D9" s="69">
        <v>0</v>
      </c>
      <c r="E9" s="62">
        <v>0</v>
      </c>
      <c r="F9" s="69"/>
      <c r="G9" s="62">
        <v>0</v>
      </c>
      <c r="H9" s="69">
        <v>0</v>
      </c>
      <c r="I9" s="62">
        <v>0</v>
      </c>
      <c r="J9" s="69">
        <v>0</v>
      </c>
      <c r="K9" s="62">
        <v>5</v>
      </c>
      <c r="L9" s="69">
        <v>35</v>
      </c>
      <c r="M9" s="62">
        <v>0</v>
      </c>
      <c r="N9" s="39">
        <f t="shared" si="0"/>
        <v>40</v>
      </c>
    </row>
    <row r="10" spans="1:14" x14ac:dyDescent="0.25">
      <c r="A10" s="38">
        <v>7</v>
      </c>
      <c r="B10" s="39" t="s">
        <v>18</v>
      </c>
      <c r="C10" s="153">
        <v>3577</v>
      </c>
      <c r="D10" s="65">
        <v>4716</v>
      </c>
      <c r="E10" s="153">
        <v>1369</v>
      </c>
      <c r="F10" s="65">
        <v>704</v>
      </c>
      <c r="G10" s="153">
        <v>418</v>
      </c>
      <c r="H10" s="65">
        <v>476</v>
      </c>
      <c r="I10" s="62">
        <v>0</v>
      </c>
      <c r="J10" s="65">
        <v>2589</v>
      </c>
      <c r="K10" s="62">
        <v>258</v>
      </c>
      <c r="L10" s="69">
        <v>307</v>
      </c>
      <c r="M10" s="62">
        <v>63</v>
      </c>
      <c r="N10" s="71">
        <f t="shared" si="0"/>
        <v>14477</v>
      </c>
    </row>
    <row r="11" spans="1:14" x14ac:dyDescent="0.25">
      <c r="A11" s="38">
        <v>8</v>
      </c>
      <c r="B11" s="39" t="s">
        <v>19</v>
      </c>
      <c r="C11" s="225">
        <v>33607</v>
      </c>
      <c r="D11" s="65">
        <v>12824</v>
      </c>
      <c r="E11" s="153">
        <v>44531</v>
      </c>
      <c r="F11" s="65">
        <v>13729</v>
      </c>
      <c r="G11" s="153">
        <v>1978</v>
      </c>
      <c r="H11" s="65">
        <f>3842+38608</f>
        <v>42450</v>
      </c>
      <c r="I11" s="153">
        <v>838</v>
      </c>
      <c r="J11" s="65">
        <v>19846</v>
      </c>
      <c r="K11" s="153">
        <v>6562</v>
      </c>
      <c r="L11" s="65">
        <v>9676</v>
      </c>
      <c r="M11" s="153">
        <v>5324</v>
      </c>
      <c r="N11" s="71">
        <f t="shared" si="0"/>
        <v>191365</v>
      </c>
    </row>
    <row r="12" spans="1:14" x14ac:dyDescent="0.25">
      <c r="A12" s="38">
        <v>9</v>
      </c>
      <c r="B12" s="39" t="s">
        <v>20</v>
      </c>
      <c r="C12" s="225">
        <v>49847</v>
      </c>
      <c r="D12" s="65">
        <v>23306</v>
      </c>
      <c r="E12" s="153">
        <v>7556</v>
      </c>
      <c r="F12" s="65">
        <v>27127</v>
      </c>
      <c r="G12" s="153">
        <v>9145</v>
      </c>
      <c r="H12" s="65">
        <v>19579</v>
      </c>
      <c r="I12" s="62">
        <v>371</v>
      </c>
      <c r="J12" s="65">
        <v>13479</v>
      </c>
      <c r="K12" s="153">
        <v>2024</v>
      </c>
      <c r="L12" s="65">
        <v>54510</v>
      </c>
      <c r="M12" s="153">
        <v>2846</v>
      </c>
      <c r="N12" s="71">
        <f t="shared" si="0"/>
        <v>209790</v>
      </c>
    </row>
    <row r="13" spans="1:14" x14ac:dyDescent="0.25">
      <c r="A13" s="38">
        <v>10</v>
      </c>
      <c r="B13" s="39" t="s">
        <v>21</v>
      </c>
      <c r="C13" s="153">
        <v>45571</v>
      </c>
      <c r="D13" s="65">
        <v>83594</v>
      </c>
      <c r="E13" s="153">
        <v>64858</v>
      </c>
      <c r="F13" s="65">
        <v>72525</v>
      </c>
      <c r="G13" s="153">
        <v>85674</v>
      </c>
      <c r="H13" s="65">
        <v>61556</v>
      </c>
      <c r="I13" s="153">
        <v>41305</v>
      </c>
      <c r="J13" s="65">
        <v>99368</v>
      </c>
      <c r="K13" s="153">
        <v>68013</v>
      </c>
      <c r="L13" s="65">
        <v>71301</v>
      </c>
      <c r="M13" s="153">
        <v>50313</v>
      </c>
      <c r="N13" s="71">
        <f t="shared" si="0"/>
        <v>744078</v>
      </c>
    </row>
    <row r="14" spans="1:14" x14ac:dyDescent="0.25">
      <c r="A14" s="38">
        <v>11</v>
      </c>
      <c r="B14" s="39" t="s">
        <v>22</v>
      </c>
      <c r="C14" s="62">
        <v>0</v>
      </c>
      <c r="D14" s="65">
        <v>0</v>
      </c>
      <c r="E14" s="62">
        <v>0</v>
      </c>
      <c r="F14" s="65">
        <v>0</v>
      </c>
      <c r="G14" s="153">
        <v>190</v>
      </c>
      <c r="H14" s="65">
        <v>4820</v>
      </c>
      <c r="I14" s="62">
        <v>0</v>
      </c>
      <c r="J14" s="69">
        <v>0</v>
      </c>
      <c r="K14" s="62">
        <v>14</v>
      </c>
      <c r="L14" s="69">
        <v>327</v>
      </c>
      <c r="M14" s="62">
        <v>0</v>
      </c>
      <c r="N14" s="71">
        <f t="shared" si="0"/>
        <v>5351</v>
      </c>
    </row>
    <row r="15" spans="1:14" x14ac:dyDescent="0.25">
      <c r="A15" s="38">
        <v>12</v>
      </c>
      <c r="B15" s="39" t="s">
        <v>23</v>
      </c>
      <c r="C15" s="62">
        <v>3</v>
      </c>
      <c r="D15" s="69">
        <v>24</v>
      </c>
      <c r="E15" s="62">
        <v>8</v>
      </c>
      <c r="F15" s="69">
        <v>45</v>
      </c>
      <c r="G15" s="62">
        <v>5</v>
      </c>
      <c r="H15" s="69">
        <v>14</v>
      </c>
      <c r="I15" s="62">
        <v>0</v>
      </c>
      <c r="J15" s="69">
        <v>7</v>
      </c>
      <c r="K15" s="62">
        <v>12</v>
      </c>
      <c r="L15" s="69">
        <v>4</v>
      </c>
      <c r="M15" s="62">
        <v>0</v>
      </c>
      <c r="N15" s="71">
        <f t="shared" si="0"/>
        <v>122</v>
      </c>
    </row>
    <row r="16" spans="1:14" x14ac:dyDescent="0.25">
      <c r="A16" s="38">
        <v>13</v>
      </c>
      <c r="B16" s="39" t="s">
        <v>68</v>
      </c>
      <c r="C16" s="153">
        <v>7444</v>
      </c>
      <c r="D16" s="65">
        <v>8295</v>
      </c>
      <c r="E16" s="153">
        <v>1058</v>
      </c>
      <c r="F16" s="65">
        <v>2488</v>
      </c>
      <c r="G16" s="153">
        <v>1997</v>
      </c>
      <c r="H16" s="65">
        <v>22049</v>
      </c>
      <c r="I16" s="62">
        <v>197</v>
      </c>
      <c r="J16" s="65">
        <v>5841</v>
      </c>
      <c r="K16" s="153">
        <v>2278</v>
      </c>
      <c r="L16" s="65">
        <v>5230</v>
      </c>
      <c r="M16" s="153">
        <v>1415</v>
      </c>
      <c r="N16" s="71">
        <f t="shared" si="0"/>
        <v>58292</v>
      </c>
    </row>
    <row r="17" spans="1:14" x14ac:dyDescent="0.25">
      <c r="A17" s="38">
        <v>14</v>
      </c>
      <c r="B17" s="39" t="s">
        <v>25</v>
      </c>
      <c r="C17" s="62">
        <v>174</v>
      </c>
      <c r="D17" s="69">
        <v>838</v>
      </c>
      <c r="E17" s="62">
        <v>0</v>
      </c>
      <c r="F17" s="69">
        <v>617</v>
      </c>
      <c r="G17" s="62">
        <v>0</v>
      </c>
      <c r="H17" s="69">
        <v>0</v>
      </c>
      <c r="I17" s="62">
        <v>0</v>
      </c>
      <c r="J17" s="69">
        <v>0</v>
      </c>
      <c r="K17" s="62">
        <v>0</v>
      </c>
      <c r="L17" s="69">
        <v>0</v>
      </c>
      <c r="M17" s="62">
        <v>0</v>
      </c>
      <c r="N17" s="71">
        <f t="shared" si="0"/>
        <v>1629</v>
      </c>
    </row>
    <row r="18" spans="1:14" x14ac:dyDescent="0.25">
      <c r="A18" s="38">
        <v>15</v>
      </c>
      <c r="B18" s="39" t="s">
        <v>26</v>
      </c>
      <c r="C18" s="62">
        <v>0</v>
      </c>
      <c r="D18" s="69">
        <v>0</v>
      </c>
      <c r="E18" s="62">
        <v>0</v>
      </c>
      <c r="F18" s="65">
        <v>0</v>
      </c>
      <c r="G18" s="62">
        <v>0</v>
      </c>
      <c r="H18" s="69">
        <v>5</v>
      </c>
      <c r="I18" s="62">
        <v>0</v>
      </c>
      <c r="J18" s="69">
        <v>0</v>
      </c>
      <c r="K18" s="62">
        <v>3</v>
      </c>
      <c r="L18" s="69">
        <v>38</v>
      </c>
      <c r="M18" s="62">
        <v>0</v>
      </c>
      <c r="N18" s="71">
        <f t="shared" si="0"/>
        <v>46</v>
      </c>
    </row>
    <row r="19" spans="1:14" x14ac:dyDescent="0.25">
      <c r="A19" s="38">
        <v>16</v>
      </c>
      <c r="B19" s="39" t="s">
        <v>27</v>
      </c>
      <c r="C19" s="153">
        <v>347</v>
      </c>
      <c r="D19" s="65">
        <v>5268</v>
      </c>
      <c r="E19" s="62">
        <v>37</v>
      </c>
      <c r="F19" s="65">
        <v>711</v>
      </c>
      <c r="G19" s="62">
        <v>0</v>
      </c>
      <c r="H19" s="69">
        <v>69</v>
      </c>
      <c r="I19" s="62">
        <v>0</v>
      </c>
      <c r="J19" s="65">
        <v>1079</v>
      </c>
      <c r="K19" s="62">
        <v>0</v>
      </c>
      <c r="L19" s="69">
        <v>0</v>
      </c>
      <c r="M19" s="153">
        <v>0</v>
      </c>
      <c r="N19" s="71">
        <f t="shared" si="0"/>
        <v>7511</v>
      </c>
    </row>
    <row r="20" spans="1:14" x14ac:dyDescent="0.25">
      <c r="A20" s="38">
        <v>17</v>
      </c>
      <c r="B20" s="39" t="s">
        <v>28</v>
      </c>
      <c r="C20" s="62">
        <v>0</v>
      </c>
      <c r="D20" s="69">
        <v>0</v>
      </c>
      <c r="E20" s="62">
        <v>0</v>
      </c>
      <c r="F20" s="69">
        <v>0</v>
      </c>
      <c r="G20" s="62">
        <v>0</v>
      </c>
      <c r="H20" s="69">
        <v>0</v>
      </c>
      <c r="I20" s="62">
        <v>0</v>
      </c>
      <c r="J20" s="69">
        <v>0</v>
      </c>
      <c r="K20" s="62">
        <v>0</v>
      </c>
      <c r="L20" s="69">
        <v>0</v>
      </c>
      <c r="M20" s="62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154">
        <v>630</v>
      </c>
      <c r="D21" s="152">
        <v>2547</v>
      </c>
      <c r="E21" s="154">
        <v>243</v>
      </c>
      <c r="F21" s="152">
        <v>1795</v>
      </c>
      <c r="G21" s="154">
        <v>411</v>
      </c>
      <c r="H21" s="152">
        <v>1591</v>
      </c>
      <c r="I21" s="154">
        <v>330</v>
      </c>
      <c r="J21" s="152">
        <v>1017</v>
      </c>
      <c r="K21" s="154">
        <v>748</v>
      </c>
      <c r="L21" s="152">
        <v>672</v>
      </c>
      <c r="M21" s="154">
        <v>183</v>
      </c>
      <c r="N21" s="156">
        <f>SUM(C21:M21)</f>
        <v>10167</v>
      </c>
    </row>
    <row r="22" spans="1:14" ht="15.75" thickBot="1" x14ac:dyDescent="0.3">
      <c r="A22" s="43"/>
      <c r="B22" s="44" t="s">
        <v>37</v>
      </c>
      <c r="C22" s="91">
        <f t="shared" ref="C22:N22" si="1">SUM(C4:C21)</f>
        <v>166260</v>
      </c>
      <c r="D22" s="128">
        <f t="shared" si="1"/>
        <v>196543</v>
      </c>
      <c r="E22" s="63">
        <f t="shared" si="1"/>
        <v>137022</v>
      </c>
      <c r="F22" s="49">
        <f>SUM(F4:F21)</f>
        <v>171955</v>
      </c>
      <c r="G22" s="63">
        <f>SUM(G4:G21)</f>
        <v>119994</v>
      </c>
      <c r="H22" s="128">
        <f t="shared" si="1"/>
        <v>264775</v>
      </c>
      <c r="I22" s="63">
        <f t="shared" si="1"/>
        <v>49107</v>
      </c>
      <c r="J22" s="49">
        <f t="shared" si="1"/>
        <v>169814</v>
      </c>
      <c r="K22" s="63">
        <f>SUM(K4:K21)</f>
        <v>103078</v>
      </c>
      <c r="L22" s="49">
        <f t="shared" si="1"/>
        <v>182849</v>
      </c>
      <c r="M22" s="91">
        <f>SUM(M4:M21)</f>
        <v>94143</v>
      </c>
      <c r="N22" s="46">
        <f t="shared" si="1"/>
        <v>1655540</v>
      </c>
    </row>
    <row r="23" spans="1:14" ht="15.75" thickBot="1" x14ac:dyDescent="0.3">
      <c r="A23" s="50"/>
      <c r="B23" s="51"/>
      <c r="C23" s="77"/>
      <c r="D23" s="53"/>
      <c r="E23" s="77"/>
      <c r="F23" s="53"/>
      <c r="G23" s="77"/>
      <c r="H23" s="53"/>
      <c r="I23" s="77"/>
      <c r="J23" s="53"/>
      <c r="K23" s="77"/>
      <c r="L23" s="53"/>
      <c r="M23" s="77"/>
      <c r="N23" s="53"/>
    </row>
    <row r="24" spans="1:14" ht="15.75" thickBot="1" x14ac:dyDescent="0.3">
      <c r="A24" s="351" t="s">
        <v>53</v>
      </c>
      <c r="B24" s="352"/>
      <c r="C24" s="72">
        <f>C22/N22</f>
        <v>0.10042644695990433</v>
      </c>
      <c r="D24" s="73">
        <f>D22/N22</f>
        <v>0.11871836379670682</v>
      </c>
      <c r="E24" s="55">
        <f>E22/N22</f>
        <v>8.2765744107662756E-2</v>
      </c>
      <c r="F24" s="73">
        <f>F22/N22</f>
        <v>0.10386641216763111</v>
      </c>
      <c r="G24" s="55">
        <f>G22/N22</f>
        <v>7.2480278338185725E-2</v>
      </c>
      <c r="H24" s="73">
        <f>H22/N22</f>
        <v>0.15993271077714824</v>
      </c>
      <c r="I24" s="55">
        <f>I22/N22</f>
        <v>2.9662225014194764E-2</v>
      </c>
      <c r="J24" s="73">
        <f>J22/N22</f>
        <v>0.10257317853993259</v>
      </c>
      <c r="K24" s="55">
        <f>K22/N22</f>
        <v>6.2262464211073121E-2</v>
      </c>
      <c r="L24" s="73">
        <f>L22/N22</f>
        <v>0.11044674245261366</v>
      </c>
      <c r="M24" s="74">
        <f>M22/N22</f>
        <v>5.6865433634946908E-2</v>
      </c>
      <c r="N24" s="221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1"/>
    </row>
    <row r="26" spans="1:14" ht="15.75" thickBot="1" x14ac:dyDescent="0.3">
      <c r="A26" s="322" t="s">
        <v>0</v>
      </c>
      <c r="B26" s="328" t="s">
        <v>1</v>
      </c>
      <c r="C26" s="334" t="s">
        <v>90</v>
      </c>
      <c r="D26" s="365"/>
      <c r="E26" s="365"/>
      <c r="F26" s="365"/>
      <c r="G26" s="336"/>
      <c r="H26" s="33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3"/>
      <c r="B27" s="329"/>
      <c r="C27" s="239" t="s">
        <v>11</v>
      </c>
      <c r="D27" s="167" t="s">
        <v>32</v>
      </c>
      <c r="E27" s="239" t="s">
        <v>7</v>
      </c>
      <c r="F27" s="167" t="s">
        <v>9</v>
      </c>
      <c r="G27" s="239" t="s">
        <v>4</v>
      </c>
      <c r="H27" s="337"/>
      <c r="I27" s="1"/>
      <c r="J27" s="104"/>
      <c r="K27" s="312" t="s">
        <v>33</v>
      </c>
      <c r="L27" s="313"/>
      <c r="M27" s="146">
        <f>N22</f>
        <v>1655540</v>
      </c>
      <c r="N27" s="147">
        <f>M27/M29</f>
        <v>0.84658449378998868</v>
      </c>
    </row>
    <row r="28" spans="1:14" ht="15.75" thickBot="1" x14ac:dyDescent="0.3">
      <c r="A28" s="26">
        <v>19</v>
      </c>
      <c r="B28" s="168" t="s">
        <v>34</v>
      </c>
      <c r="C28" s="145">
        <v>91009</v>
      </c>
      <c r="D28" s="57">
        <v>87450</v>
      </c>
      <c r="E28" s="145">
        <v>65549</v>
      </c>
      <c r="F28" s="57">
        <v>25349</v>
      </c>
      <c r="G28" s="145">
        <v>30655</v>
      </c>
      <c r="H28" s="57">
        <f>SUM(C28:G28)</f>
        <v>300012</v>
      </c>
      <c r="I28" s="1"/>
      <c r="J28" s="104"/>
      <c r="K28" s="312" t="s">
        <v>34</v>
      </c>
      <c r="L28" s="313"/>
      <c r="M28" s="258">
        <f>H28</f>
        <v>300012</v>
      </c>
      <c r="N28" s="148">
        <f>M28/M29</f>
        <v>0.15341550621001129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12" t="s">
        <v>3</v>
      </c>
      <c r="L29" s="313"/>
      <c r="M29" s="149">
        <f>M27+M28</f>
        <v>1955552</v>
      </c>
      <c r="N29" s="150">
        <f>M29/M29</f>
        <v>1</v>
      </c>
    </row>
    <row r="30" spans="1:14" ht="15.75" thickBot="1" x14ac:dyDescent="0.3">
      <c r="A30" s="316" t="s">
        <v>53</v>
      </c>
      <c r="B30" s="317"/>
      <c r="C30" s="27">
        <f>C28/H28</f>
        <v>0.30335119928536192</v>
      </c>
      <c r="D30" s="105">
        <f>D28/H28</f>
        <v>0.29148834046638133</v>
      </c>
      <c r="E30" s="27">
        <f>E28/H28</f>
        <v>0.21848792714958068</v>
      </c>
      <c r="F30" s="105">
        <f>F28/H28</f>
        <v>8.449328693518926E-2</v>
      </c>
      <c r="G30" s="27">
        <f>G28/H28</f>
        <v>0.10217924616348679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A24:B24"/>
    <mergeCell ref="N2:N3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5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15" t="s">
        <v>114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1"/>
      <c r="M2" s="1"/>
      <c r="N2" s="1"/>
    </row>
    <row r="3" spans="1:14" ht="15.75" thickBot="1" x14ac:dyDescent="0.3">
      <c r="A3" s="31"/>
      <c r="B3" s="342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1"/>
      <c r="N3" s="220" t="s">
        <v>92</v>
      </c>
    </row>
    <row r="4" spans="1:14" ht="15.75" thickBot="1" x14ac:dyDescent="0.3">
      <c r="A4" s="345" t="s">
        <v>0</v>
      </c>
      <c r="B4" s="412" t="s">
        <v>89</v>
      </c>
      <c r="C4" s="372" t="s">
        <v>2</v>
      </c>
      <c r="D4" s="372"/>
      <c r="E4" s="372"/>
      <c r="F4" s="372"/>
      <c r="G4" s="372"/>
      <c r="H4" s="372"/>
      <c r="I4" s="372"/>
      <c r="J4" s="372"/>
      <c r="K4" s="372"/>
      <c r="L4" s="372"/>
      <c r="M4" s="414"/>
      <c r="N4" s="425" t="s">
        <v>3</v>
      </c>
    </row>
    <row r="5" spans="1:14" ht="15.75" thickBot="1" x14ac:dyDescent="0.3">
      <c r="A5" s="346"/>
      <c r="B5" s="413"/>
      <c r="C5" s="143" t="s">
        <v>69</v>
      </c>
      <c r="D5" s="142" t="s">
        <v>4</v>
      </c>
      <c r="E5" s="141" t="s">
        <v>5</v>
      </c>
      <c r="F5" s="142" t="s">
        <v>6</v>
      </c>
      <c r="G5" s="141" t="s">
        <v>7</v>
      </c>
      <c r="H5" s="142" t="s">
        <v>8</v>
      </c>
      <c r="I5" s="23" t="s">
        <v>94</v>
      </c>
      <c r="J5" s="142" t="s">
        <v>9</v>
      </c>
      <c r="K5" s="144" t="s">
        <v>10</v>
      </c>
      <c r="L5" s="24" t="s">
        <v>93</v>
      </c>
      <c r="M5" s="140" t="s">
        <v>11</v>
      </c>
      <c r="N5" s="426"/>
    </row>
    <row r="6" spans="1:14" ht="45" customHeight="1" x14ac:dyDescent="0.25">
      <c r="A6" s="36">
        <v>1</v>
      </c>
      <c r="B6" s="78" t="s">
        <v>59</v>
      </c>
      <c r="C6" s="86">
        <v>212195</v>
      </c>
      <c r="D6" s="87">
        <v>895105</v>
      </c>
      <c r="E6" s="79">
        <v>171838</v>
      </c>
      <c r="F6" s="87">
        <v>268889</v>
      </c>
      <c r="G6" s="79">
        <v>221108</v>
      </c>
      <c r="H6" s="87">
        <v>279987</v>
      </c>
      <c r="I6" s="79">
        <v>116883</v>
      </c>
      <c r="J6" s="87">
        <v>174839</v>
      </c>
      <c r="K6" s="96">
        <v>248185</v>
      </c>
      <c r="L6" s="87">
        <v>224712</v>
      </c>
      <c r="M6" s="88">
        <v>161949</v>
      </c>
      <c r="N6" s="120">
        <f>SUM(C6:M6)</f>
        <v>2975690</v>
      </c>
    </row>
    <row r="7" spans="1:14" ht="45" customHeight="1" thickBot="1" x14ac:dyDescent="0.3">
      <c r="A7" s="106">
        <v>2</v>
      </c>
      <c r="B7" s="107" t="s">
        <v>60</v>
      </c>
      <c r="C7" s="108">
        <v>135041</v>
      </c>
      <c r="D7" s="109">
        <v>278821</v>
      </c>
      <c r="E7" s="110">
        <v>197291</v>
      </c>
      <c r="F7" s="109">
        <v>134071</v>
      </c>
      <c r="G7" s="110">
        <v>186632</v>
      </c>
      <c r="H7" s="109">
        <v>187073</v>
      </c>
      <c r="I7" s="110">
        <v>85480</v>
      </c>
      <c r="J7" s="109">
        <v>165014</v>
      </c>
      <c r="K7" s="110">
        <v>200020</v>
      </c>
      <c r="L7" s="109">
        <v>138205</v>
      </c>
      <c r="M7" s="111">
        <v>138305</v>
      </c>
      <c r="N7" s="121">
        <f>SUM(C7:M7)</f>
        <v>1845953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45" t="s">
        <v>0</v>
      </c>
      <c r="B10" s="412" t="s">
        <v>89</v>
      </c>
      <c r="C10" s="433" t="s">
        <v>90</v>
      </c>
      <c r="D10" s="434"/>
      <c r="E10" s="434"/>
      <c r="F10" s="434"/>
      <c r="G10" s="435"/>
      <c r="H10" s="431" t="s">
        <v>3</v>
      </c>
      <c r="I10" s="1"/>
      <c r="J10" s="419" t="s">
        <v>81</v>
      </c>
      <c r="K10" s="420"/>
      <c r="L10" s="417" t="s">
        <v>2</v>
      </c>
      <c r="M10" s="423" t="s">
        <v>90</v>
      </c>
      <c r="N10" s="417" t="s">
        <v>3</v>
      </c>
    </row>
    <row r="11" spans="1:14" ht="15.75" thickBot="1" x14ac:dyDescent="0.3">
      <c r="A11" s="346"/>
      <c r="B11" s="413"/>
      <c r="C11" s="240" t="s">
        <v>11</v>
      </c>
      <c r="D11" s="241" t="s">
        <v>32</v>
      </c>
      <c r="E11" s="242" t="s">
        <v>7</v>
      </c>
      <c r="F11" s="261" t="s">
        <v>9</v>
      </c>
      <c r="G11" s="262" t="s">
        <v>4</v>
      </c>
      <c r="H11" s="432"/>
      <c r="I11" s="1"/>
      <c r="J11" s="421"/>
      <c r="K11" s="422"/>
      <c r="L11" s="418"/>
      <c r="M11" s="424"/>
      <c r="N11" s="418"/>
    </row>
    <row r="12" spans="1:14" ht="45" customHeight="1" thickBot="1" x14ac:dyDescent="0.3">
      <c r="A12" s="122">
        <v>1</v>
      </c>
      <c r="B12" s="78" t="s">
        <v>59</v>
      </c>
      <c r="C12" s="263">
        <v>15404</v>
      </c>
      <c r="D12" s="123">
        <v>35896</v>
      </c>
      <c r="E12" s="264">
        <v>8667</v>
      </c>
      <c r="F12" s="123">
        <v>851</v>
      </c>
      <c r="G12" s="310">
        <v>12</v>
      </c>
      <c r="H12" s="265">
        <f>SUM(C12:G12)</f>
        <v>60830</v>
      </c>
      <c r="I12" s="1"/>
      <c r="J12" s="429" t="s">
        <v>59</v>
      </c>
      <c r="K12" s="430"/>
      <c r="L12" s="125">
        <f>N6</f>
        <v>2975690</v>
      </c>
      <c r="M12" s="137">
        <f>H12</f>
        <v>60830</v>
      </c>
      <c r="N12" s="138">
        <f>SUM(L12:M12)</f>
        <v>3036520</v>
      </c>
    </row>
    <row r="13" spans="1:14" ht="45" customHeight="1" thickBot="1" x14ac:dyDescent="0.3">
      <c r="A13" s="106">
        <v>2</v>
      </c>
      <c r="B13" s="107" t="s">
        <v>60</v>
      </c>
      <c r="C13" s="266">
        <v>1595</v>
      </c>
      <c r="D13" s="124">
        <v>29530</v>
      </c>
      <c r="E13" s="267">
        <v>8144</v>
      </c>
      <c r="F13" s="124">
        <v>57</v>
      </c>
      <c r="G13" s="311">
        <v>123</v>
      </c>
      <c r="H13" s="121">
        <f>SUM(C13:G13)</f>
        <v>39449</v>
      </c>
      <c r="I13" s="1"/>
      <c r="J13" s="427" t="s">
        <v>60</v>
      </c>
      <c r="K13" s="428"/>
      <c r="L13" s="126">
        <f>N7</f>
        <v>1845953</v>
      </c>
      <c r="M13" s="137">
        <f>H13</f>
        <v>39449</v>
      </c>
      <c r="N13" s="139">
        <f>SUM(L13:M13)</f>
        <v>1885402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6">
    <mergeCell ref="J13:K13"/>
    <mergeCell ref="A10:A11"/>
    <mergeCell ref="B10:B11"/>
    <mergeCell ref="J12:K12"/>
    <mergeCell ref="H10:H11"/>
    <mergeCell ref="C10:G10"/>
    <mergeCell ref="N10:N11"/>
    <mergeCell ref="J10:K11"/>
    <mergeCell ref="L10:L11"/>
    <mergeCell ref="M10:M11"/>
    <mergeCell ref="N4:N5"/>
    <mergeCell ref="B3:L3"/>
    <mergeCell ref="A4:A5"/>
    <mergeCell ref="B4:B5"/>
    <mergeCell ref="C4:M4"/>
    <mergeCell ref="A2:K2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1.25" customHeight="1" thickBot="1" x14ac:dyDescent="0.3">
      <c r="A1" s="1"/>
      <c r="B1" s="1"/>
      <c r="C1" s="226" t="s">
        <v>115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Bot="1" x14ac:dyDescent="0.3">
      <c r="A2" s="100"/>
      <c r="B2" s="101" t="s">
        <v>69</v>
      </c>
      <c r="C2" s="83" t="s">
        <v>4</v>
      </c>
      <c r="D2" s="84" t="s">
        <v>5</v>
      </c>
      <c r="E2" s="83" t="s">
        <v>6</v>
      </c>
      <c r="F2" s="300" t="s">
        <v>7</v>
      </c>
      <c r="G2" s="83" t="s">
        <v>8</v>
      </c>
      <c r="H2" s="85" t="s">
        <v>94</v>
      </c>
      <c r="I2" s="83" t="s">
        <v>9</v>
      </c>
      <c r="J2" s="84" t="s">
        <v>10</v>
      </c>
      <c r="K2" s="83" t="s">
        <v>93</v>
      </c>
      <c r="L2" s="82" t="s">
        <v>11</v>
      </c>
      <c r="M2" s="83" t="s">
        <v>3</v>
      </c>
    </row>
    <row r="3" spans="1:13" x14ac:dyDescent="0.25">
      <c r="A3" s="163" t="s">
        <v>70</v>
      </c>
      <c r="B3" s="97"/>
      <c r="C3" s="97"/>
      <c r="D3" s="98"/>
      <c r="E3" s="97"/>
      <c r="F3" s="98"/>
      <c r="G3" s="97"/>
      <c r="H3" s="97"/>
      <c r="I3" s="97"/>
      <c r="J3" s="98"/>
      <c r="K3" s="97"/>
      <c r="L3" s="98"/>
      <c r="M3" s="97"/>
    </row>
    <row r="4" spans="1:13" x14ac:dyDescent="0.25">
      <c r="A4" s="164" t="s">
        <v>76</v>
      </c>
      <c r="B4" s="205">
        <v>1539</v>
      </c>
      <c r="C4" s="205">
        <v>20366</v>
      </c>
      <c r="D4" s="206">
        <v>11125</v>
      </c>
      <c r="E4" s="205">
        <v>15106</v>
      </c>
      <c r="F4" s="296">
        <v>8830</v>
      </c>
      <c r="G4" s="205">
        <v>17687</v>
      </c>
      <c r="H4" s="164">
        <v>48</v>
      </c>
      <c r="I4" s="205">
        <v>3908</v>
      </c>
      <c r="J4" s="206">
        <v>14517</v>
      </c>
      <c r="K4" s="205">
        <v>13808</v>
      </c>
      <c r="L4" s="206">
        <v>7011</v>
      </c>
      <c r="M4" s="205">
        <f>SUM(B4:L4)</f>
        <v>113945</v>
      </c>
    </row>
    <row r="5" spans="1:13" x14ac:dyDescent="0.25">
      <c r="A5" s="164" t="s">
        <v>77</v>
      </c>
      <c r="B5" s="205">
        <v>72412</v>
      </c>
      <c r="C5" s="205">
        <v>205387</v>
      </c>
      <c r="D5" s="206">
        <v>68219</v>
      </c>
      <c r="E5" s="205">
        <v>141250</v>
      </c>
      <c r="F5" s="296">
        <v>65573</v>
      </c>
      <c r="G5" s="205">
        <v>273863</v>
      </c>
      <c r="H5" s="205">
        <v>2469</v>
      </c>
      <c r="I5" s="205">
        <v>26492</v>
      </c>
      <c r="J5" s="206">
        <v>102614</v>
      </c>
      <c r="K5" s="205">
        <v>131983</v>
      </c>
      <c r="L5" s="206">
        <v>64165</v>
      </c>
      <c r="M5" s="233">
        <f>SUM(B5:L5)</f>
        <v>1154427</v>
      </c>
    </row>
    <row r="6" spans="1:13" x14ac:dyDescent="0.25">
      <c r="A6" s="164" t="s">
        <v>58</v>
      </c>
      <c r="B6" s="164">
        <v>0</v>
      </c>
      <c r="C6" s="164">
        <v>0</v>
      </c>
      <c r="D6" s="207">
        <v>0</v>
      </c>
      <c r="E6" s="164">
        <v>0</v>
      </c>
      <c r="F6" s="297">
        <v>0</v>
      </c>
      <c r="G6" s="164">
        <v>0</v>
      </c>
      <c r="H6" s="164">
        <v>0</v>
      </c>
      <c r="I6" s="164">
        <v>0</v>
      </c>
      <c r="J6" s="207">
        <v>0</v>
      </c>
      <c r="K6" s="164">
        <v>0</v>
      </c>
      <c r="L6" s="207">
        <v>0</v>
      </c>
      <c r="M6" s="164">
        <f>SUM(B6:L6)</f>
        <v>0</v>
      </c>
    </row>
    <row r="7" spans="1:13" x14ac:dyDescent="0.25">
      <c r="A7" s="163" t="s">
        <v>71</v>
      </c>
      <c r="B7" s="97"/>
      <c r="C7" s="97"/>
      <c r="D7" s="98"/>
      <c r="E7" s="97"/>
      <c r="F7" s="298"/>
      <c r="G7" s="97"/>
      <c r="H7" s="97"/>
      <c r="I7" s="97"/>
      <c r="J7" s="98"/>
      <c r="K7" s="97"/>
      <c r="L7" s="98"/>
      <c r="M7" s="97"/>
    </row>
    <row r="8" spans="1:13" x14ac:dyDescent="0.25">
      <c r="A8" s="164" t="s">
        <v>76</v>
      </c>
      <c r="B8" s="205">
        <v>3883</v>
      </c>
      <c r="C8" s="205">
        <v>8296</v>
      </c>
      <c r="D8" s="206">
        <v>7561</v>
      </c>
      <c r="E8" s="205">
        <v>3494</v>
      </c>
      <c r="F8" s="296">
        <v>7789</v>
      </c>
      <c r="G8" s="205">
        <v>4477</v>
      </c>
      <c r="H8" s="205">
        <v>4868</v>
      </c>
      <c r="I8" s="205">
        <v>8639</v>
      </c>
      <c r="J8" s="206">
        <v>3946</v>
      </c>
      <c r="K8" s="205">
        <v>6026</v>
      </c>
      <c r="L8" s="206">
        <v>6540</v>
      </c>
      <c r="M8" s="205">
        <f>SUM(B8:L8)</f>
        <v>65519</v>
      </c>
    </row>
    <row r="9" spans="1:13" x14ac:dyDescent="0.25">
      <c r="A9" s="164" t="s">
        <v>77</v>
      </c>
      <c r="B9" s="205">
        <v>62426</v>
      </c>
      <c r="C9" s="205">
        <v>55827</v>
      </c>
      <c r="D9" s="206">
        <v>120047</v>
      </c>
      <c r="E9" s="205">
        <v>27945</v>
      </c>
      <c r="F9" s="296">
        <v>48171</v>
      </c>
      <c r="G9" s="205">
        <v>39301</v>
      </c>
      <c r="H9" s="205">
        <v>23834</v>
      </c>
      <c r="I9" s="205">
        <v>100106</v>
      </c>
      <c r="J9" s="206">
        <v>25745</v>
      </c>
      <c r="K9" s="205">
        <v>123660</v>
      </c>
      <c r="L9" s="206">
        <v>52810</v>
      </c>
      <c r="M9" s="233">
        <f>SUM(B9:L9)</f>
        <v>679872</v>
      </c>
    </row>
    <row r="10" spans="1:13" x14ac:dyDescent="0.25">
      <c r="A10" s="164" t="s">
        <v>58</v>
      </c>
      <c r="B10" s="205">
        <v>14279</v>
      </c>
      <c r="C10" s="268">
        <v>20078</v>
      </c>
      <c r="D10" s="206">
        <v>31346</v>
      </c>
      <c r="E10" s="205">
        <v>10819</v>
      </c>
      <c r="F10" s="296">
        <v>14113</v>
      </c>
      <c r="G10" s="205">
        <v>9108</v>
      </c>
      <c r="H10" s="205">
        <v>7269</v>
      </c>
      <c r="I10" s="205">
        <v>23293</v>
      </c>
      <c r="J10" s="206">
        <v>8372</v>
      </c>
      <c r="K10" s="205">
        <v>25820</v>
      </c>
      <c r="L10" s="206">
        <v>11611</v>
      </c>
      <c r="M10" s="205">
        <f>SUM(B10:L10)</f>
        <v>176108</v>
      </c>
    </row>
    <row r="11" spans="1:13" x14ac:dyDescent="0.25">
      <c r="A11" s="163" t="s">
        <v>72</v>
      </c>
      <c r="B11" s="97"/>
      <c r="C11" s="97"/>
      <c r="D11" s="98"/>
      <c r="E11" s="97"/>
      <c r="F11" s="298"/>
      <c r="G11" s="97"/>
      <c r="H11" s="97"/>
      <c r="I11" s="97"/>
      <c r="J11" s="98"/>
      <c r="K11" s="97"/>
      <c r="L11" s="98"/>
      <c r="M11" s="97"/>
    </row>
    <row r="12" spans="1:13" x14ac:dyDescent="0.25">
      <c r="A12" s="164" t="s">
        <v>76</v>
      </c>
      <c r="B12" s="205">
        <v>9188</v>
      </c>
      <c r="C12" s="205">
        <v>0</v>
      </c>
      <c r="D12" s="207">
        <v>0</v>
      </c>
      <c r="E12" s="205">
        <v>494</v>
      </c>
      <c r="F12" s="297">
        <v>0</v>
      </c>
      <c r="G12" s="164">
        <v>0</v>
      </c>
      <c r="H12" s="164">
        <v>0</v>
      </c>
      <c r="I12" s="205">
        <v>4625</v>
      </c>
      <c r="J12" s="207">
        <v>360</v>
      </c>
      <c r="K12" s="164">
        <v>0</v>
      </c>
      <c r="L12" s="207">
        <v>0</v>
      </c>
      <c r="M12" s="205">
        <f>SUM(B12:L12)</f>
        <v>14667</v>
      </c>
    </row>
    <row r="13" spans="1:13" x14ac:dyDescent="0.25">
      <c r="A13" s="164" t="s">
        <v>77</v>
      </c>
      <c r="B13" s="205">
        <v>84699</v>
      </c>
      <c r="C13" s="205">
        <v>0</v>
      </c>
      <c r="D13" s="206">
        <v>0</v>
      </c>
      <c r="E13" s="205">
        <v>3074</v>
      </c>
      <c r="F13" s="296">
        <v>0</v>
      </c>
      <c r="G13" s="164">
        <v>0</v>
      </c>
      <c r="H13" s="164">
        <v>0</v>
      </c>
      <c r="I13" s="205">
        <v>27999</v>
      </c>
      <c r="J13" s="206">
        <v>2322</v>
      </c>
      <c r="K13" s="164">
        <v>0</v>
      </c>
      <c r="L13" s="207">
        <v>0</v>
      </c>
      <c r="M13" s="233">
        <f>SUM(B13:L13)</f>
        <v>118094</v>
      </c>
    </row>
    <row r="14" spans="1:13" x14ac:dyDescent="0.25">
      <c r="A14" s="164" t="s">
        <v>58</v>
      </c>
      <c r="B14" s="205">
        <v>20358</v>
      </c>
      <c r="C14" s="205">
        <v>0</v>
      </c>
      <c r="D14" s="206">
        <v>0</v>
      </c>
      <c r="E14" s="205">
        <v>1447</v>
      </c>
      <c r="F14" s="297">
        <v>0</v>
      </c>
      <c r="G14" s="164">
        <v>0</v>
      </c>
      <c r="H14" s="164">
        <v>0</v>
      </c>
      <c r="I14" s="205">
        <v>10321</v>
      </c>
      <c r="J14" s="206">
        <v>1096</v>
      </c>
      <c r="K14" s="164">
        <v>0</v>
      </c>
      <c r="L14" s="207">
        <v>0</v>
      </c>
      <c r="M14" s="205">
        <f>SUM(B14:L14)</f>
        <v>33222</v>
      </c>
    </row>
    <row r="15" spans="1:13" x14ac:dyDescent="0.25">
      <c r="A15" s="163" t="s">
        <v>73</v>
      </c>
      <c r="B15" s="97"/>
      <c r="C15" s="97"/>
      <c r="D15" s="98"/>
      <c r="E15" s="97"/>
      <c r="F15" s="298"/>
      <c r="G15" s="97"/>
      <c r="H15" s="97"/>
      <c r="I15" s="97"/>
      <c r="J15" s="98"/>
      <c r="K15" s="97"/>
      <c r="L15" s="98"/>
      <c r="M15" s="97"/>
    </row>
    <row r="16" spans="1:13" x14ac:dyDescent="0.25">
      <c r="A16" s="164" t="s">
        <v>76</v>
      </c>
      <c r="B16" s="205">
        <v>34</v>
      </c>
      <c r="C16" s="205">
        <v>447</v>
      </c>
      <c r="D16" s="206">
        <v>6</v>
      </c>
      <c r="E16" s="205">
        <v>192</v>
      </c>
      <c r="F16" s="296">
        <v>0</v>
      </c>
      <c r="G16" s="205">
        <v>600</v>
      </c>
      <c r="H16" s="205">
        <v>471</v>
      </c>
      <c r="I16" s="205">
        <v>272</v>
      </c>
      <c r="J16" s="206">
        <v>36</v>
      </c>
      <c r="K16" s="205">
        <v>295</v>
      </c>
      <c r="L16" s="206">
        <v>47</v>
      </c>
      <c r="M16" s="205">
        <f>SUM(B16:L16)</f>
        <v>2400</v>
      </c>
    </row>
    <row r="17" spans="1:13" x14ac:dyDescent="0.25">
      <c r="A17" s="164" t="s">
        <v>77</v>
      </c>
      <c r="B17" s="205">
        <v>23</v>
      </c>
      <c r="C17" s="205">
        <v>237</v>
      </c>
      <c r="D17" s="206">
        <v>2</v>
      </c>
      <c r="E17" s="205">
        <v>108</v>
      </c>
      <c r="F17" s="296">
        <v>0</v>
      </c>
      <c r="G17" s="205">
        <v>398</v>
      </c>
      <c r="H17" s="205">
        <v>179</v>
      </c>
      <c r="I17" s="205">
        <v>130</v>
      </c>
      <c r="J17" s="206">
        <v>50</v>
      </c>
      <c r="K17" s="205">
        <v>150</v>
      </c>
      <c r="L17" s="206">
        <v>17</v>
      </c>
      <c r="M17" s="233">
        <f>SUM(B17:L17)</f>
        <v>1294</v>
      </c>
    </row>
    <row r="18" spans="1:13" x14ac:dyDescent="0.25">
      <c r="A18" s="164" t="s">
        <v>58</v>
      </c>
      <c r="B18" s="205">
        <v>7</v>
      </c>
      <c r="C18" s="164">
        <v>201</v>
      </c>
      <c r="D18" s="207">
        <v>0</v>
      </c>
      <c r="E18" s="205">
        <v>173</v>
      </c>
      <c r="F18" s="297">
        <v>0</v>
      </c>
      <c r="G18" s="205">
        <v>168</v>
      </c>
      <c r="H18" s="164">
        <v>66</v>
      </c>
      <c r="I18" s="164">
        <v>0</v>
      </c>
      <c r="J18" s="207">
        <v>9</v>
      </c>
      <c r="K18" s="164">
        <v>38</v>
      </c>
      <c r="L18" s="207">
        <v>14</v>
      </c>
      <c r="M18" s="205">
        <f>SUM(B18:L18)</f>
        <v>676</v>
      </c>
    </row>
    <row r="19" spans="1:13" x14ac:dyDescent="0.25">
      <c r="A19" s="163" t="s">
        <v>74</v>
      </c>
      <c r="B19" s="97"/>
      <c r="C19" s="97"/>
      <c r="D19" s="98"/>
      <c r="E19" s="97"/>
      <c r="F19" s="298"/>
      <c r="G19" s="97"/>
      <c r="H19" s="97"/>
      <c r="I19" s="97"/>
      <c r="J19" s="98"/>
      <c r="K19" s="97"/>
      <c r="L19" s="98"/>
      <c r="M19" s="97"/>
    </row>
    <row r="20" spans="1:13" x14ac:dyDescent="0.25">
      <c r="A20" s="164" t="s">
        <v>76</v>
      </c>
      <c r="B20" s="164">
        <v>0</v>
      </c>
      <c r="C20" s="164">
        <v>0</v>
      </c>
      <c r="D20" s="207">
        <v>217</v>
      </c>
      <c r="E20" s="164">
        <v>0</v>
      </c>
      <c r="F20" s="297">
        <v>0</v>
      </c>
      <c r="G20" s="164">
        <v>0</v>
      </c>
      <c r="H20" s="164">
        <v>0</v>
      </c>
      <c r="I20" s="164">
        <v>0</v>
      </c>
      <c r="J20" s="207">
        <v>0</v>
      </c>
      <c r="K20" s="164">
        <v>0</v>
      </c>
      <c r="L20" s="207">
        <v>0</v>
      </c>
      <c r="M20" s="164">
        <f>SUM(B20:L20)</f>
        <v>217</v>
      </c>
    </row>
    <row r="21" spans="1:13" x14ac:dyDescent="0.25">
      <c r="A21" s="164" t="s">
        <v>77</v>
      </c>
      <c r="B21" s="164">
        <v>0</v>
      </c>
      <c r="C21" s="164">
        <v>0</v>
      </c>
      <c r="D21" s="206">
        <v>2847</v>
      </c>
      <c r="E21" s="164">
        <v>0</v>
      </c>
      <c r="F21" s="297">
        <v>0</v>
      </c>
      <c r="G21" s="164">
        <v>0</v>
      </c>
      <c r="H21" s="164">
        <v>0</v>
      </c>
      <c r="I21" s="164">
        <v>0</v>
      </c>
      <c r="J21" s="207">
        <v>0</v>
      </c>
      <c r="K21" s="164">
        <v>0</v>
      </c>
      <c r="L21" s="207">
        <v>0</v>
      </c>
      <c r="M21" s="233">
        <f>SUM(B21:L21)</f>
        <v>2847</v>
      </c>
    </row>
    <row r="22" spans="1:13" ht="12.75" customHeight="1" x14ac:dyDescent="0.25">
      <c r="A22" s="164" t="s">
        <v>58</v>
      </c>
      <c r="B22" s="164">
        <v>0</v>
      </c>
      <c r="C22" s="164">
        <v>0</v>
      </c>
      <c r="D22" s="206">
        <v>394</v>
      </c>
      <c r="E22" s="164">
        <v>0</v>
      </c>
      <c r="F22" s="297">
        <v>0</v>
      </c>
      <c r="G22" s="164">
        <v>0</v>
      </c>
      <c r="H22" s="164">
        <v>0</v>
      </c>
      <c r="I22" s="164">
        <v>0</v>
      </c>
      <c r="J22" s="207">
        <v>0</v>
      </c>
      <c r="K22" s="164">
        <v>0</v>
      </c>
      <c r="L22" s="207">
        <v>0</v>
      </c>
      <c r="M22" s="205">
        <f>SUM(B22:L22)</f>
        <v>394</v>
      </c>
    </row>
    <row r="23" spans="1:13" x14ac:dyDescent="0.25">
      <c r="A23" s="163" t="s">
        <v>75</v>
      </c>
      <c r="B23" s="97"/>
      <c r="C23" s="97"/>
      <c r="D23" s="98"/>
      <c r="E23" s="97"/>
      <c r="F23" s="298"/>
      <c r="G23" s="97"/>
      <c r="H23" s="163"/>
      <c r="I23" s="97"/>
      <c r="J23" s="98"/>
      <c r="K23" s="97"/>
      <c r="L23" s="98"/>
      <c r="M23" s="97"/>
    </row>
    <row r="24" spans="1:13" x14ac:dyDescent="0.25">
      <c r="A24" s="164" t="s">
        <v>76</v>
      </c>
      <c r="B24" s="205">
        <v>302</v>
      </c>
      <c r="C24" s="205">
        <v>676</v>
      </c>
      <c r="D24" s="207">
        <v>0</v>
      </c>
      <c r="E24" s="205">
        <v>13134</v>
      </c>
      <c r="F24" s="297">
        <v>494</v>
      </c>
      <c r="G24" s="164">
        <v>0</v>
      </c>
      <c r="H24" s="164">
        <v>0</v>
      </c>
      <c r="I24" s="205">
        <v>485</v>
      </c>
      <c r="J24" s="207">
        <v>165</v>
      </c>
      <c r="K24" s="99">
        <v>4180</v>
      </c>
      <c r="L24" s="206">
        <v>17037</v>
      </c>
      <c r="M24" s="205">
        <f>SUM(B24:L24)</f>
        <v>36473</v>
      </c>
    </row>
    <row r="25" spans="1:13" x14ac:dyDescent="0.25">
      <c r="A25" s="164" t="s">
        <v>77</v>
      </c>
      <c r="B25" s="205">
        <v>24390</v>
      </c>
      <c r="C25" s="205">
        <v>388</v>
      </c>
      <c r="D25" s="207">
        <v>0</v>
      </c>
      <c r="E25" s="205">
        <v>11471</v>
      </c>
      <c r="F25" s="297">
        <v>466</v>
      </c>
      <c r="G25" s="164">
        <v>0</v>
      </c>
      <c r="H25" s="164">
        <v>0</v>
      </c>
      <c r="I25" s="205">
        <v>705</v>
      </c>
      <c r="J25" s="206">
        <v>822</v>
      </c>
      <c r="K25" s="99">
        <v>5400</v>
      </c>
      <c r="L25" s="206">
        <v>12706</v>
      </c>
      <c r="M25" s="233">
        <f>SUM(B25:L25)</f>
        <v>56348</v>
      </c>
    </row>
    <row r="26" spans="1:13" x14ac:dyDescent="0.25">
      <c r="A26" s="164" t="s">
        <v>58</v>
      </c>
      <c r="B26" s="205">
        <v>4889</v>
      </c>
      <c r="C26" s="164">
        <v>58</v>
      </c>
      <c r="D26" s="207">
        <v>0</v>
      </c>
      <c r="E26" s="205">
        <v>5042</v>
      </c>
      <c r="F26" s="297">
        <v>116</v>
      </c>
      <c r="G26" s="269">
        <v>0</v>
      </c>
      <c r="H26" s="164">
        <v>0</v>
      </c>
      <c r="I26" s="205">
        <v>348</v>
      </c>
      <c r="J26" s="207">
        <v>0</v>
      </c>
      <c r="K26" s="164">
        <v>2054</v>
      </c>
      <c r="L26" s="206">
        <v>5381</v>
      </c>
      <c r="M26" s="205">
        <f>SUM(B26:L26)</f>
        <v>17888</v>
      </c>
    </row>
    <row r="27" spans="1:13" x14ac:dyDescent="0.25">
      <c r="A27" s="163" t="s">
        <v>78</v>
      </c>
      <c r="B27" s="97"/>
      <c r="C27" s="97"/>
      <c r="D27" s="98"/>
      <c r="E27" s="97"/>
      <c r="F27" s="298"/>
      <c r="G27" s="97"/>
      <c r="H27" s="163"/>
      <c r="I27" s="97"/>
      <c r="J27" s="98"/>
      <c r="K27" s="97"/>
      <c r="L27" s="98"/>
      <c r="M27" s="97"/>
    </row>
    <row r="28" spans="1:13" x14ac:dyDescent="0.25">
      <c r="A28" s="164" t="s">
        <v>76</v>
      </c>
      <c r="B28" s="164">
        <v>0</v>
      </c>
      <c r="C28" s="205">
        <v>1681</v>
      </c>
      <c r="D28" s="206">
        <v>1608</v>
      </c>
      <c r="E28" s="205">
        <v>4015</v>
      </c>
      <c r="F28" s="296">
        <v>7851</v>
      </c>
      <c r="G28" s="205">
        <v>880</v>
      </c>
      <c r="H28" s="205">
        <v>6684</v>
      </c>
      <c r="I28" s="205">
        <v>9889</v>
      </c>
      <c r="J28" s="206">
        <v>1492</v>
      </c>
      <c r="K28" s="205">
        <v>0</v>
      </c>
      <c r="L28" s="206">
        <v>635</v>
      </c>
      <c r="M28" s="205">
        <f>SUM(B28:L28)</f>
        <v>34735</v>
      </c>
    </row>
    <row r="29" spans="1:13" x14ac:dyDescent="0.25">
      <c r="A29" s="164" t="s">
        <v>77</v>
      </c>
      <c r="B29" s="164">
        <v>0</v>
      </c>
      <c r="C29" s="205">
        <v>10968</v>
      </c>
      <c r="D29" s="206">
        <v>9699</v>
      </c>
      <c r="E29" s="205">
        <v>32332</v>
      </c>
      <c r="F29" s="296">
        <v>53937</v>
      </c>
      <c r="G29" s="205">
        <v>8606</v>
      </c>
      <c r="H29" s="205">
        <v>42370</v>
      </c>
      <c r="I29" s="205">
        <v>74253</v>
      </c>
      <c r="J29" s="206">
        <v>10700</v>
      </c>
      <c r="K29" s="205">
        <v>0</v>
      </c>
      <c r="L29" s="206">
        <v>4412</v>
      </c>
      <c r="M29" s="233">
        <f>SUM(B29:L29)</f>
        <v>247277</v>
      </c>
    </row>
    <row r="30" spans="1:13" x14ac:dyDescent="0.25">
      <c r="A30" s="164" t="s">
        <v>58</v>
      </c>
      <c r="B30" s="164">
        <v>0</v>
      </c>
      <c r="C30" s="205">
        <v>2344</v>
      </c>
      <c r="D30" s="206">
        <v>1774</v>
      </c>
      <c r="E30" s="205">
        <v>11963</v>
      </c>
      <c r="F30" s="296">
        <v>16846</v>
      </c>
      <c r="G30" s="205">
        <v>1400</v>
      </c>
      <c r="H30" s="205">
        <v>8978</v>
      </c>
      <c r="I30" s="205">
        <v>16947</v>
      </c>
      <c r="J30" s="206">
        <v>2308</v>
      </c>
      <c r="K30" s="205">
        <v>0</v>
      </c>
      <c r="L30" s="206">
        <v>988</v>
      </c>
      <c r="M30" s="205">
        <f>SUM(B30:L30)</f>
        <v>63548</v>
      </c>
    </row>
    <row r="31" spans="1:13" x14ac:dyDescent="0.25">
      <c r="A31" s="163" t="s">
        <v>79</v>
      </c>
      <c r="B31" s="163"/>
      <c r="C31" s="97"/>
      <c r="D31" s="98"/>
      <c r="E31" s="97"/>
      <c r="F31" s="298"/>
      <c r="G31" s="97"/>
      <c r="H31" s="163"/>
      <c r="I31" s="97"/>
      <c r="J31" s="98"/>
      <c r="K31" s="97"/>
      <c r="L31" s="98"/>
      <c r="M31" s="97"/>
    </row>
    <row r="32" spans="1:13" x14ac:dyDescent="0.25">
      <c r="A32" s="164" t="s">
        <v>76</v>
      </c>
      <c r="B32" s="164">
        <v>0</v>
      </c>
      <c r="C32" s="164">
        <v>0</v>
      </c>
      <c r="D32" s="207">
        <v>0</v>
      </c>
      <c r="E32" s="205">
        <v>1371</v>
      </c>
      <c r="F32" s="296">
        <v>0</v>
      </c>
      <c r="G32" s="205">
        <v>7898</v>
      </c>
      <c r="H32" s="164">
        <v>0</v>
      </c>
      <c r="I32" s="164">
        <v>0</v>
      </c>
      <c r="J32" s="206">
        <v>0</v>
      </c>
      <c r="K32" s="164">
        <v>0</v>
      </c>
      <c r="L32" s="207">
        <v>98</v>
      </c>
      <c r="M32" s="205">
        <f>SUM(B32:L32)</f>
        <v>9367</v>
      </c>
    </row>
    <row r="33" spans="1:13" x14ac:dyDescent="0.25">
      <c r="A33" s="164" t="s">
        <v>77</v>
      </c>
      <c r="B33" s="164">
        <v>0</v>
      </c>
      <c r="C33" s="164">
        <v>0</v>
      </c>
      <c r="D33" s="207">
        <v>0</v>
      </c>
      <c r="E33" s="205">
        <v>1302</v>
      </c>
      <c r="F33" s="296">
        <v>0</v>
      </c>
      <c r="G33" s="205">
        <v>11422</v>
      </c>
      <c r="H33" s="164">
        <v>0</v>
      </c>
      <c r="I33" s="205">
        <v>0</v>
      </c>
      <c r="J33" s="206">
        <v>0</v>
      </c>
      <c r="K33" s="164">
        <v>0</v>
      </c>
      <c r="L33" s="206">
        <v>1159</v>
      </c>
      <c r="M33" s="233">
        <f>SUM(B33:L33)</f>
        <v>13883</v>
      </c>
    </row>
    <row r="34" spans="1:13" ht="12.75" customHeight="1" thickBot="1" x14ac:dyDescent="0.3">
      <c r="A34" s="165" t="s">
        <v>58</v>
      </c>
      <c r="B34" s="165">
        <v>0</v>
      </c>
      <c r="C34" s="165">
        <v>0</v>
      </c>
      <c r="D34" s="208">
        <v>0</v>
      </c>
      <c r="E34" s="235">
        <v>393</v>
      </c>
      <c r="F34" s="299">
        <v>0</v>
      </c>
      <c r="G34" s="165">
        <v>87</v>
      </c>
      <c r="H34" s="165">
        <v>0</v>
      </c>
      <c r="I34" s="165">
        <v>0</v>
      </c>
      <c r="J34" s="208">
        <v>0</v>
      </c>
      <c r="K34" s="165">
        <v>0</v>
      </c>
      <c r="L34" s="208">
        <v>286</v>
      </c>
      <c r="M34" s="149">
        <f>SUM(B34:L34)</f>
        <v>766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70"/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x14ac:dyDescent="0.25">
      <c r="A2" s="118"/>
      <c r="B2" s="438" t="s">
        <v>116</v>
      </c>
      <c r="C2" s="438"/>
      <c r="D2" s="438"/>
      <c r="E2" s="438"/>
      <c r="F2" s="438"/>
      <c r="G2" s="439"/>
      <c r="H2" s="439"/>
      <c r="I2" s="118"/>
      <c r="J2" s="118"/>
      <c r="K2" s="118"/>
    </row>
    <row r="3" spans="1:11" ht="15.75" thickBo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220" t="s">
        <v>52</v>
      </c>
    </row>
    <row r="4" spans="1:11" ht="15.75" thickBot="1" x14ac:dyDescent="0.3">
      <c r="A4" s="332" t="s">
        <v>82</v>
      </c>
      <c r="B4" s="332" t="s">
        <v>57</v>
      </c>
      <c r="C4" s="332" t="s">
        <v>83</v>
      </c>
      <c r="D4" s="332" t="s">
        <v>84</v>
      </c>
      <c r="E4" s="440" t="s">
        <v>85</v>
      </c>
      <c r="F4" s="441"/>
      <c r="G4" s="442"/>
      <c r="H4" s="332" t="s">
        <v>86</v>
      </c>
      <c r="I4" s="332" t="s">
        <v>80</v>
      </c>
      <c r="J4" s="332" t="s">
        <v>87</v>
      </c>
      <c r="K4" s="332" t="s">
        <v>3</v>
      </c>
    </row>
    <row r="5" spans="1:11" ht="45" customHeight="1" thickBot="1" x14ac:dyDescent="0.3">
      <c r="A5" s="364"/>
      <c r="B5" s="364"/>
      <c r="C5" s="364"/>
      <c r="D5" s="364"/>
      <c r="E5" s="113" t="s">
        <v>59</v>
      </c>
      <c r="F5" s="113" t="s">
        <v>60</v>
      </c>
      <c r="G5" s="113" t="s">
        <v>88</v>
      </c>
      <c r="H5" s="364"/>
      <c r="I5" s="364"/>
      <c r="J5" s="364"/>
      <c r="K5" s="364"/>
    </row>
    <row r="6" spans="1:11" ht="15.75" thickBot="1" x14ac:dyDescent="0.3">
      <c r="A6" s="119"/>
      <c r="B6" s="135" t="s">
        <v>55</v>
      </c>
      <c r="C6" s="136">
        <f t="shared" ref="C6:K6" si="0">SUM(C7:C17)</f>
        <v>4109468</v>
      </c>
      <c r="D6" s="176">
        <f t="shared" si="0"/>
        <v>46238</v>
      </c>
      <c r="E6" s="271">
        <f t="shared" si="0"/>
        <v>2975690</v>
      </c>
      <c r="F6" s="271">
        <f t="shared" si="0"/>
        <v>1845953</v>
      </c>
      <c r="G6" s="309">
        <f t="shared" si="0"/>
        <v>4937678</v>
      </c>
      <c r="H6" s="176">
        <f t="shared" si="0"/>
        <v>0</v>
      </c>
      <c r="I6" s="176">
        <f t="shared" si="0"/>
        <v>0</v>
      </c>
      <c r="J6" s="176">
        <f t="shared" si="0"/>
        <v>9240</v>
      </c>
      <c r="K6" s="176">
        <f t="shared" si="0"/>
        <v>9102624</v>
      </c>
    </row>
    <row r="7" spans="1:11" x14ac:dyDescent="0.25">
      <c r="A7" s="114">
        <v>1</v>
      </c>
      <c r="B7" s="169" t="s">
        <v>69</v>
      </c>
      <c r="C7" s="177">
        <f>350069+2702</f>
        <v>352771</v>
      </c>
      <c r="D7" s="178">
        <v>-115</v>
      </c>
      <c r="E7" s="177">
        <v>212195</v>
      </c>
      <c r="F7" s="177">
        <v>135041</v>
      </c>
      <c r="G7" s="178">
        <f>SUM(E7:F7)+5206</f>
        <v>352442</v>
      </c>
      <c r="H7" s="177">
        <v>0</v>
      </c>
      <c r="I7" s="177">
        <v>0</v>
      </c>
      <c r="J7" s="178">
        <v>0</v>
      </c>
      <c r="K7" s="178">
        <f t="shared" ref="K7:K17" si="1">C7+D7+G7+J7</f>
        <v>705098</v>
      </c>
    </row>
    <row r="8" spans="1:11" x14ac:dyDescent="0.25">
      <c r="A8" s="112">
        <v>2</v>
      </c>
      <c r="B8" s="117" t="s">
        <v>4</v>
      </c>
      <c r="C8" s="179">
        <f>502495+9276</f>
        <v>511771</v>
      </c>
      <c r="D8" s="174">
        <v>13611</v>
      </c>
      <c r="E8" s="174">
        <v>895105</v>
      </c>
      <c r="F8" s="174">
        <v>278821</v>
      </c>
      <c r="G8" s="179">
        <f>SUM(E8:F8)+61370</f>
        <v>1235296</v>
      </c>
      <c r="H8" s="179">
        <v>0</v>
      </c>
      <c r="I8" s="179">
        <v>0</v>
      </c>
      <c r="J8" s="179">
        <v>0</v>
      </c>
      <c r="K8" s="287">
        <f t="shared" si="1"/>
        <v>1760678</v>
      </c>
    </row>
    <row r="9" spans="1:11" x14ac:dyDescent="0.25">
      <c r="A9" s="115">
        <v>3</v>
      </c>
      <c r="B9" s="170" t="s">
        <v>5</v>
      </c>
      <c r="C9" s="272">
        <f>331109+1790</f>
        <v>332899</v>
      </c>
      <c r="D9" s="173">
        <v>2458</v>
      </c>
      <c r="E9" s="173">
        <v>171838</v>
      </c>
      <c r="F9" s="173">
        <v>197291</v>
      </c>
      <c r="G9" s="286">
        <f>SUM(E9:F9)+2399</f>
        <v>371528</v>
      </c>
      <c r="H9" s="173">
        <v>0</v>
      </c>
      <c r="I9" s="173">
        <v>0</v>
      </c>
      <c r="J9" s="286">
        <v>0</v>
      </c>
      <c r="K9" s="178">
        <f t="shared" si="1"/>
        <v>706885</v>
      </c>
    </row>
    <row r="10" spans="1:11" x14ac:dyDescent="0.25">
      <c r="A10" s="112">
        <v>4</v>
      </c>
      <c r="B10" s="117" t="s">
        <v>6</v>
      </c>
      <c r="C10" s="174">
        <f>425603+8701</f>
        <v>434304</v>
      </c>
      <c r="D10" s="174">
        <v>3570</v>
      </c>
      <c r="E10" s="174">
        <v>268889</v>
      </c>
      <c r="F10" s="174">
        <v>134071</v>
      </c>
      <c r="G10" s="179">
        <f>SUM(E10:F10)+15308</f>
        <v>418268</v>
      </c>
      <c r="H10" s="174">
        <v>0</v>
      </c>
      <c r="I10" s="174">
        <v>0</v>
      </c>
      <c r="J10" s="179">
        <v>0</v>
      </c>
      <c r="K10" s="287">
        <f t="shared" si="1"/>
        <v>856142</v>
      </c>
    </row>
    <row r="11" spans="1:11" x14ac:dyDescent="0.25">
      <c r="A11" s="115">
        <v>5</v>
      </c>
      <c r="B11" s="170" t="s">
        <v>7</v>
      </c>
      <c r="C11" s="173">
        <f>358371+6136</f>
        <v>364507</v>
      </c>
      <c r="D11" s="173">
        <v>148</v>
      </c>
      <c r="E11" s="173">
        <v>221108</v>
      </c>
      <c r="F11" s="173">
        <v>186632</v>
      </c>
      <c r="G11" s="286">
        <f>SUM(E11:F11)+4077</f>
        <v>411817</v>
      </c>
      <c r="H11" s="173">
        <v>0</v>
      </c>
      <c r="I11" s="173">
        <v>0</v>
      </c>
      <c r="J11" s="286">
        <v>0</v>
      </c>
      <c r="K11" s="178">
        <f t="shared" si="1"/>
        <v>776472</v>
      </c>
    </row>
    <row r="12" spans="1:11" x14ac:dyDescent="0.25">
      <c r="A12" s="112">
        <v>6</v>
      </c>
      <c r="B12" s="117" t="s">
        <v>8</v>
      </c>
      <c r="C12" s="174">
        <f>533966+871</f>
        <v>534837</v>
      </c>
      <c r="D12" s="174">
        <v>16913</v>
      </c>
      <c r="E12" s="174">
        <v>279987</v>
      </c>
      <c r="F12" s="174">
        <v>187073</v>
      </c>
      <c r="G12" s="179">
        <f>SUM(E12:F12)+2491</f>
        <v>469551</v>
      </c>
      <c r="H12" s="174">
        <v>0</v>
      </c>
      <c r="I12" s="174">
        <v>0</v>
      </c>
      <c r="J12" s="179">
        <v>0</v>
      </c>
      <c r="K12" s="287">
        <f t="shared" si="1"/>
        <v>1021301</v>
      </c>
    </row>
    <row r="13" spans="1:11" x14ac:dyDescent="0.25">
      <c r="A13" s="115">
        <v>7</v>
      </c>
      <c r="B13" s="170" t="s">
        <v>94</v>
      </c>
      <c r="C13" s="173">
        <f>143216+2475</f>
        <v>145691</v>
      </c>
      <c r="D13" s="173">
        <v>0</v>
      </c>
      <c r="E13" s="273">
        <v>116883</v>
      </c>
      <c r="F13" s="173">
        <v>85480</v>
      </c>
      <c r="G13" s="286">
        <f>SUM(E13:F13)+1948</f>
        <v>204311</v>
      </c>
      <c r="H13" s="173">
        <v>0</v>
      </c>
      <c r="I13" s="173">
        <v>0</v>
      </c>
      <c r="J13" s="286">
        <v>0</v>
      </c>
      <c r="K13" s="178">
        <f t="shared" si="1"/>
        <v>350002</v>
      </c>
    </row>
    <row r="14" spans="1:11" x14ac:dyDescent="0.25">
      <c r="A14" s="112">
        <v>8</v>
      </c>
      <c r="B14" s="117" t="s">
        <v>9</v>
      </c>
      <c r="C14" s="174">
        <f>404128+2882</f>
        <v>407010</v>
      </c>
      <c r="D14" s="174">
        <v>0</v>
      </c>
      <c r="E14" s="174">
        <v>174839</v>
      </c>
      <c r="F14" s="174">
        <v>165014</v>
      </c>
      <c r="G14" s="179">
        <f>SUM(E14:F14)+4909</f>
        <v>344762</v>
      </c>
      <c r="H14" s="174">
        <v>0</v>
      </c>
      <c r="I14" s="174">
        <v>0</v>
      </c>
      <c r="J14" s="179">
        <v>0</v>
      </c>
      <c r="K14" s="287">
        <f t="shared" si="1"/>
        <v>751772</v>
      </c>
    </row>
    <row r="15" spans="1:11" x14ac:dyDescent="0.25">
      <c r="A15" s="115">
        <v>9</v>
      </c>
      <c r="B15" s="170" t="s">
        <v>38</v>
      </c>
      <c r="C15" s="173">
        <f>296063+4921</f>
        <v>300984</v>
      </c>
      <c r="D15" s="173">
        <v>4565</v>
      </c>
      <c r="E15" s="173">
        <v>248185</v>
      </c>
      <c r="F15" s="173">
        <v>200020</v>
      </c>
      <c r="G15" s="286">
        <f>SUM(E15:F15)+5519</f>
        <v>453724</v>
      </c>
      <c r="H15" s="173">
        <v>0</v>
      </c>
      <c r="I15" s="173">
        <v>0</v>
      </c>
      <c r="J15" s="286">
        <v>9240</v>
      </c>
      <c r="K15" s="178">
        <f t="shared" si="1"/>
        <v>768513</v>
      </c>
    </row>
    <row r="16" spans="1:11" x14ac:dyDescent="0.25">
      <c r="A16" s="112">
        <v>10</v>
      </c>
      <c r="B16" s="117" t="s">
        <v>93</v>
      </c>
      <c r="C16" s="174">
        <f>465538+7806</f>
        <v>473344</v>
      </c>
      <c r="D16" s="174">
        <v>0</v>
      </c>
      <c r="E16" s="174">
        <v>224712</v>
      </c>
      <c r="F16" s="174">
        <v>138205</v>
      </c>
      <c r="G16" s="179">
        <f>SUM(E16:F16)+7520</f>
        <v>370437</v>
      </c>
      <c r="H16" s="174">
        <v>0</v>
      </c>
      <c r="I16" s="174">
        <v>0</v>
      </c>
      <c r="J16" s="179">
        <v>0</v>
      </c>
      <c r="K16" s="287">
        <f t="shared" si="1"/>
        <v>843781</v>
      </c>
    </row>
    <row r="17" spans="1:11" ht="15.75" thickBot="1" x14ac:dyDescent="0.3">
      <c r="A17" s="116">
        <v>11</v>
      </c>
      <c r="B17" s="171" t="s">
        <v>11</v>
      </c>
      <c r="C17" s="181">
        <f>249225+2125</f>
        <v>251350</v>
      </c>
      <c r="D17" s="180">
        <v>5088</v>
      </c>
      <c r="E17" s="181">
        <v>161949</v>
      </c>
      <c r="F17" s="181">
        <v>138305</v>
      </c>
      <c r="G17" s="286">
        <f>SUM(E17:F17)+5288</f>
        <v>305542</v>
      </c>
      <c r="H17" s="181">
        <v>0</v>
      </c>
      <c r="I17" s="181">
        <v>0</v>
      </c>
      <c r="J17" s="180">
        <v>0</v>
      </c>
      <c r="K17" s="178">
        <f t="shared" si="1"/>
        <v>561980</v>
      </c>
    </row>
    <row r="18" spans="1:11" ht="15.75" thickBot="1" x14ac:dyDescent="0.3">
      <c r="A18" s="119"/>
      <c r="B18" s="135" t="s">
        <v>56</v>
      </c>
      <c r="C18" s="136">
        <f t="shared" ref="C18:K18" si="2">SUM(C19:C23)</f>
        <v>32399</v>
      </c>
      <c r="D18" s="176">
        <f t="shared" si="2"/>
        <v>120465</v>
      </c>
      <c r="E18" s="176">
        <f t="shared" si="2"/>
        <v>60830</v>
      </c>
      <c r="F18" s="176">
        <f t="shared" si="2"/>
        <v>39449</v>
      </c>
      <c r="G18" s="291">
        <f t="shared" si="2"/>
        <v>103717</v>
      </c>
      <c r="H18" s="176">
        <f t="shared" si="2"/>
        <v>0</v>
      </c>
      <c r="I18" s="176">
        <f t="shared" si="2"/>
        <v>7102928</v>
      </c>
      <c r="J18" s="291">
        <f t="shared" si="2"/>
        <v>0</v>
      </c>
      <c r="K18" s="291">
        <f t="shared" si="2"/>
        <v>7359509</v>
      </c>
    </row>
    <row r="19" spans="1:11" x14ac:dyDescent="0.25">
      <c r="A19" s="274">
        <v>1</v>
      </c>
      <c r="B19" s="275" t="s">
        <v>11</v>
      </c>
      <c r="C19" s="276">
        <v>7506</v>
      </c>
      <c r="D19" s="123">
        <v>0</v>
      </c>
      <c r="E19" s="276">
        <v>15404</v>
      </c>
      <c r="F19" s="123">
        <v>1595</v>
      </c>
      <c r="G19" s="307">
        <f>SUM(E19:F19)+152</f>
        <v>17151</v>
      </c>
      <c r="H19" s="123">
        <v>0</v>
      </c>
      <c r="I19" s="276">
        <f>2986943+114618</f>
        <v>3101561</v>
      </c>
      <c r="J19" s="302">
        <v>0</v>
      </c>
      <c r="K19" s="290">
        <f>C19+D19+G19+I19+J19</f>
        <v>3126218</v>
      </c>
    </row>
    <row r="20" spans="1:11" x14ac:dyDescent="0.25">
      <c r="A20" s="112">
        <v>2</v>
      </c>
      <c r="B20" s="117" t="s">
        <v>32</v>
      </c>
      <c r="C20" s="277">
        <v>15437</v>
      </c>
      <c r="D20" s="174">
        <v>120465</v>
      </c>
      <c r="E20" s="277">
        <v>35896</v>
      </c>
      <c r="F20" s="174">
        <v>29530</v>
      </c>
      <c r="G20" s="305">
        <f>SUM(E20:F20)+1963</f>
        <v>67389</v>
      </c>
      <c r="H20" s="174">
        <v>0</v>
      </c>
      <c r="I20" s="277">
        <f>2512946+5762</f>
        <v>2518708</v>
      </c>
      <c r="J20" s="179">
        <v>0</v>
      </c>
      <c r="K20" s="288">
        <f t="shared" ref="K20:K23" si="3">C20+D20+G20+I20</f>
        <v>2721999</v>
      </c>
    </row>
    <row r="21" spans="1:11" x14ac:dyDescent="0.25">
      <c r="A21" s="115">
        <v>3</v>
      </c>
      <c r="B21" s="170" t="s">
        <v>7</v>
      </c>
      <c r="C21" s="278">
        <v>5462</v>
      </c>
      <c r="D21" s="170">
        <v>0</v>
      </c>
      <c r="E21" s="278">
        <v>8667</v>
      </c>
      <c r="F21" s="173">
        <v>8144</v>
      </c>
      <c r="G21" s="306">
        <f>SUM(E21:F21)+1219</f>
        <v>18030</v>
      </c>
      <c r="H21" s="173">
        <v>0</v>
      </c>
      <c r="I21" s="278">
        <f>620351+309205</f>
        <v>929556</v>
      </c>
      <c r="J21" s="286">
        <v>0</v>
      </c>
      <c r="K21" s="289">
        <f t="shared" si="3"/>
        <v>953048</v>
      </c>
    </row>
    <row r="22" spans="1:11" x14ac:dyDescent="0.25">
      <c r="A22" s="127">
        <v>4</v>
      </c>
      <c r="B22" s="172" t="s">
        <v>9</v>
      </c>
      <c r="C22" s="279">
        <v>3539</v>
      </c>
      <c r="D22" s="172">
        <v>0</v>
      </c>
      <c r="E22" s="279">
        <v>851</v>
      </c>
      <c r="F22" s="175">
        <v>57</v>
      </c>
      <c r="G22" s="308">
        <f>SUM(E22:F22)+74</f>
        <v>982</v>
      </c>
      <c r="H22" s="175">
        <v>0</v>
      </c>
      <c r="I22" s="279">
        <f>412779+48868</f>
        <v>461647</v>
      </c>
      <c r="J22" s="303">
        <v>0</v>
      </c>
      <c r="K22" s="288">
        <f t="shared" si="3"/>
        <v>466168</v>
      </c>
    </row>
    <row r="23" spans="1:11" ht="15.75" thickBot="1" x14ac:dyDescent="0.3">
      <c r="A23" s="280">
        <v>5</v>
      </c>
      <c r="B23" s="281" t="s">
        <v>4</v>
      </c>
      <c r="C23" s="282">
        <v>455</v>
      </c>
      <c r="D23" s="281">
        <v>0</v>
      </c>
      <c r="E23" s="282">
        <v>12</v>
      </c>
      <c r="F23" s="124">
        <v>123</v>
      </c>
      <c r="G23" s="306">
        <f>SUM(E23:F23)+30</f>
        <v>165</v>
      </c>
      <c r="H23" s="124">
        <v>0</v>
      </c>
      <c r="I23" s="282">
        <f>91435+21</f>
        <v>91456</v>
      </c>
      <c r="J23" s="304">
        <v>0</v>
      </c>
      <c r="K23" s="293">
        <f t="shared" si="3"/>
        <v>92076</v>
      </c>
    </row>
    <row r="24" spans="1:11" ht="15.75" thickBot="1" x14ac:dyDescent="0.3">
      <c r="A24" s="436" t="s">
        <v>30</v>
      </c>
      <c r="B24" s="437"/>
      <c r="C24" s="283">
        <f t="shared" ref="C24:K24" si="4">C6+C18</f>
        <v>4141867</v>
      </c>
      <c r="D24" s="283">
        <f t="shared" si="4"/>
        <v>166703</v>
      </c>
      <c r="E24" s="283">
        <f t="shared" si="4"/>
        <v>3036520</v>
      </c>
      <c r="F24" s="283">
        <f t="shared" si="4"/>
        <v>1885402</v>
      </c>
      <c r="G24" s="292">
        <f t="shared" si="4"/>
        <v>5041395</v>
      </c>
      <c r="H24" s="283">
        <f t="shared" si="4"/>
        <v>0</v>
      </c>
      <c r="I24" s="283">
        <f t="shared" si="4"/>
        <v>7102928</v>
      </c>
      <c r="J24" s="292">
        <f t="shared" si="4"/>
        <v>9240</v>
      </c>
      <c r="K24" s="294">
        <f t="shared" si="4"/>
        <v>16462133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284"/>
      <c r="K25" s="284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49" t="s">
        <v>117</v>
      </c>
      <c r="C4" s="449"/>
      <c r="D4" s="449"/>
      <c r="E4" s="449"/>
      <c r="F4" s="449"/>
      <c r="G4" s="449"/>
      <c r="H4" s="449"/>
    </row>
    <row r="5" spans="1:8" x14ac:dyDescent="0.25">
      <c r="A5" s="1"/>
      <c r="B5" s="227"/>
      <c r="C5" s="228"/>
      <c r="D5" s="228"/>
      <c r="E5" s="228"/>
      <c r="F5" s="228"/>
      <c r="G5" s="228"/>
      <c r="H5" s="228"/>
    </row>
    <row r="6" spans="1:8" ht="15.75" thickBot="1" x14ac:dyDescent="0.3">
      <c r="A6" s="1"/>
      <c r="B6" s="1"/>
      <c r="C6" s="1"/>
      <c r="D6" s="1"/>
      <c r="E6" s="1"/>
      <c r="F6" s="1"/>
      <c r="G6" s="103"/>
      <c r="H6" s="1"/>
    </row>
    <row r="7" spans="1:8" ht="15" customHeight="1" x14ac:dyDescent="0.25">
      <c r="A7" s="1"/>
      <c r="B7" s="450" t="s">
        <v>3</v>
      </c>
      <c r="C7" s="451"/>
      <c r="D7" s="454" t="s">
        <v>61</v>
      </c>
      <c r="E7" s="456" t="s">
        <v>62</v>
      </c>
      <c r="F7" s="456" t="s">
        <v>63</v>
      </c>
      <c r="G7" s="458" t="s">
        <v>59</v>
      </c>
      <c r="H7" s="1"/>
    </row>
    <row r="8" spans="1:8" ht="23.25" customHeight="1" x14ac:dyDescent="0.25">
      <c r="A8" s="1"/>
      <c r="B8" s="452"/>
      <c r="C8" s="453"/>
      <c r="D8" s="455"/>
      <c r="E8" s="457"/>
      <c r="F8" s="457"/>
      <c r="G8" s="459"/>
      <c r="H8" s="1"/>
    </row>
    <row r="9" spans="1:8" ht="45" customHeight="1" x14ac:dyDescent="0.25">
      <c r="A9" s="1"/>
      <c r="B9" s="443" t="s">
        <v>64</v>
      </c>
      <c r="C9" s="444"/>
      <c r="D9" s="229">
        <v>198</v>
      </c>
      <c r="E9" s="229">
        <v>41179</v>
      </c>
      <c r="F9" s="229">
        <v>634</v>
      </c>
      <c r="G9" s="230">
        <v>135929</v>
      </c>
      <c r="H9" s="1"/>
    </row>
    <row r="10" spans="1:8" ht="45" customHeight="1" x14ac:dyDescent="0.25">
      <c r="A10" s="1"/>
      <c r="B10" s="443" t="s">
        <v>65</v>
      </c>
      <c r="C10" s="444"/>
      <c r="D10" s="229">
        <v>16</v>
      </c>
      <c r="E10" s="229">
        <v>5389</v>
      </c>
      <c r="F10" s="229">
        <v>177</v>
      </c>
      <c r="G10" s="230">
        <v>48423</v>
      </c>
      <c r="H10" s="1"/>
    </row>
    <row r="11" spans="1:8" ht="38.25" customHeight="1" x14ac:dyDescent="0.25">
      <c r="A11" s="1"/>
      <c r="B11" s="445" t="s">
        <v>3</v>
      </c>
      <c r="C11" s="446"/>
      <c r="D11" s="237">
        <f>D9+D10</f>
        <v>214</v>
      </c>
      <c r="E11" s="238">
        <f t="shared" ref="E11:G11" si="0">E9+E10</f>
        <v>46568</v>
      </c>
      <c r="F11" s="237">
        <f t="shared" si="0"/>
        <v>811</v>
      </c>
      <c r="G11" s="236">
        <f t="shared" si="0"/>
        <v>184352</v>
      </c>
      <c r="H11" s="1"/>
    </row>
    <row r="12" spans="1:8" ht="53.25" customHeight="1" thickBot="1" x14ac:dyDescent="0.3">
      <c r="A12" s="1"/>
      <c r="B12" s="447" t="s">
        <v>66</v>
      </c>
      <c r="C12" s="448"/>
      <c r="D12" s="231">
        <v>134</v>
      </c>
      <c r="E12" s="231">
        <v>22707</v>
      </c>
      <c r="F12" s="231">
        <v>347</v>
      </c>
      <c r="G12" s="232">
        <v>85539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28515625" customWidth="1"/>
    <col min="2" max="2" width="27.85546875" customWidth="1"/>
  </cols>
  <sheetData>
    <row r="1" spans="1:14" ht="25.5" customHeight="1" thickBot="1" x14ac:dyDescent="0.3">
      <c r="A1" s="212"/>
      <c r="B1" s="212"/>
      <c r="C1" s="318" t="s">
        <v>96</v>
      </c>
      <c r="D1" s="319"/>
      <c r="E1" s="319"/>
      <c r="F1" s="319"/>
      <c r="G1" s="319"/>
      <c r="H1" s="319"/>
      <c r="I1" s="319"/>
      <c r="J1" s="2"/>
      <c r="K1" s="2"/>
      <c r="L1" s="2"/>
      <c r="M1" s="2"/>
      <c r="N1" s="8"/>
    </row>
    <row r="2" spans="1:14" ht="15.75" thickBot="1" x14ac:dyDescent="0.3">
      <c r="A2" s="322" t="s">
        <v>0</v>
      </c>
      <c r="B2" s="324" t="s">
        <v>1</v>
      </c>
      <c r="C2" s="326" t="s">
        <v>2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0" t="s">
        <v>3</v>
      </c>
    </row>
    <row r="3" spans="1:14" ht="15.75" thickBot="1" x14ac:dyDescent="0.3">
      <c r="A3" s="323"/>
      <c r="B3" s="325"/>
      <c r="C3" s="85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94</v>
      </c>
      <c r="J3" s="24" t="s">
        <v>9</v>
      </c>
      <c r="K3" s="85" t="s">
        <v>10</v>
      </c>
      <c r="L3" s="24" t="s">
        <v>93</v>
      </c>
      <c r="M3" s="25" t="s">
        <v>11</v>
      </c>
      <c r="N3" s="321"/>
    </row>
    <row r="4" spans="1:14" x14ac:dyDescent="0.25">
      <c r="A4" s="5">
        <v>1</v>
      </c>
      <c r="B4" s="9" t="s">
        <v>12</v>
      </c>
      <c r="C4" s="182">
        <v>8123</v>
      </c>
      <c r="D4" s="198">
        <v>11773</v>
      </c>
      <c r="E4" s="182">
        <v>8677</v>
      </c>
      <c r="F4" s="198">
        <v>22020</v>
      </c>
      <c r="G4" s="204">
        <v>15717</v>
      </c>
      <c r="H4" s="198">
        <v>11174</v>
      </c>
      <c r="I4" s="204">
        <v>6326</v>
      </c>
      <c r="J4" s="198">
        <v>13040</v>
      </c>
      <c r="K4" s="204">
        <v>11231</v>
      </c>
      <c r="L4" s="198">
        <v>13592</v>
      </c>
      <c r="M4" s="194">
        <v>22254</v>
      </c>
      <c r="N4" s="191">
        <f>SUM(C4:M4)</f>
        <v>143927</v>
      </c>
    </row>
    <row r="5" spans="1:14" x14ac:dyDescent="0.25">
      <c r="A5" s="4">
        <v>2</v>
      </c>
      <c r="B5" s="10" t="s">
        <v>13</v>
      </c>
      <c r="C5" s="201">
        <v>10</v>
      </c>
      <c r="D5" s="199">
        <v>2935</v>
      </c>
      <c r="E5" s="201">
        <v>719</v>
      </c>
      <c r="F5" s="199">
        <v>902</v>
      </c>
      <c r="G5" s="201">
        <v>14</v>
      </c>
      <c r="H5" s="22">
        <v>218</v>
      </c>
      <c r="I5" s="201">
        <v>0</v>
      </c>
      <c r="J5" s="22">
        <v>17</v>
      </c>
      <c r="K5" s="201">
        <v>30</v>
      </c>
      <c r="L5" s="22">
        <v>496</v>
      </c>
      <c r="M5" s="195">
        <v>215</v>
      </c>
      <c r="N5" s="192">
        <f>SUM(C5:M5)</f>
        <v>5556</v>
      </c>
    </row>
    <row r="6" spans="1:14" x14ac:dyDescent="0.25">
      <c r="A6" s="4">
        <v>3</v>
      </c>
      <c r="B6" s="10" t="s">
        <v>14</v>
      </c>
      <c r="C6" s="202">
        <v>610</v>
      </c>
      <c r="D6" s="199">
        <v>1741</v>
      </c>
      <c r="E6" s="202">
        <v>2236</v>
      </c>
      <c r="F6" s="199">
        <v>1823</v>
      </c>
      <c r="G6" s="202">
        <v>691</v>
      </c>
      <c r="H6" s="199">
        <v>991</v>
      </c>
      <c r="I6" s="202">
        <v>128</v>
      </c>
      <c r="J6" s="199">
        <v>876</v>
      </c>
      <c r="K6" s="202">
        <v>1381</v>
      </c>
      <c r="L6" s="199">
        <v>971</v>
      </c>
      <c r="M6" s="196">
        <v>621</v>
      </c>
      <c r="N6" s="219">
        <f>SUM(C6:M6)</f>
        <v>12069</v>
      </c>
    </row>
    <row r="7" spans="1:14" x14ac:dyDescent="0.25">
      <c r="A7" s="4">
        <v>4</v>
      </c>
      <c r="B7" s="10" t="s">
        <v>15</v>
      </c>
      <c r="C7" s="201">
        <v>0</v>
      </c>
      <c r="D7" s="22">
        <v>0</v>
      </c>
      <c r="E7" s="201">
        <v>0</v>
      </c>
      <c r="F7" s="22">
        <v>0</v>
      </c>
      <c r="G7" s="201">
        <v>0</v>
      </c>
      <c r="H7" s="22">
        <v>0</v>
      </c>
      <c r="I7" s="201">
        <v>0</v>
      </c>
      <c r="J7" s="22">
        <v>0</v>
      </c>
      <c r="K7" s="201">
        <v>0</v>
      </c>
      <c r="L7" s="22">
        <v>0</v>
      </c>
      <c r="M7" s="195">
        <v>0</v>
      </c>
      <c r="N7" s="10">
        <v>0</v>
      </c>
    </row>
    <row r="8" spans="1:14" x14ac:dyDescent="0.25">
      <c r="A8" s="4">
        <v>5</v>
      </c>
      <c r="B8" s="10" t="s">
        <v>16</v>
      </c>
      <c r="C8" s="201">
        <v>0</v>
      </c>
      <c r="D8" s="199">
        <v>0</v>
      </c>
      <c r="E8" s="201">
        <v>0</v>
      </c>
      <c r="F8" s="22">
        <v>0</v>
      </c>
      <c r="G8" s="202">
        <v>1</v>
      </c>
      <c r="H8" s="199">
        <v>2</v>
      </c>
      <c r="I8" s="201">
        <v>0</v>
      </c>
      <c r="J8" s="22">
        <v>0</v>
      </c>
      <c r="K8" s="201">
        <v>0</v>
      </c>
      <c r="L8" s="22">
        <v>0</v>
      </c>
      <c r="M8" s="195">
        <v>0</v>
      </c>
      <c r="N8" s="192">
        <f t="shared" ref="N8:N21" si="0">SUM(C8:M8)</f>
        <v>3</v>
      </c>
    </row>
    <row r="9" spans="1:14" x14ac:dyDescent="0.25">
      <c r="A9" s="4">
        <v>6</v>
      </c>
      <c r="B9" s="10" t="s">
        <v>17</v>
      </c>
      <c r="C9" s="201">
        <v>0</v>
      </c>
      <c r="D9" s="22">
        <v>0</v>
      </c>
      <c r="E9" s="201">
        <v>0</v>
      </c>
      <c r="F9" s="22">
        <v>0</v>
      </c>
      <c r="G9" s="201">
        <v>0</v>
      </c>
      <c r="H9" s="22">
        <v>0</v>
      </c>
      <c r="I9" s="201">
        <v>0</v>
      </c>
      <c r="J9" s="22">
        <v>0</v>
      </c>
      <c r="K9" s="201">
        <v>1</v>
      </c>
      <c r="L9" s="22">
        <v>1</v>
      </c>
      <c r="M9" s="195">
        <v>0</v>
      </c>
      <c r="N9" s="10">
        <f t="shared" si="0"/>
        <v>2</v>
      </c>
    </row>
    <row r="10" spans="1:14" x14ac:dyDescent="0.25">
      <c r="A10" s="4">
        <v>7</v>
      </c>
      <c r="B10" s="10" t="s">
        <v>18</v>
      </c>
      <c r="C10" s="202">
        <v>101</v>
      </c>
      <c r="D10" s="199">
        <v>156</v>
      </c>
      <c r="E10" s="202">
        <v>62</v>
      </c>
      <c r="F10" s="199">
        <v>77</v>
      </c>
      <c r="G10" s="202">
        <v>53</v>
      </c>
      <c r="H10" s="199">
        <v>87</v>
      </c>
      <c r="I10" s="201">
        <v>0</v>
      </c>
      <c r="J10" s="199">
        <v>44</v>
      </c>
      <c r="K10" s="201">
        <v>38</v>
      </c>
      <c r="L10" s="22">
        <v>5</v>
      </c>
      <c r="M10" s="195">
        <v>30</v>
      </c>
      <c r="N10" s="192">
        <f t="shared" si="0"/>
        <v>653</v>
      </c>
    </row>
    <row r="11" spans="1:14" x14ac:dyDescent="0.25">
      <c r="A11" s="4">
        <v>8</v>
      </c>
      <c r="B11" s="10" t="s">
        <v>19</v>
      </c>
      <c r="C11" s="202">
        <v>3153</v>
      </c>
      <c r="D11" s="199">
        <v>3256</v>
      </c>
      <c r="E11" s="202">
        <v>1757</v>
      </c>
      <c r="F11" s="199">
        <v>5329</v>
      </c>
      <c r="G11" s="202">
        <v>1730</v>
      </c>
      <c r="H11" s="199">
        <v>11786</v>
      </c>
      <c r="I11" s="202">
        <v>169</v>
      </c>
      <c r="J11" s="199">
        <v>1557</v>
      </c>
      <c r="K11" s="202">
        <v>1609</v>
      </c>
      <c r="L11" s="199">
        <v>2061</v>
      </c>
      <c r="M11" s="196">
        <v>3898</v>
      </c>
      <c r="N11" s="219">
        <f t="shared" si="0"/>
        <v>36305</v>
      </c>
    </row>
    <row r="12" spans="1:14" x14ac:dyDescent="0.25">
      <c r="A12" s="4">
        <v>9</v>
      </c>
      <c r="B12" s="10" t="s">
        <v>20</v>
      </c>
      <c r="C12" s="202">
        <v>3422</v>
      </c>
      <c r="D12" s="199">
        <v>3577</v>
      </c>
      <c r="E12" s="202">
        <v>617</v>
      </c>
      <c r="F12" s="199">
        <v>9245</v>
      </c>
      <c r="G12" s="202">
        <v>1875</v>
      </c>
      <c r="H12" s="199">
        <v>11216</v>
      </c>
      <c r="I12" s="202">
        <v>114</v>
      </c>
      <c r="J12" s="199">
        <v>565</v>
      </c>
      <c r="K12" s="202">
        <v>821</v>
      </c>
      <c r="L12" s="22">
        <v>821</v>
      </c>
      <c r="M12" s="196">
        <v>1216</v>
      </c>
      <c r="N12" s="219">
        <f t="shared" si="0"/>
        <v>33489</v>
      </c>
    </row>
    <row r="13" spans="1:14" x14ac:dyDescent="0.25">
      <c r="A13" s="4">
        <v>10</v>
      </c>
      <c r="B13" s="10" t="s">
        <v>21</v>
      </c>
      <c r="C13" s="202">
        <v>9850</v>
      </c>
      <c r="D13" s="199">
        <v>17573</v>
      </c>
      <c r="E13" s="202">
        <v>14855</v>
      </c>
      <c r="F13" s="199">
        <v>15023</v>
      </c>
      <c r="G13" s="202">
        <v>21091</v>
      </c>
      <c r="H13" s="199">
        <v>13738</v>
      </c>
      <c r="I13" s="202">
        <v>11016</v>
      </c>
      <c r="J13" s="199">
        <v>23202</v>
      </c>
      <c r="K13" s="202">
        <v>15718</v>
      </c>
      <c r="L13" s="199">
        <v>16414</v>
      </c>
      <c r="M13" s="196">
        <v>11189</v>
      </c>
      <c r="N13" s="219">
        <f t="shared" si="0"/>
        <v>169669</v>
      </c>
    </row>
    <row r="14" spans="1:14" x14ac:dyDescent="0.25">
      <c r="A14" s="4">
        <v>11</v>
      </c>
      <c r="B14" s="10" t="s">
        <v>22</v>
      </c>
      <c r="C14" s="201">
        <v>0</v>
      </c>
      <c r="D14" s="22">
        <v>0</v>
      </c>
      <c r="E14" s="201">
        <v>0</v>
      </c>
      <c r="F14" s="199">
        <v>0</v>
      </c>
      <c r="G14" s="202">
        <v>7</v>
      </c>
      <c r="H14" s="199">
        <v>2</v>
      </c>
      <c r="I14" s="201">
        <v>0</v>
      </c>
      <c r="J14" s="22">
        <v>0</v>
      </c>
      <c r="K14" s="201">
        <v>5</v>
      </c>
      <c r="L14" s="22">
        <v>1</v>
      </c>
      <c r="M14" s="195">
        <v>0</v>
      </c>
      <c r="N14" s="192">
        <f t="shared" si="0"/>
        <v>15</v>
      </c>
    </row>
    <row r="15" spans="1:14" x14ac:dyDescent="0.25">
      <c r="A15" s="4">
        <v>12</v>
      </c>
      <c r="B15" s="10" t="s">
        <v>23</v>
      </c>
      <c r="C15" s="201">
        <v>1</v>
      </c>
      <c r="D15" s="22">
        <v>5</v>
      </c>
      <c r="E15" s="201">
        <v>2</v>
      </c>
      <c r="F15" s="22">
        <v>17</v>
      </c>
      <c r="G15" s="201">
        <v>1</v>
      </c>
      <c r="H15" s="22">
        <v>10</v>
      </c>
      <c r="I15" s="201">
        <v>0</v>
      </c>
      <c r="J15" s="22">
        <v>3</v>
      </c>
      <c r="K15" s="201">
        <v>8</v>
      </c>
      <c r="L15" s="22">
        <v>1</v>
      </c>
      <c r="M15" s="195">
        <v>0</v>
      </c>
      <c r="N15" s="192">
        <f t="shared" si="0"/>
        <v>48</v>
      </c>
    </row>
    <row r="16" spans="1:14" x14ac:dyDescent="0.25">
      <c r="A16" s="4">
        <v>13</v>
      </c>
      <c r="B16" s="10" t="s">
        <v>24</v>
      </c>
      <c r="C16" s="202">
        <v>1072</v>
      </c>
      <c r="D16" s="199">
        <v>1493</v>
      </c>
      <c r="E16" s="202">
        <v>479</v>
      </c>
      <c r="F16" s="199">
        <v>3027</v>
      </c>
      <c r="G16" s="202">
        <v>808</v>
      </c>
      <c r="H16" s="199">
        <v>3747</v>
      </c>
      <c r="I16" s="201">
        <v>59</v>
      </c>
      <c r="J16" s="199">
        <v>512</v>
      </c>
      <c r="K16" s="202">
        <v>1000</v>
      </c>
      <c r="L16" s="22">
        <v>124</v>
      </c>
      <c r="M16" s="196">
        <v>986</v>
      </c>
      <c r="N16" s="192">
        <f t="shared" si="0"/>
        <v>13307</v>
      </c>
    </row>
    <row r="17" spans="1:14" x14ac:dyDescent="0.25">
      <c r="A17" s="4">
        <v>14</v>
      </c>
      <c r="B17" s="10" t="s">
        <v>25</v>
      </c>
      <c r="C17" s="201">
        <v>1</v>
      </c>
      <c r="D17" s="22">
        <v>671</v>
      </c>
      <c r="E17" s="201">
        <v>6</v>
      </c>
      <c r="F17" s="22">
        <v>1</v>
      </c>
      <c r="G17" s="201">
        <v>0</v>
      </c>
      <c r="H17" s="199">
        <v>0</v>
      </c>
      <c r="I17" s="201">
        <v>0</v>
      </c>
      <c r="J17" s="22">
        <v>0</v>
      </c>
      <c r="K17" s="201">
        <v>0</v>
      </c>
      <c r="L17" s="22">
        <v>1</v>
      </c>
      <c r="M17" s="195">
        <v>0</v>
      </c>
      <c r="N17" s="10">
        <f t="shared" si="0"/>
        <v>680</v>
      </c>
    </row>
    <row r="18" spans="1:14" x14ac:dyDescent="0.25">
      <c r="A18" s="4">
        <v>15</v>
      </c>
      <c r="B18" s="10" t="s">
        <v>26</v>
      </c>
      <c r="C18" s="201">
        <v>0</v>
      </c>
      <c r="D18" s="22">
        <v>0</v>
      </c>
      <c r="E18" s="201">
        <v>0</v>
      </c>
      <c r="F18" s="245">
        <v>0</v>
      </c>
      <c r="G18" s="201">
        <v>0</v>
      </c>
      <c r="H18" s="22">
        <v>2</v>
      </c>
      <c r="I18" s="201">
        <v>0</v>
      </c>
      <c r="J18" s="22">
        <v>0</v>
      </c>
      <c r="K18" s="201">
        <v>3</v>
      </c>
      <c r="L18" s="22">
        <v>30</v>
      </c>
      <c r="M18" s="195">
        <v>0</v>
      </c>
      <c r="N18" s="192">
        <f t="shared" si="0"/>
        <v>35</v>
      </c>
    </row>
    <row r="19" spans="1:14" x14ac:dyDescent="0.25">
      <c r="A19" s="4">
        <v>16</v>
      </c>
      <c r="B19" s="10" t="s">
        <v>27</v>
      </c>
      <c r="C19" s="202">
        <v>0</v>
      </c>
      <c r="D19" s="199">
        <v>18</v>
      </c>
      <c r="E19" s="202">
        <v>4</v>
      </c>
      <c r="F19" s="199">
        <v>41</v>
      </c>
      <c r="G19" s="201">
        <v>0</v>
      </c>
      <c r="H19" s="22">
        <v>308</v>
      </c>
      <c r="I19" s="201">
        <v>0</v>
      </c>
      <c r="J19" s="22">
        <v>9</v>
      </c>
      <c r="K19" s="201">
        <v>0</v>
      </c>
      <c r="L19" s="22">
        <v>0</v>
      </c>
      <c r="M19" s="195">
        <v>0</v>
      </c>
      <c r="N19" s="192">
        <f t="shared" si="0"/>
        <v>380</v>
      </c>
    </row>
    <row r="20" spans="1:14" x14ac:dyDescent="0.25">
      <c r="A20" s="4">
        <v>17</v>
      </c>
      <c r="B20" s="10" t="s">
        <v>28</v>
      </c>
      <c r="C20" s="201">
        <v>0</v>
      </c>
      <c r="D20" s="22">
        <v>0</v>
      </c>
      <c r="E20" s="201">
        <v>0</v>
      </c>
      <c r="F20" s="22">
        <v>0</v>
      </c>
      <c r="G20" s="201">
        <v>0</v>
      </c>
      <c r="H20" s="22">
        <v>0</v>
      </c>
      <c r="I20" s="201">
        <v>0</v>
      </c>
      <c r="J20" s="22">
        <v>0</v>
      </c>
      <c r="K20" s="202">
        <v>0</v>
      </c>
      <c r="L20" s="22">
        <v>0</v>
      </c>
      <c r="M20" s="195">
        <v>0</v>
      </c>
      <c r="N20" s="192">
        <f t="shared" si="0"/>
        <v>0</v>
      </c>
    </row>
    <row r="21" spans="1:14" ht="15.75" thickBot="1" x14ac:dyDescent="0.3">
      <c r="A21" s="6">
        <v>18</v>
      </c>
      <c r="B21" s="11" t="s">
        <v>29</v>
      </c>
      <c r="C21" s="203">
        <v>540</v>
      </c>
      <c r="D21" s="200">
        <v>4053</v>
      </c>
      <c r="E21" s="203">
        <v>488</v>
      </c>
      <c r="F21" s="200">
        <v>2889</v>
      </c>
      <c r="G21" s="203">
        <v>673</v>
      </c>
      <c r="H21" s="200">
        <v>4083</v>
      </c>
      <c r="I21" s="203">
        <v>881</v>
      </c>
      <c r="J21" s="200">
        <v>1733</v>
      </c>
      <c r="K21" s="203">
        <v>1219</v>
      </c>
      <c r="L21" s="200">
        <v>1193</v>
      </c>
      <c r="M21" s="197">
        <v>912</v>
      </c>
      <c r="N21" s="193">
        <f t="shared" si="0"/>
        <v>18664</v>
      </c>
    </row>
    <row r="22" spans="1:14" ht="15.75" thickBot="1" x14ac:dyDescent="0.3">
      <c r="A22" s="7"/>
      <c r="B22" s="19" t="s">
        <v>30</v>
      </c>
      <c r="C22" s="130">
        <v>14946</v>
      </c>
      <c r="D22" s="131">
        <v>31466</v>
      </c>
      <c r="E22" s="132">
        <v>20517</v>
      </c>
      <c r="F22" s="131">
        <v>37806</v>
      </c>
      <c r="G22" s="132">
        <v>24964</v>
      </c>
      <c r="H22" s="131">
        <v>31542</v>
      </c>
      <c r="I22" s="132">
        <v>12071</v>
      </c>
      <c r="J22" s="131">
        <v>27818</v>
      </c>
      <c r="K22" s="132">
        <v>20516</v>
      </c>
      <c r="L22" s="131">
        <v>24309</v>
      </c>
      <c r="M22" s="133">
        <v>31368</v>
      </c>
      <c r="N22" s="134">
        <f>SUM(C22:M22)</f>
        <v>277323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16" t="s">
        <v>31</v>
      </c>
      <c r="B24" s="317"/>
      <c r="C24" s="27">
        <f>C22/N22</f>
        <v>5.3893834986640125E-2</v>
      </c>
      <c r="D24" s="28">
        <f>D22/N22</f>
        <v>0.11346336221662105</v>
      </c>
      <c r="E24" s="29">
        <f>E22/N22</f>
        <v>7.3982323860624616E-2</v>
      </c>
      <c r="F24" s="28">
        <f>F22/N22</f>
        <v>0.13632479094773964</v>
      </c>
      <c r="G24" s="29">
        <f>G22/N22</f>
        <v>9.0017777104675775E-2</v>
      </c>
      <c r="H24" s="28">
        <f>H22/N22</f>
        <v>0.11373741088910765</v>
      </c>
      <c r="I24" s="29">
        <f>I22/N22</f>
        <v>4.3526862178759063E-2</v>
      </c>
      <c r="J24" s="28">
        <f>J22/N22</f>
        <v>0.10030902593726448</v>
      </c>
      <c r="K24" s="29">
        <f>K22/N22</f>
        <v>7.3978717957039267E-2</v>
      </c>
      <c r="L24" s="28">
        <f>L22/N22</f>
        <v>8.7655910256271563E-2</v>
      </c>
      <c r="M24" s="30">
        <f>M22/N22</f>
        <v>0.11310998366525676</v>
      </c>
      <c r="N24" s="246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322" t="s">
        <v>0</v>
      </c>
      <c r="B26" s="328" t="s">
        <v>1</v>
      </c>
      <c r="C26" s="334" t="s">
        <v>90</v>
      </c>
      <c r="D26" s="335"/>
      <c r="E26" s="335"/>
      <c r="F26" s="335"/>
      <c r="G26" s="336"/>
      <c r="H26" s="33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3"/>
      <c r="B27" s="329"/>
      <c r="C27" s="239" t="s">
        <v>11</v>
      </c>
      <c r="D27" s="167" t="s">
        <v>32</v>
      </c>
      <c r="E27" s="239" t="s">
        <v>7</v>
      </c>
      <c r="F27" s="167" t="s">
        <v>9</v>
      </c>
      <c r="G27" s="239" t="s">
        <v>4</v>
      </c>
      <c r="H27" s="337"/>
      <c r="I27" s="1"/>
      <c r="J27" s="104"/>
      <c r="K27" s="330" t="s">
        <v>33</v>
      </c>
      <c r="L27" s="331"/>
      <c r="M27" s="146">
        <f>N22</f>
        <v>277323</v>
      </c>
      <c r="N27" s="147">
        <f>M27/M29</f>
        <v>0.97257516404049893</v>
      </c>
    </row>
    <row r="28" spans="1:14" ht="15.75" thickBot="1" x14ac:dyDescent="0.3">
      <c r="A28" s="26">
        <v>19</v>
      </c>
      <c r="B28" s="247" t="s">
        <v>34</v>
      </c>
      <c r="C28" s="145">
        <v>1756</v>
      </c>
      <c r="D28" s="57">
        <v>209</v>
      </c>
      <c r="E28" s="145">
        <v>1179</v>
      </c>
      <c r="F28" s="57">
        <v>3033</v>
      </c>
      <c r="G28" s="145">
        <v>1643</v>
      </c>
      <c r="H28" s="57">
        <f>SUM(C28:G28)</f>
        <v>7820</v>
      </c>
      <c r="I28" s="1"/>
      <c r="J28" s="104"/>
      <c r="K28" s="312" t="s">
        <v>34</v>
      </c>
      <c r="L28" s="313"/>
      <c r="M28" s="145">
        <f>H28</f>
        <v>7820</v>
      </c>
      <c r="N28" s="148">
        <f>M28/M29</f>
        <v>2.7424835959501022E-2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14" t="s">
        <v>3</v>
      </c>
      <c r="L29" s="315"/>
      <c r="M29" s="149">
        <f>M27+M28</f>
        <v>285143</v>
      </c>
      <c r="N29" s="150">
        <f>M29/M29</f>
        <v>1</v>
      </c>
    </row>
    <row r="30" spans="1:14" ht="15.75" thickBot="1" x14ac:dyDescent="0.3">
      <c r="A30" s="316" t="s">
        <v>35</v>
      </c>
      <c r="B30" s="317"/>
      <c r="C30" s="27">
        <f>C28/H28</f>
        <v>0.22455242966751918</v>
      </c>
      <c r="D30" s="105">
        <f>D28/H28</f>
        <v>2.6726342710997442E-2</v>
      </c>
      <c r="E30" s="27">
        <f>E28/H28</f>
        <v>0.15076726342710997</v>
      </c>
      <c r="F30" s="105">
        <f>F28/H28</f>
        <v>0.38785166240409208</v>
      </c>
      <c r="G30" s="27">
        <f>G28/H28</f>
        <v>0.21010230179028133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</cols>
  <sheetData>
    <row r="1" spans="1:14" ht="24.75" customHeight="1" thickBot="1" x14ac:dyDescent="0.3">
      <c r="A1" s="158"/>
      <c r="B1" s="158"/>
      <c r="C1" s="342" t="s">
        <v>97</v>
      </c>
      <c r="D1" s="343"/>
      <c r="E1" s="343"/>
      <c r="F1" s="343"/>
      <c r="G1" s="343"/>
      <c r="H1" s="343"/>
      <c r="I1" s="343"/>
      <c r="J1" s="344"/>
      <c r="K1" s="344"/>
      <c r="L1" s="31"/>
      <c r="M1" s="31"/>
      <c r="N1" s="220" t="s">
        <v>36</v>
      </c>
    </row>
    <row r="2" spans="1:14" ht="15.75" thickBot="1" x14ac:dyDescent="0.3">
      <c r="A2" s="345" t="s">
        <v>0</v>
      </c>
      <c r="B2" s="347" t="s">
        <v>1</v>
      </c>
      <c r="C2" s="349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8" t="s">
        <v>3</v>
      </c>
    </row>
    <row r="3" spans="1:14" ht="15.75" thickBot="1" x14ac:dyDescent="0.3">
      <c r="A3" s="346"/>
      <c r="B3" s="348"/>
      <c r="C3" s="85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23" t="s">
        <v>94</v>
      </c>
      <c r="J3" s="32" t="s">
        <v>9</v>
      </c>
      <c r="K3" s="83" t="s">
        <v>10</v>
      </c>
      <c r="L3" s="24" t="s">
        <v>93</v>
      </c>
      <c r="M3" s="34" t="s">
        <v>11</v>
      </c>
      <c r="N3" s="339"/>
    </row>
    <row r="4" spans="1:14" x14ac:dyDescent="0.25">
      <c r="A4" s="36">
        <v>1</v>
      </c>
      <c r="B4" s="37" t="s">
        <v>12</v>
      </c>
      <c r="C4" s="187">
        <v>13861</v>
      </c>
      <c r="D4" s="155">
        <v>17782</v>
      </c>
      <c r="E4" s="187">
        <v>5236</v>
      </c>
      <c r="F4" s="155">
        <v>13439</v>
      </c>
      <c r="G4" s="187">
        <v>6641</v>
      </c>
      <c r="H4" s="155">
        <v>21333</v>
      </c>
      <c r="I4" s="187">
        <v>2530</v>
      </c>
      <c r="J4" s="155">
        <v>15460</v>
      </c>
      <c r="K4" s="187">
        <v>5772</v>
      </c>
      <c r="L4" s="166">
        <v>13407</v>
      </c>
      <c r="M4" s="79">
        <v>13573</v>
      </c>
      <c r="N4" s="155">
        <f t="shared" ref="N4:N21" si="0">SUM(C4:M4)</f>
        <v>129034</v>
      </c>
    </row>
    <row r="5" spans="1:14" x14ac:dyDescent="0.25">
      <c r="A5" s="38">
        <v>2</v>
      </c>
      <c r="B5" s="39" t="s">
        <v>13</v>
      </c>
      <c r="C5" s="58">
        <v>0</v>
      </c>
      <c r="D5" s="71">
        <v>10040</v>
      </c>
      <c r="E5" s="58">
        <v>2099</v>
      </c>
      <c r="F5" s="39">
        <v>2700</v>
      </c>
      <c r="G5" s="58">
        <v>265</v>
      </c>
      <c r="H5" s="71">
        <v>16095</v>
      </c>
      <c r="I5" s="58">
        <v>0</v>
      </c>
      <c r="J5" s="71">
        <v>1783</v>
      </c>
      <c r="K5" s="58">
        <v>0</v>
      </c>
      <c r="L5" s="71">
        <v>7997</v>
      </c>
      <c r="M5" s="80">
        <v>2805</v>
      </c>
      <c r="N5" s="71">
        <f t="shared" si="0"/>
        <v>43784</v>
      </c>
    </row>
    <row r="6" spans="1:14" x14ac:dyDescent="0.25">
      <c r="A6" s="38">
        <v>3</v>
      </c>
      <c r="B6" s="39" t="s">
        <v>14</v>
      </c>
      <c r="C6" s="188">
        <v>8515</v>
      </c>
      <c r="D6" s="71">
        <v>19261</v>
      </c>
      <c r="E6" s="188">
        <v>5520</v>
      </c>
      <c r="F6" s="71">
        <v>23915</v>
      </c>
      <c r="G6" s="188">
        <v>6637</v>
      </c>
      <c r="H6" s="71">
        <v>9484</v>
      </c>
      <c r="I6" s="188">
        <v>759</v>
      </c>
      <c r="J6" s="71">
        <v>8152</v>
      </c>
      <c r="K6" s="188">
        <v>12436</v>
      </c>
      <c r="L6" s="71">
        <v>10027</v>
      </c>
      <c r="M6" s="80">
        <v>5201</v>
      </c>
      <c r="N6" s="71">
        <f t="shared" si="0"/>
        <v>109907</v>
      </c>
    </row>
    <row r="7" spans="1:14" x14ac:dyDescent="0.25">
      <c r="A7" s="38">
        <v>4</v>
      </c>
      <c r="B7" s="39" t="s">
        <v>15</v>
      </c>
      <c r="C7" s="58">
        <v>0</v>
      </c>
      <c r="D7" s="39">
        <v>0</v>
      </c>
      <c r="E7" s="58">
        <v>0</v>
      </c>
      <c r="F7" s="39">
        <v>0</v>
      </c>
      <c r="G7" s="58">
        <v>0</v>
      </c>
      <c r="H7" s="39">
        <v>0</v>
      </c>
      <c r="I7" s="58">
        <v>0</v>
      </c>
      <c r="J7" s="39">
        <v>0</v>
      </c>
      <c r="K7" s="58">
        <v>0</v>
      </c>
      <c r="L7" s="39">
        <v>0</v>
      </c>
      <c r="M7" s="68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58">
        <v>0</v>
      </c>
      <c r="D8" s="39">
        <v>0</v>
      </c>
      <c r="E8" s="58">
        <v>0</v>
      </c>
      <c r="F8" s="39">
        <v>0</v>
      </c>
      <c r="G8" s="188">
        <v>0</v>
      </c>
      <c r="H8" s="39">
        <v>0</v>
      </c>
      <c r="I8" s="58">
        <v>0</v>
      </c>
      <c r="J8" s="39">
        <v>0</v>
      </c>
      <c r="K8" s="58">
        <v>0</v>
      </c>
      <c r="L8" s="39">
        <v>0</v>
      </c>
      <c r="M8" s="68">
        <v>0</v>
      </c>
      <c r="N8" s="71">
        <f t="shared" si="0"/>
        <v>0</v>
      </c>
    </row>
    <row r="9" spans="1:14" x14ac:dyDescent="0.25">
      <c r="A9" s="38">
        <v>6</v>
      </c>
      <c r="B9" s="39" t="s">
        <v>17</v>
      </c>
      <c r="C9" s="58">
        <v>0</v>
      </c>
      <c r="D9" s="39">
        <v>0</v>
      </c>
      <c r="E9" s="58">
        <v>0</v>
      </c>
      <c r="F9" s="39">
        <v>0</v>
      </c>
      <c r="G9" s="58">
        <v>0</v>
      </c>
      <c r="H9" s="39">
        <v>0</v>
      </c>
      <c r="I9" s="58">
        <v>0</v>
      </c>
      <c r="J9" s="39">
        <v>0</v>
      </c>
      <c r="K9" s="58">
        <v>0</v>
      </c>
      <c r="L9" s="39">
        <v>0</v>
      </c>
      <c r="M9" s="68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188">
        <v>0</v>
      </c>
      <c r="D10" s="71">
        <v>5274</v>
      </c>
      <c r="E10" s="58">
        <v>210</v>
      </c>
      <c r="F10" s="39">
        <v>12</v>
      </c>
      <c r="G10" s="188">
        <v>0</v>
      </c>
      <c r="H10" s="39">
        <v>25</v>
      </c>
      <c r="I10" s="58">
        <v>0</v>
      </c>
      <c r="J10" s="39">
        <v>140</v>
      </c>
      <c r="K10" s="188">
        <v>0</v>
      </c>
      <c r="L10" s="39">
        <v>0</v>
      </c>
      <c r="M10" s="68">
        <v>0</v>
      </c>
      <c r="N10" s="71">
        <f t="shared" si="0"/>
        <v>5661</v>
      </c>
    </row>
    <row r="11" spans="1:14" x14ac:dyDescent="0.25">
      <c r="A11" s="38">
        <v>8</v>
      </c>
      <c r="B11" s="39" t="s">
        <v>19</v>
      </c>
      <c r="C11" s="188">
        <v>5584</v>
      </c>
      <c r="D11" s="71">
        <v>460</v>
      </c>
      <c r="E11" s="188">
        <v>105</v>
      </c>
      <c r="F11" s="71">
        <v>4971</v>
      </c>
      <c r="G11" s="188">
        <v>1134</v>
      </c>
      <c r="H11" s="71">
        <v>2003</v>
      </c>
      <c r="I11" s="188">
        <v>0</v>
      </c>
      <c r="J11" s="71">
        <v>1078</v>
      </c>
      <c r="K11" s="188">
        <v>1817</v>
      </c>
      <c r="L11" s="71">
        <v>578</v>
      </c>
      <c r="M11" s="80">
        <v>663</v>
      </c>
      <c r="N11" s="71">
        <f t="shared" si="0"/>
        <v>18393</v>
      </c>
    </row>
    <row r="12" spans="1:14" x14ac:dyDescent="0.25">
      <c r="A12" s="38">
        <v>9</v>
      </c>
      <c r="B12" s="39" t="s">
        <v>20</v>
      </c>
      <c r="C12" s="188">
        <v>16154</v>
      </c>
      <c r="D12" s="71">
        <v>8550</v>
      </c>
      <c r="E12" s="188">
        <v>19040</v>
      </c>
      <c r="F12" s="71">
        <v>8365</v>
      </c>
      <c r="G12" s="188">
        <v>10511</v>
      </c>
      <c r="H12" s="71">
        <v>3735</v>
      </c>
      <c r="I12" s="58">
        <v>104</v>
      </c>
      <c r="J12" s="71">
        <v>1326</v>
      </c>
      <c r="K12" s="188">
        <v>1524</v>
      </c>
      <c r="L12" s="71">
        <v>10893</v>
      </c>
      <c r="M12" s="80">
        <v>1066</v>
      </c>
      <c r="N12" s="71">
        <f t="shared" si="0"/>
        <v>81268</v>
      </c>
    </row>
    <row r="13" spans="1:14" x14ac:dyDescent="0.25">
      <c r="A13" s="38">
        <v>10</v>
      </c>
      <c r="B13" s="39" t="s">
        <v>21</v>
      </c>
      <c r="C13" s="188">
        <v>28320</v>
      </c>
      <c r="D13" s="71">
        <v>61641</v>
      </c>
      <c r="E13" s="188">
        <v>45297</v>
      </c>
      <c r="F13" s="71">
        <v>54708</v>
      </c>
      <c r="G13" s="188">
        <v>59447</v>
      </c>
      <c r="H13" s="71">
        <v>41878</v>
      </c>
      <c r="I13" s="188">
        <v>28381</v>
      </c>
      <c r="J13" s="71">
        <v>71824</v>
      </c>
      <c r="K13" s="188">
        <v>41459</v>
      </c>
      <c r="L13" s="71">
        <v>57465</v>
      </c>
      <c r="M13" s="80">
        <v>35229</v>
      </c>
      <c r="N13" s="71">
        <f t="shared" si="0"/>
        <v>525649</v>
      </c>
    </row>
    <row r="14" spans="1:14" x14ac:dyDescent="0.25">
      <c r="A14" s="38">
        <v>11</v>
      </c>
      <c r="B14" s="39" t="s">
        <v>22</v>
      </c>
      <c r="C14" s="58">
        <v>0</v>
      </c>
      <c r="D14" s="71">
        <v>247</v>
      </c>
      <c r="E14" s="58">
        <v>0</v>
      </c>
      <c r="F14" s="39">
        <v>0</v>
      </c>
      <c r="G14" s="58">
        <v>0</v>
      </c>
      <c r="H14" s="39">
        <v>0</v>
      </c>
      <c r="I14" s="58">
        <v>0</v>
      </c>
      <c r="J14" s="39">
        <v>0</v>
      </c>
      <c r="K14" s="58">
        <v>0</v>
      </c>
      <c r="L14" s="39">
        <v>0</v>
      </c>
      <c r="M14" s="68">
        <v>0</v>
      </c>
      <c r="N14" s="71">
        <f t="shared" si="0"/>
        <v>247</v>
      </c>
    </row>
    <row r="15" spans="1:14" x14ac:dyDescent="0.25">
      <c r="A15" s="38">
        <v>12</v>
      </c>
      <c r="B15" s="39" t="s">
        <v>23</v>
      </c>
      <c r="C15" s="58">
        <v>0</v>
      </c>
      <c r="D15" s="39">
        <v>0</v>
      </c>
      <c r="E15" s="58">
        <v>0</v>
      </c>
      <c r="F15" s="39">
        <v>0</v>
      </c>
      <c r="G15" s="58">
        <v>0</v>
      </c>
      <c r="H15" s="39">
        <v>0</v>
      </c>
      <c r="I15" s="58">
        <v>0</v>
      </c>
      <c r="J15" s="39">
        <v>0</v>
      </c>
      <c r="K15" s="58">
        <v>0</v>
      </c>
      <c r="L15" s="39">
        <v>0</v>
      </c>
      <c r="M15" s="68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188">
        <v>379</v>
      </c>
      <c r="D16" s="71">
        <v>159</v>
      </c>
      <c r="E16" s="188">
        <v>67</v>
      </c>
      <c r="F16" s="71">
        <v>1031</v>
      </c>
      <c r="G16" s="188">
        <v>299</v>
      </c>
      <c r="H16" s="71">
        <v>663</v>
      </c>
      <c r="I16" s="58">
        <v>0</v>
      </c>
      <c r="J16" s="71">
        <v>151</v>
      </c>
      <c r="K16" s="188">
        <v>113</v>
      </c>
      <c r="L16" s="39">
        <v>289</v>
      </c>
      <c r="M16" s="80">
        <v>0</v>
      </c>
      <c r="N16" s="71">
        <f t="shared" si="0"/>
        <v>3151</v>
      </c>
    </row>
    <row r="17" spans="1:14" x14ac:dyDescent="0.25">
      <c r="A17" s="38">
        <v>14</v>
      </c>
      <c r="B17" s="39" t="s">
        <v>25</v>
      </c>
      <c r="C17" s="58">
        <v>0</v>
      </c>
      <c r="D17" s="39">
        <v>0</v>
      </c>
      <c r="E17" s="58">
        <v>0</v>
      </c>
      <c r="F17" s="39">
        <v>0</v>
      </c>
      <c r="G17" s="58">
        <v>0</v>
      </c>
      <c r="H17" s="39">
        <v>0</v>
      </c>
      <c r="I17" s="58">
        <v>0</v>
      </c>
      <c r="J17" s="39">
        <v>0</v>
      </c>
      <c r="K17" s="58">
        <v>0</v>
      </c>
      <c r="L17" s="39">
        <v>0</v>
      </c>
      <c r="M17" s="68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58">
        <v>0</v>
      </c>
      <c r="D18" s="39">
        <v>0</v>
      </c>
      <c r="E18" s="58">
        <v>0</v>
      </c>
      <c r="F18" s="39">
        <v>0</v>
      </c>
      <c r="G18" s="58">
        <v>0</v>
      </c>
      <c r="H18" s="39">
        <v>0</v>
      </c>
      <c r="I18" s="58">
        <v>0</v>
      </c>
      <c r="J18" s="39">
        <v>0</v>
      </c>
      <c r="K18" s="58">
        <v>0</v>
      </c>
      <c r="L18" s="39">
        <v>0</v>
      </c>
      <c r="M18" s="68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58">
        <v>12</v>
      </c>
      <c r="D19" s="39">
        <v>0</v>
      </c>
      <c r="E19" s="58">
        <v>0</v>
      </c>
      <c r="F19" s="71">
        <v>470</v>
      </c>
      <c r="G19" s="58">
        <v>0</v>
      </c>
      <c r="H19" s="39">
        <v>105</v>
      </c>
      <c r="I19" s="58">
        <v>0</v>
      </c>
      <c r="J19" s="39">
        <v>0</v>
      </c>
      <c r="K19" s="58">
        <v>0</v>
      </c>
      <c r="L19" s="39">
        <v>0</v>
      </c>
      <c r="M19" s="68">
        <v>0</v>
      </c>
      <c r="N19" s="71">
        <f t="shared" si="0"/>
        <v>587</v>
      </c>
    </row>
    <row r="20" spans="1:14" x14ac:dyDescent="0.25">
      <c r="A20" s="38">
        <v>17</v>
      </c>
      <c r="B20" s="39" t="s">
        <v>28</v>
      </c>
      <c r="C20" s="58">
        <v>0</v>
      </c>
      <c r="D20" s="39">
        <v>0</v>
      </c>
      <c r="E20" s="58">
        <v>0</v>
      </c>
      <c r="F20" s="39">
        <v>0</v>
      </c>
      <c r="G20" s="58">
        <v>0</v>
      </c>
      <c r="H20" s="39">
        <v>0</v>
      </c>
      <c r="I20" s="58">
        <v>0</v>
      </c>
      <c r="J20" s="39">
        <v>0</v>
      </c>
      <c r="K20" s="58">
        <v>0</v>
      </c>
      <c r="L20" s="39">
        <v>0</v>
      </c>
      <c r="M20" s="68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09">
        <v>716</v>
      </c>
      <c r="D21" s="156">
        <v>1042</v>
      </c>
      <c r="E21" s="209">
        <v>896</v>
      </c>
      <c r="F21" s="156">
        <v>1473</v>
      </c>
      <c r="G21" s="209">
        <v>464</v>
      </c>
      <c r="H21" s="156">
        <v>362</v>
      </c>
      <c r="I21" s="189">
        <v>75</v>
      </c>
      <c r="J21" s="156">
        <v>117</v>
      </c>
      <c r="K21" s="209">
        <v>224</v>
      </c>
      <c r="L21" s="42">
        <v>135</v>
      </c>
      <c r="M21" s="89">
        <v>288</v>
      </c>
      <c r="N21" s="156">
        <f t="shared" si="0"/>
        <v>5792</v>
      </c>
    </row>
    <row r="22" spans="1:14" ht="15.75" thickBot="1" x14ac:dyDescent="0.3">
      <c r="A22" s="43"/>
      <c r="B22" s="44" t="s">
        <v>37</v>
      </c>
      <c r="C22" s="45">
        <f>SUM(C4:C21)</f>
        <v>73541</v>
      </c>
      <c r="D22" s="46">
        <f>SUM(D4:D21)</f>
        <v>124456</v>
      </c>
      <c r="E22" s="47">
        <f>SUM(E4:E21)</f>
        <v>78470</v>
      </c>
      <c r="F22" s="46">
        <f>SUM(F4:F21)</f>
        <v>111084</v>
      </c>
      <c r="G22" s="47">
        <f t="shared" ref="G22:N22" si="1">SUM(G4:G21)</f>
        <v>85398</v>
      </c>
      <c r="H22" s="46">
        <f t="shared" si="1"/>
        <v>95683</v>
      </c>
      <c r="I22" s="47">
        <f>SUM(I4:I21)</f>
        <v>31849</v>
      </c>
      <c r="J22" s="46">
        <f t="shared" si="1"/>
        <v>100031</v>
      </c>
      <c r="K22" s="129">
        <f t="shared" si="1"/>
        <v>63345</v>
      </c>
      <c r="L22" s="46">
        <f t="shared" si="1"/>
        <v>100791</v>
      </c>
      <c r="M22" s="48">
        <f t="shared" si="1"/>
        <v>58825</v>
      </c>
      <c r="N22" s="46">
        <f t="shared" si="1"/>
        <v>923473</v>
      </c>
    </row>
    <row r="23" spans="1:14" ht="15.75" thickBot="1" x14ac:dyDescent="0.3">
      <c r="A23" s="50"/>
      <c r="B23" s="51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5.75" thickBot="1" x14ac:dyDescent="0.3">
      <c r="A24" s="351" t="s">
        <v>31</v>
      </c>
      <c r="B24" s="352"/>
      <c r="C24" s="55">
        <f>C22/N22</f>
        <v>7.9635246509643487E-2</v>
      </c>
      <c r="D24" s="54">
        <f>D22/N22</f>
        <v>0.13476950598447382</v>
      </c>
      <c r="E24" s="55">
        <f>E22/N22</f>
        <v>8.4972706294607417E-2</v>
      </c>
      <c r="F24" s="54">
        <f>F22/N22</f>
        <v>0.12028938582936372</v>
      </c>
      <c r="G24" s="248">
        <f>G22/N22</f>
        <v>9.2474820595729382E-2</v>
      </c>
      <c r="H24" s="54">
        <f>H22/N22</f>
        <v>0.10361212509732283</v>
      </c>
      <c r="I24" s="249">
        <f>I22/N22</f>
        <v>3.4488284985051E-2</v>
      </c>
      <c r="J24" s="54">
        <f>J22/N22</f>
        <v>0.10832043817198771</v>
      </c>
      <c r="K24" s="55">
        <f>K22/N22</f>
        <v>6.8594317321675896E-2</v>
      </c>
      <c r="L24" s="250">
        <f>L22/N22</f>
        <v>0.10914341837823087</v>
      </c>
      <c r="M24" s="55">
        <f>M22/N22</f>
        <v>6.3699750831913871E-2</v>
      </c>
      <c r="N24" s="54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.75" thickBot="1" x14ac:dyDescent="0.3">
      <c r="A26" s="322" t="s">
        <v>0</v>
      </c>
      <c r="B26" s="328" t="s">
        <v>1</v>
      </c>
      <c r="C26" s="334" t="s">
        <v>90</v>
      </c>
      <c r="D26" s="335"/>
      <c r="E26" s="335"/>
      <c r="F26" s="335"/>
      <c r="G26" s="336"/>
      <c r="H26" s="33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3"/>
      <c r="B27" s="329"/>
      <c r="C27" s="243" t="s">
        <v>11</v>
      </c>
      <c r="D27" s="244" t="s">
        <v>32</v>
      </c>
      <c r="E27" s="243" t="s">
        <v>7</v>
      </c>
      <c r="F27" s="244" t="s">
        <v>9</v>
      </c>
      <c r="G27" s="239" t="s">
        <v>4</v>
      </c>
      <c r="H27" s="337"/>
      <c r="I27" s="1"/>
      <c r="J27" s="104"/>
      <c r="K27" s="355" t="s">
        <v>33</v>
      </c>
      <c r="L27" s="356"/>
      <c r="M27" s="146">
        <f>N22</f>
        <v>923473</v>
      </c>
      <c r="N27" s="147">
        <f>M27/M29</f>
        <v>0.86981006786318105</v>
      </c>
    </row>
    <row r="28" spans="1:14" ht="15.75" thickBot="1" x14ac:dyDescent="0.3">
      <c r="A28" s="26">
        <v>19</v>
      </c>
      <c r="B28" s="247" t="s">
        <v>34</v>
      </c>
      <c r="C28" s="251">
        <f>69195+13</f>
        <v>69208</v>
      </c>
      <c r="D28" s="57">
        <v>36352</v>
      </c>
      <c r="E28" s="251">
        <f>14370+48</f>
        <v>14418</v>
      </c>
      <c r="F28" s="295">
        <v>5156</v>
      </c>
      <c r="G28" s="145">
        <v>13088</v>
      </c>
      <c r="H28" s="57">
        <f>SUM(C28:G28)</f>
        <v>138222</v>
      </c>
      <c r="I28" s="1"/>
      <c r="J28" s="104"/>
      <c r="K28" s="353" t="s">
        <v>34</v>
      </c>
      <c r="L28" s="354"/>
      <c r="M28" s="145">
        <f>H28</f>
        <v>138222</v>
      </c>
      <c r="N28" s="148">
        <f>M28/M29</f>
        <v>0.13018993213681895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40" t="s">
        <v>3</v>
      </c>
      <c r="L29" s="341"/>
      <c r="M29" s="149">
        <f>M27+M28</f>
        <v>1061695</v>
      </c>
      <c r="N29" s="150">
        <f>M29/M29</f>
        <v>1</v>
      </c>
    </row>
    <row r="30" spans="1:14" ht="15.75" thickBot="1" x14ac:dyDescent="0.3">
      <c r="A30" s="316" t="s">
        <v>35</v>
      </c>
      <c r="B30" s="317"/>
      <c r="C30" s="27">
        <f>C28/H28</f>
        <v>0.50070176961699298</v>
      </c>
      <c r="D30" s="105">
        <f>D28/H28</f>
        <v>0.26299720739100868</v>
      </c>
      <c r="E30" s="27">
        <f>E28/H28</f>
        <v>0.10431045709076703</v>
      </c>
      <c r="F30" s="105">
        <f>F28/H28</f>
        <v>3.7302310775419255E-2</v>
      </c>
      <c r="G30" s="27">
        <f>G28/H28</f>
        <v>9.4688255125812096E-2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K29:L29"/>
    <mergeCell ref="A30:B30"/>
    <mergeCell ref="C1:K1"/>
    <mergeCell ref="A2:A3"/>
    <mergeCell ref="B2:B3"/>
    <mergeCell ref="C2:M2"/>
    <mergeCell ref="A24:B24"/>
    <mergeCell ref="K28:L28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5" ht="26.25" customHeight="1" thickBot="1" x14ac:dyDescent="0.3">
      <c r="A1" s="158"/>
      <c r="B1" s="158"/>
      <c r="C1" s="342" t="s">
        <v>98</v>
      </c>
      <c r="D1" s="342"/>
      <c r="E1" s="342"/>
      <c r="F1" s="342"/>
      <c r="G1" s="342"/>
      <c r="H1" s="342"/>
      <c r="I1" s="342"/>
      <c r="J1" s="342"/>
      <c r="K1" s="342"/>
      <c r="L1" s="31"/>
      <c r="M1" s="31"/>
      <c r="N1" s="31"/>
      <c r="O1" s="1"/>
    </row>
    <row r="2" spans="1:15" ht="15.75" thickBot="1" x14ac:dyDescent="0.3">
      <c r="A2" s="345" t="s">
        <v>0</v>
      </c>
      <c r="B2" s="347" t="s">
        <v>1</v>
      </c>
      <c r="C2" s="359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1"/>
      <c r="N2" s="347" t="s">
        <v>3</v>
      </c>
      <c r="O2" s="1"/>
    </row>
    <row r="3" spans="1:15" ht="15.75" thickBot="1" x14ac:dyDescent="0.3">
      <c r="A3" s="346"/>
      <c r="B3" s="348"/>
      <c r="C3" s="85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23" t="s">
        <v>32</v>
      </c>
      <c r="J3" s="32" t="s">
        <v>9</v>
      </c>
      <c r="K3" s="84" t="s">
        <v>10</v>
      </c>
      <c r="L3" s="252" t="s">
        <v>93</v>
      </c>
      <c r="M3" s="33" t="s">
        <v>11</v>
      </c>
      <c r="N3" s="348"/>
      <c r="O3" s="1"/>
    </row>
    <row r="4" spans="1:15" x14ac:dyDescent="0.25">
      <c r="A4" s="36">
        <v>1</v>
      </c>
      <c r="B4" s="37" t="s">
        <v>12</v>
      </c>
      <c r="C4" s="187">
        <v>223</v>
      </c>
      <c r="D4" s="155">
        <v>312</v>
      </c>
      <c r="E4" s="190">
        <v>81</v>
      </c>
      <c r="F4" s="210">
        <v>239</v>
      </c>
      <c r="G4" s="190">
        <v>114</v>
      </c>
      <c r="H4" s="155">
        <v>367</v>
      </c>
      <c r="I4" s="190">
        <v>33</v>
      </c>
      <c r="J4" s="210">
        <v>168</v>
      </c>
      <c r="K4" s="190">
        <v>100</v>
      </c>
      <c r="L4" s="210">
        <v>130</v>
      </c>
      <c r="M4" s="190">
        <v>182</v>
      </c>
      <c r="N4" s="155">
        <f t="shared" ref="N4:N21" si="0">SUM(C4:M4)</f>
        <v>1949</v>
      </c>
      <c r="O4" s="1"/>
    </row>
    <row r="5" spans="1:15" x14ac:dyDescent="0.25">
      <c r="A5" s="38">
        <v>2</v>
      </c>
      <c r="B5" s="39" t="s">
        <v>13</v>
      </c>
      <c r="C5" s="58">
        <v>0</v>
      </c>
      <c r="D5" s="39">
        <v>930</v>
      </c>
      <c r="E5" s="58">
        <v>180</v>
      </c>
      <c r="F5" s="39">
        <v>162</v>
      </c>
      <c r="G5" s="58">
        <v>27</v>
      </c>
      <c r="H5" s="71">
        <v>1512</v>
      </c>
      <c r="I5" s="58">
        <v>0</v>
      </c>
      <c r="J5" s="39">
        <v>111</v>
      </c>
      <c r="K5" s="58">
        <v>0</v>
      </c>
      <c r="L5" s="39">
        <v>924</v>
      </c>
      <c r="M5" s="58">
        <v>301</v>
      </c>
      <c r="N5" s="71">
        <f t="shared" si="0"/>
        <v>4147</v>
      </c>
      <c r="O5" s="1"/>
    </row>
    <row r="6" spans="1:15" x14ac:dyDescent="0.25">
      <c r="A6" s="38">
        <v>3</v>
      </c>
      <c r="B6" s="39" t="s">
        <v>14</v>
      </c>
      <c r="C6" s="188">
        <v>132</v>
      </c>
      <c r="D6" s="71">
        <v>345</v>
      </c>
      <c r="E6" s="58">
        <v>159</v>
      </c>
      <c r="F6" s="71">
        <v>322</v>
      </c>
      <c r="G6" s="58">
        <v>168</v>
      </c>
      <c r="H6" s="39">
        <v>159</v>
      </c>
      <c r="I6" s="58">
        <v>19</v>
      </c>
      <c r="J6" s="39">
        <v>157</v>
      </c>
      <c r="K6" s="58">
        <v>168</v>
      </c>
      <c r="L6" s="39">
        <v>143</v>
      </c>
      <c r="M6" s="58">
        <v>90</v>
      </c>
      <c r="N6" s="71">
        <f t="shared" si="0"/>
        <v>1862</v>
      </c>
      <c r="O6" s="1"/>
    </row>
    <row r="7" spans="1:15" x14ac:dyDescent="0.25">
      <c r="A7" s="38">
        <v>4</v>
      </c>
      <c r="B7" s="39" t="s">
        <v>15</v>
      </c>
      <c r="C7" s="58">
        <v>0</v>
      </c>
      <c r="D7" s="39">
        <v>0</v>
      </c>
      <c r="E7" s="58">
        <v>0</v>
      </c>
      <c r="F7" s="39">
        <v>0</v>
      </c>
      <c r="G7" s="58">
        <v>0</v>
      </c>
      <c r="H7" s="39">
        <v>0</v>
      </c>
      <c r="I7" s="58">
        <v>0</v>
      </c>
      <c r="J7" s="39">
        <v>0</v>
      </c>
      <c r="K7" s="58">
        <v>0</v>
      </c>
      <c r="L7" s="39">
        <v>0</v>
      </c>
      <c r="M7" s="58">
        <v>0</v>
      </c>
      <c r="N7" s="39">
        <f t="shared" si="0"/>
        <v>0</v>
      </c>
      <c r="O7" s="1"/>
    </row>
    <row r="8" spans="1:15" x14ac:dyDescent="0.25">
      <c r="A8" s="38">
        <v>5</v>
      </c>
      <c r="B8" s="39" t="s">
        <v>16</v>
      </c>
      <c r="C8" s="58">
        <v>0</v>
      </c>
      <c r="D8" s="39">
        <v>0</v>
      </c>
      <c r="E8" s="58">
        <v>0</v>
      </c>
      <c r="F8" s="39">
        <v>0</v>
      </c>
      <c r="G8" s="58">
        <v>0</v>
      </c>
      <c r="H8" s="39">
        <v>0</v>
      </c>
      <c r="I8" s="58">
        <v>0</v>
      </c>
      <c r="J8" s="39">
        <v>0</v>
      </c>
      <c r="K8" s="58">
        <v>0</v>
      </c>
      <c r="L8" s="39">
        <v>0</v>
      </c>
      <c r="M8" s="58">
        <v>0</v>
      </c>
      <c r="N8" s="39">
        <f t="shared" si="0"/>
        <v>0</v>
      </c>
      <c r="O8" s="1"/>
    </row>
    <row r="9" spans="1:15" x14ac:dyDescent="0.25">
      <c r="A9" s="38">
        <v>6</v>
      </c>
      <c r="B9" s="39" t="s">
        <v>17</v>
      </c>
      <c r="C9" s="58">
        <v>0</v>
      </c>
      <c r="D9" s="39">
        <v>0</v>
      </c>
      <c r="E9" s="58">
        <v>0</v>
      </c>
      <c r="F9" s="39">
        <v>0</v>
      </c>
      <c r="G9" s="58">
        <v>0</v>
      </c>
      <c r="H9" s="39">
        <v>0</v>
      </c>
      <c r="I9" s="58">
        <v>0</v>
      </c>
      <c r="J9" s="39">
        <v>0</v>
      </c>
      <c r="K9" s="58">
        <v>0</v>
      </c>
      <c r="L9" s="39">
        <v>0</v>
      </c>
      <c r="M9" s="58">
        <v>0</v>
      </c>
      <c r="N9" s="39">
        <f t="shared" si="0"/>
        <v>0</v>
      </c>
      <c r="O9" s="1"/>
    </row>
    <row r="10" spans="1:15" x14ac:dyDescent="0.25">
      <c r="A10" s="38">
        <v>7</v>
      </c>
      <c r="B10" s="39" t="s">
        <v>18</v>
      </c>
      <c r="C10" s="58">
        <v>0</v>
      </c>
      <c r="D10" s="39">
        <v>2</v>
      </c>
      <c r="E10" s="58">
        <v>9</v>
      </c>
      <c r="F10" s="39">
        <v>0</v>
      </c>
      <c r="G10" s="58">
        <v>0</v>
      </c>
      <c r="H10" s="39">
        <v>1</v>
      </c>
      <c r="I10" s="58">
        <v>0</v>
      </c>
      <c r="J10" s="39">
        <v>2</v>
      </c>
      <c r="K10" s="58">
        <v>0</v>
      </c>
      <c r="L10" s="39">
        <v>0</v>
      </c>
      <c r="M10" s="58">
        <v>0</v>
      </c>
      <c r="N10" s="39">
        <f t="shared" si="0"/>
        <v>14</v>
      </c>
      <c r="O10" s="1"/>
    </row>
    <row r="11" spans="1:15" x14ac:dyDescent="0.25">
      <c r="A11" s="38">
        <v>8</v>
      </c>
      <c r="B11" s="39" t="s">
        <v>19</v>
      </c>
      <c r="C11" s="58">
        <v>24</v>
      </c>
      <c r="D11" s="39">
        <v>6</v>
      </c>
      <c r="E11" s="58">
        <v>2</v>
      </c>
      <c r="F11" s="39">
        <v>17</v>
      </c>
      <c r="G11" s="58">
        <v>9</v>
      </c>
      <c r="H11" s="39">
        <v>58</v>
      </c>
      <c r="I11" s="58">
        <v>0</v>
      </c>
      <c r="J11" s="39">
        <v>6</v>
      </c>
      <c r="K11" s="58">
        <v>13</v>
      </c>
      <c r="L11" s="39">
        <v>7</v>
      </c>
      <c r="M11" s="58">
        <v>14</v>
      </c>
      <c r="N11" s="39">
        <f t="shared" si="0"/>
        <v>156</v>
      </c>
      <c r="O11" s="1"/>
    </row>
    <row r="12" spans="1:15" x14ac:dyDescent="0.25">
      <c r="A12" s="38">
        <v>9</v>
      </c>
      <c r="B12" s="39" t="s">
        <v>20</v>
      </c>
      <c r="C12" s="188">
        <v>362</v>
      </c>
      <c r="D12" s="71">
        <v>266</v>
      </c>
      <c r="E12" s="58">
        <v>365</v>
      </c>
      <c r="F12" s="39">
        <v>235</v>
      </c>
      <c r="G12" s="58">
        <v>72</v>
      </c>
      <c r="H12" s="39">
        <v>217</v>
      </c>
      <c r="I12" s="58">
        <v>2</v>
      </c>
      <c r="J12" s="39">
        <v>28</v>
      </c>
      <c r="K12" s="58">
        <v>61</v>
      </c>
      <c r="L12" s="39">
        <v>149</v>
      </c>
      <c r="M12" s="58">
        <v>27</v>
      </c>
      <c r="N12" s="71">
        <f t="shared" si="0"/>
        <v>1784</v>
      </c>
      <c r="O12" s="1"/>
    </row>
    <row r="13" spans="1:15" x14ac:dyDescent="0.25">
      <c r="A13" s="38">
        <v>10</v>
      </c>
      <c r="B13" s="39" t="s">
        <v>21</v>
      </c>
      <c r="C13" s="188">
        <v>387</v>
      </c>
      <c r="D13" s="71">
        <v>845</v>
      </c>
      <c r="E13" s="188">
        <v>597</v>
      </c>
      <c r="F13" s="71">
        <v>662</v>
      </c>
      <c r="G13" s="188">
        <v>953</v>
      </c>
      <c r="H13" s="71">
        <v>570</v>
      </c>
      <c r="I13" s="188">
        <v>482</v>
      </c>
      <c r="J13" s="71">
        <v>979</v>
      </c>
      <c r="K13" s="188">
        <v>642</v>
      </c>
      <c r="L13" s="71">
        <v>827</v>
      </c>
      <c r="M13" s="188">
        <v>389</v>
      </c>
      <c r="N13" s="71">
        <f t="shared" si="0"/>
        <v>7333</v>
      </c>
      <c r="O13" s="1"/>
    </row>
    <row r="14" spans="1:15" x14ac:dyDescent="0.25">
      <c r="A14" s="38">
        <v>11</v>
      </c>
      <c r="B14" s="39" t="s">
        <v>22</v>
      </c>
      <c r="C14" s="58">
        <v>0</v>
      </c>
      <c r="D14" s="39">
        <v>0</v>
      </c>
      <c r="E14" s="58">
        <v>0</v>
      </c>
      <c r="F14" s="39">
        <v>0</v>
      </c>
      <c r="G14" s="58">
        <v>0</v>
      </c>
      <c r="H14" s="39">
        <v>0</v>
      </c>
      <c r="I14" s="58">
        <v>0</v>
      </c>
      <c r="J14" s="39">
        <v>0</v>
      </c>
      <c r="K14" s="58">
        <v>0</v>
      </c>
      <c r="L14" s="39">
        <v>0</v>
      </c>
      <c r="M14" s="58">
        <v>0</v>
      </c>
      <c r="N14" s="39">
        <f t="shared" si="0"/>
        <v>0</v>
      </c>
      <c r="O14" s="1"/>
    </row>
    <row r="15" spans="1:15" x14ac:dyDescent="0.25">
      <c r="A15" s="38">
        <v>12</v>
      </c>
      <c r="B15" s="39" t="s">
        <v>23</v>
      </c>
      <c r="C15" s="58">
        <v>0</v>
      </c>
      <c r="D15" s="39">
        <v>0</v>
      </c>
      <c r="E15" s="58">
        <v>0</v>
      </c>
      <c r="F15" s="39">
        <v>0</v>
      </c>
      <c r="G15" s="58">
        <v>0</v>
      </c>
      <c r="H15" s="39">
        <v>0</v>
      </c>
      <c r="I15" s="58">
        <v>0</v>
      </c>
      <c r="J15" s="39">
        <v>0</v>
      </c>
      <c r="K15" s="58">
        <v>0</v>
      </c>
      <c r="L15" s="39">
        <v>0</v>
      </c>
      <c r="M15" s="58">
        <v>0</v>
      </c>
      <c r="N15" s="39">
        <f t="shared" si="0"/>
        <v>0</v>
      </c>
      <c r="O15" s="1"/>
    </row>
    <row r="16" spans="1:15" x14ac:dyDescent="0.25">
      <c r="A16" s="38">
        <v>13</v>
      </c>
      <c r="B16" s="39" t="s">
        <v>24</v>
      </c>
      <c r="C16" s="58">
        <v>29</v>
      </c>
      <c r="D16" s="39">
        <v>2</v>
      </c>
      <c r="E16" s="58">
        <v>3</v>
      </c>
      <c r="F16" s="39">
        <v>14</v>
      </c>
      <c r="G16" s="58">
        <v>12</v>
      </c>
      <c r="H16" s="39">
        <v>10</v>
      </c>
      <c r="I16" s="58">
        <v>0</v>
      </c>
      <c r="J16" s="39">
        <v>4</v>
      </c>
      <c r="K16" s="58">
        <v>9</v>
      </c>
      <c r="L16" s="39">
        <v>1</v>
      </c>
      <c r="M16" s="58">
        <v>0</v>
      </c>
      <c r="N16" s="39">
        <f t="shared" si="0"/>
        <v>84</v>
      </c>
      <c r="O16" s="1"/>
    </row>
    <row r="17" spans="1:15" x14ac:dyDescent="0.25">
      <c r="A17" s="38">
        <v>14</v>
      </c>
      <c r="B17" s="39" t="s">
        <v>25</v>
      </c>
      <c r="C17" s="58">
        <v>0</v>
      </c>
      <c r="D17" s="39">
        <v>0</v>
      </c>
      <c r="E17" s="58">
        <v>0</v>
      </c>
      <c r="F17" s="39">
        <v>0</v>
      </c>
      <c r="G17" s="58">
        <v>0</v>
      </c>
      <c r="H17" s="39">
        <v>0</v>
      </c>
      <c r="I17" s="58">
        <v>0</v>
      </c>
      <c r="J17" s="39">
        <v>0</v>
      </c>
      <c r="K17" s="58">
        <v>0</v>
      </c>
      <c r="L17" s="39">
        <v>0</v>
      </c>
      <c r="M17" s="58">
        <v>0</v>
      </c>
      <c r="N17" s="39">
        <f t="shared" si="0"/>
        <v>0</v>
      </c>
      <c r="O17" s="1"/>
    </row>
    <row r="18" spans="1:15" x14ac:dyDescent="0.25">
      <c r="A18" s="38">
        <v>15</v>
      </c>
      <c r="B18" s="39" t="s">
        <v>26</v>
      </c>
      <c r="C18" s="58">
        <v>0</v>
      </c>
      <c r="D18" s="39">
        <v>0</v>
      </c>
      <c r="E18" s="58">
        <v>0</v>
      </c>
      <c r="F18" s="39">
        <v>0</v>
      </c>
      <c r="G18" s="58">
        <v>0</v>
      </c>
      <c r="H18" s="39">
        <v>0</v>
      </c>
      <c r="I18" s="58">
        <v>0</v>
      </c>
      <c r="J18" s="39">
        <v>0</v>
      </c>
      <c r="K18" s="58">
        <v>0</v>
      </c>
      <c r="L18" s="39">
        <v>0</v>
      </c>
      <c r="M18" s="58">
        <v>0</v>
      </c>
      <c r="N18" s="39">
        <f t="shared" si="0"/>
        <v>0</v>
      </c>
      <c r="O18" s="1"/>
    </row>
    <row r="19" spans="1:15" x14ac:dyDescent="0.25">
      <c r="A19" s="38">
        <v>16</v>
      </c>
      <c r="B19" s="39" t="s">
        <v>27</v>
      </c>
      <c r="C19" s="58">
        <v>11</v>
      </c>
      <c r="D19" s="39">
        <v>0</v>
      </c>
      <c r="E19" s="58">
        <v>0</v>
      </c>
      <c r="F19" s="39">
        <v>1</v>
      </c>
      <c r="G19" s="58">
        <v>0</v>
      </c>
      <c r="H19" s="39">
        <v>2</v>
      </c>
      <c r="I19" s="58">
        <v>0</v>
      </c>
      <c r="J19" s="39">
        <v>0</v>
      </c>
      <c r="K19" s="58">
        <v>0</v>
      </c>
      <c r="L19" s="39">
        <v>0</v>
      </c>
      <c r="M19" s="58">
        <v>0</v>
      </c>
      <c r="N19" s="39">
        <f t="shared" si="0"/>
        <v>14</v>
      </c>
      <c r="O19" s="1"/>
    </row>
    <row r="20" spans="1:15" x14ac:dyDescent="0.25">
      <c r="A20" s="38">
        <v>17</v>
      </c>
      <c r="B20" s="39" t="s">
        <v>28</v>
      </c>
      <c r="C20" s="58">
        <v>0</v>
      </c>
      <c r="D20" s="39">
        <v>0</v>
      </c>
      <c r="E20" s="58">
        <v>0</v>
      </c>
      <c r="F20" s="39">
        <v>0</v>
      </c>
      <c r="G20" s="58">
        <v>0</v>
      </c>
      <c r="H20" s="39">
        <v>0</v>
      </c>
      <c r="I20" s="58">
        <v>0</v>
      </c>
      <c r="J20" s="39">
        <v>0</v>
      </c>
      <c r="K20" s="58">
        <v>0</v>
      </c>
      <c r="L20" s="39">
        <v>0</v>
      </c>
      <c r="M20" s="58">
        <v>0</v>
      </c>
      <c r="N20" s="39">
        <f t="shared" si="0"/>
        <v>0</v>
      </c>
      <c r="O20" s="1"/>
    </row>
    <row r="21" spans="1:15" ht="15.75" thickBot="1" x14ac:dyDescent="0.3">
      <c r="A21" s="41">
        <v>18</v>
      </c>
      <c r="B21" s="42" t="s">
        <v>29</v>
      </c>
      <c r="C21" s="189">
        <v>21</v>
      </c>
      <c r="D21" s="42">
        <v>59</v>
      </c>
      <c r="E21" s="189">
        <v>7</v>
      </c>
      <c r="F21" s="42">
        <v>58</v>
      </c>
      <c r="G21" s="189">
        <v>5</v>
      </c>
      <c r="H21" s="42">
        <v>8</v>
      </c>
      <c r="I21" s="189">
        <v>1</v>
      </c>
      <c r="J21" s="42">
        <v>5</v>
      </c>
      <c r="K21" s="253">
        <v>15</v>
      </c>
      <c r="L21" s="156">
        <v>2</v>
      </c>
      <c r="M21" s="189">
        <v>8</v>
      </c>
      <c r="N21" s="156">
        <f t="shared" si="0"/>
        <v>189</v>
      </c>
      <c r="O21" s="1"/>
    </row>
    <row r="22" spans="1:15" ht="15.75" thickBot="1" x14ac:dyDescent="0.3">
      <c r="A22" s="43"/>
      <c r="B22" s="44" t="s">
        <v>3</v>
      </c>
      <c r="C22" s="45">
        <f>SUM(C4:C21)</f>
        <v>1189</v>
      </c>
      <c r="D22" s="59">
        <f>SUM(D4:D21)</f>
        <v>2767</v>
      </c>
      <c r="E22" s="90">
        <f t="shared" ref="E22:N22" si="1">SUM(E4:E21)</f>
        <v>1403</v>
      </c>
      <c r="F22" s="46">
        <f t="shared" si="1"/>
        <v>1710</v>
      </c>
      <c r="G22" s="47">
        <f t="shared" si="1"/>
        <v>1360</v>
      </c>
      <c r="H22" s="46">
        <f t="shared" si="1"/>
        <v>2904</v>
      </c>
      <c r="I22" s="47">
        <f t="shared" si="1"/>
        <v>537</v>
      </c>
      <c r="J22" s="46">
        <f t="shared" si="1"/>
        <v>1460</v>
      </c>
      <c r="K22" s="47">
        <f t="shared" si="1"/>
        <v>1008</v>
      </c>
      <c r="L22" s="59">
        <v>2181</v>
      </c>
      <c r="M22" s="47">
        <f t="shared" si="1"/>
        <v>1011</v>
      </c>
      <c r="N22" s="46">
        <f t="shared" si="1"/>
        <v>17532</v>
      </c>
      <c r="O22" s="1"/>
    </row>
    <row r="23" spans="1:15" ht="15.75" thickBot="1" x14ac:dyDescent="0.3">
      <c r="A23" s="50"/>
      <c r="B23" s="51"/>
      <c r="C23" s="53"/>
      <c r="D23" s="76"/>
      <c r="E23" s="76"/>
      <c r="F23" s="53"/>
      <c r="G23" s="53"/>
      <c r="H23" s="53"/>
      <c r="I23" s="53"/>
      <c r="J23" s="53"/>
      <c r="K23" s="53"/>
      <c r="L23" s="53"/>
      <c r="M23" s="53"/>
      <c r="N23" s="53"/>
      <c r="O23" s="1"/>
    </row>
    <row r="24" spans="1:15" ht="15.75" thickBot="1" x14ac:dyDescent="0.3">
      <c r="A24" s="357" t="s">
        <v>31</v>
      </c>
      <c r="B24" s="358"/>
      <c r="C24" s="55">
        <f>C22/N22</f>
        <v>6.7818845539584754E-2</v>
      </c>
      <c r="D24" s="54">
        <f>D22/N22</f>
        <v>0.1578256901665526</v>
      </c>
      <c r="E24" s="55">
        <f>E22/N22</f>
        <v>8.0025096965548714E-2</v>
      </c>
      <c r="F24" s="54">
        <f>F22/N22</f>
        <v>9.7535934291581111E-2</v>
      </c>
      <c r="G24" s="55">
        <f>G22/N22</f>
        <v>7.7572438968742871E-2</v>
      </c>
      <c r="H24" s="54">
        <f>H22/N22</f>
        <v>0.16563997262149213</v>
      </c>
      <c r="I24" s="55">
        <f>I22/N22</f>
        <v>3.0629705681040384E-2</v>
      </c>
      <c r="J24" s="54">
        <f>J22/N22</f>
        <v>8.3276294775268087E-2</v>
      </c>
      <c r="K24" s="55">
        <f>K22/N22</f>
        <v>5.7494866529774126E-2</v>
      </c>
      <c r="L24" s="54">
        <f>L22/N22</f>
        <v>0.12440109514031485</v>
      </c>
      <c r="M24" s="249">
        <f>M22/N22</f>
        <v>5.766598220396988E-2</v>
      </c>
      <c r="N24" s="54">
        <f>N22/N22</f>
        <v>1</v>
      </c>
      <c r="O24" s="1"/>
    </row>
    <row r="25" spans="1:15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"/>
    </row>
    <row r="26" spans="1:15" ht="15.75" thickBot="1" x14ac:dyDescent="0.3">
      <c r="A26" s="322" t="s">
        <v>0</v>
      </c>
      <c r="B26" s="324" t="s">
        <v>1</v>
      </c>
      <c r="C26" s="334" t="s">
        <v>90</v>
      </c>
      <c r="D26" s="365"/>
      <c r="E26" s="365"/>
      <c r="F26" s="365"/>
      <c r="G26" s="366"/>
      <c r="H26" s="332" t="s">
        <v>3</v>
      </c>
      <c r="I26" s="1"/>
      <c r="J26" s="1"/>
      <c r="K26" s="1"/>
      <c r="L26" s="1"/>
      <c r="M26" s="1"/>
      <c r="N26" s="1"/>
      <c r="O26" s="1"/>
    </row>
    <row r="27" spans="1:15" ht="15.75" thickBot="1" x14ac:dyDescent="0.3">
      <c r="A27" s="323"/>
      <c r="B27" s="325"/>
      <c r="C27" s="243" t="s">
        <v>11</v>
      </c>
      <c r="D27" s="244" t="s">
        <v>32</v>
      </c>
      <c r="E27" s="243" t="s">
        <v>7</v>
      </c>
      <c r="F27" s="244" t="s">
        <v>9</v>
      </c>
      <c r="G27" s="239" t="s">
        <v>4</v>
      </c>
      <c r="H27" s="364"/>
      <c r="I27" s="1"/>
      <c r="J27" s="104"/>
      <c r="K27" s="353" t="s">
        <v>33</v>
      </c>
      <c r="L27" s="354"/>
      <c r="M27" s="146">
        <f>N22</f>
        <v>17532</v>
      </c>
      <c r="N27" s="147">
        <f>M27/M29</f>
        <v>0.95101708706265253</v>
      </c>
      <c r="O27" s="1"/>
    </row>
    <row r="28" spans="1:15" ht="15.75" thickBot="1" x14ac:dyDescent="0.3">
      <c r="A28" s="26">
        <v>19</v>
      </c>
      <c r="B28" s="247" t="s">
        <v>34</v>
      </c>
      <c r="C28" s="145">
        <v>466</v>
      </c>
      <c r="D28" s="57">
        <v>209</v>
      </c>
      <c r="E28" s="254">
        <v>88</v>
      </c>
      <c r="F28" s="255">
        <v>56</v>
      </c>
      <c r="G28" s="145">
        <v>84</v>
      </c>
      <c r="H28" s="57">
        <f>SUM(C28:G28)</f>
        <v>903</v>
      </c>
      <c r="I28" s="1"/>
      <c r="J28" s="104"/>
      <c r="K28" s="353" t="s">
        <v>34</v>
      </c>
      <c r="L28" s="354"/>
      <c r="M28" s="145">
        <f>H28</f>
        <v>903</v>
      </c>
      <c r="N28" s="148">
        <f>M28/M29</f>
        <v>4.8982912937347439E-2</v>
      </c>
      <c r="O28" s="1"/>
    </row>
    <row r="29" spans="1:15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53" t="s">
        <v>3</v>
      </c>
      <c r="L29" s="354"/>
      <c r="M29" s="149">
        <f>M27+M28</f>
        <v>18435</v>
      </c>
      <c r="N29" s="150">
        <f>M29/M29</f>
        <v>1</v>
      </c>
      <c r="O29" s="1"/>
    </row>
    <row r="30" spans="1:15" ht="15.75" thickBot="1" x14ac:dyDescent="0.3">
      <c r="A30" s="362" t="s">
        <v>35</v>
      </c>
      <c r="B30" s="363"/>
      <c r="C30" s="27">
        <f>C28/H28</f>
        <v>0.5160575858250277</v>
      </c>
      <c r="D30" s="105">
        <f>D28/H28</f>
        <v>0.23145071982281284</v>
      </c>
      <c r="E30" s="27">
        <f>E28/H28</f>
        <v>9.7452934662236992E-2</v>
      </c>
      <c r="F30" s="105">
        <f>F28/H28</f>
        <v>6.2015503875968991E-2</v>
      </c>
      <c r="G30" s="27">
        <f>G28/H28</f>
        <v>9.3023255813953487E-2</v>
      </c>
      <c r="H30" s="105">
        <f>H28/H28</f>
        <v>1</v>
      </c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A24:B24"/>
    <mergeCell ref="N2:N3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38.25" customHeight="1" thickBot="1" x14ac:dyDescent="0.3">
      <c r="A1" s="158"/>
      <c r="B1" s="158"/>
      <c r="C1" s="367" t="s">
        <v>99</v>
      </c>
      <c r="D1" s="368"/>
      <c r="E1" s="368"/>
      <c r="F1" s="368"/>
      <c r="G1" s="368"/>
      <c r="H1" s="368"/>
      <c r="I1" s="368"/>
      <c r="J1" s="31"/>
      <c r="K1" s="31"/>
      <c r="L1" s="31"/>
      <c r="M1" s="31"/>
      <c r="N1" s="31"/>
    </row>
    <row r="2" spans="1:14" ht="15.75" customHeight="1" thickBot="1" x14ac:dyDescent="0.3">
      <c r="A2" s="345" t="s">
        <v>0</v>
      </c>
      <c r="B2" s="347" t="s">
        <v>1</v>
      </c>
      <c r="C2" s="369" t="s">
        <v>2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38" t="s">
        <v>3</v>
      </c>
    </row>
    <row r="3" spans="1:14" ht="15.75" thickBot="1" x14ac:dyDescent="0.3">
      <c r="A3" s="346"/>
      <c r="B3" s="348"/>
      <c r="C3" s="85" t="s">
        <v>69</v>
      </c>
      <c r="D3" s="35" t="s">
        <v>4</v>
      </c>
      <c r="E3" s="60" t="s">
        <v>5</v>
      </c>
      <c r="F3" s="32" t="s">
        <v>6</v>
      </c>
      <c r="G3" s="61" t="s">
        <v>7</v>
      </c>
      <c r="H3" s="32" t="s">
        <v>8</v>
      </c>
      <c r="I3" s="23" t="s">
        <v>94</v>
      </c>
      <c r="J3" s="32" t="s">
        <v>9</v>
      </c>
      <c r="K3" s="82" t="s">
        <v>10</v>
      </c>
      <c r="L3" s="252" t="s">
        <v>93</v>
      </c>
      <c r="M3" s="61" t="s">
        <v>11</v>
      </c>
      <c r="N3" s="339"/>
    </row>
    <row r="4" spans="1:14" x14ac:dyDescent="0.25">
      <c r="A4" s="36">
        <v>1</v>
      </c>
      <c r="B4" s="37" t="s">
        <v>12</v>
      </c>
      <c r="C4" s="183">
        <v>116</v>
      </c>
      <c r="D4" s="185">
        <v>319</v>
      </c>
      <c r="E4" s="186">
        <v>51</v>
      </c>
      <c r="F4" s="185">
        <v>187</v>
      </c>
      <c r="G4" s="183">
        <v>23</v>
      </c>
      <c r="H4" s="185">
        <v>222</v>
      </c>
      <c r="I4" s="183">
        <v>59</v>
      </c>
      <c r="J4" s="37">
        <v>101</v>
      </c>
      <c r="K4" s="183">
        <v>64</v>
      </c>
      <c r="L4" s="185">
        <v>85</v>
      </c>
      <c r="M4" s="183">
        <v>107</v>
      </c>
      <c r="N4" s="155">
        <f t="shared" ref="N4:N20" si="0">SUM(C4:M4)</f>
        <v>1334</v>
      </c>
    </row>
    <row r="5" spans="1:14" x14ac:dyDescent="0.25">
      <c r="A5" s="38">
        <v>2</v>
      </c>
      <c r="B5" s="39" t="s">
        <v>13</v>
      </c>
      <c r="C5" s="62">
        <v>0</v>
      </c>
      <c r="D5" s="69">
        <v>146</v>
      </c>
      <c r="E5" s="62">
        <v>91</v>
      </c>
      <c r="F5" s="69">
        <v>154</v>
      </c>
      <c r="G5" s="62">
        <v>0</v>
      </c>
      <c r="H5" s="69">
        <v>470</v>
      </c>
      <c r="I5" s="62">
        <v>0</v>
      </c>
      <c r="J5" s="39">
        <v>36</v>
      </c>
      <c r="K5" s="62">
        <v>0</v>
      </c>
      <c r="L5" s="69">
        <v>440</v>
      </c>
      <c r="M5" s="62">
        <v>180</v>
      </c>
      <c r="N5" s="39">
        <f t="shared" si="0"/>
        <v>1517</v>
      </c>
    </row>
    <row r="6" spans="1:14" x14ac:dyDescent="0.25">
      <c r="A6" s="38">
        <v>3</v>
      </c>
      <c r="B6" s="39" t="s">
        <v>14</v>
      </c>
      <c r="C6" s="62">
        <v>86</v>
      </c>
      <c r="D6" s="69">
        <v>274</v>
      </c>
      <c r="E6" s="153">
        <v>180</v>
      </c>
      <c r="F6" s="69">
        <v>233</v>
      </c>
      <c r="G6" s="62">
        <v>48</v>
      </c>
      <c r="H6" s="69">
        <v>318</v>
      </c>
      <c r="I6" s="62">
        <v>57</v>
      </c>
      <c r="J6" s="39">
        <v>196</v>
      </c>
      <c r="K6" s="62">
        <v>165</v>
      </c>
      <c r="L6" s="69">
        <v>135</v>
      </c>
      <c r="M6" s="62">
        <v>197</v>
      </c>
      <c r="N6" s="71">
        <f>SUM(C6:M6)</f>
        <v>1889</v>
      </c>
    </row>
    <row r="7" spans="1:14" x14ac:dyDescent="0.25">
      <c r="A7" s="38">
        <v>4</v>
      </c>
      <c r="B7" s="39" t="s">
        <v>15</v>
      </c>
      <c r="C7" s="62">
        <v>0</v>
      </c>
      <c r="D7" s="69">
        <v>0</v>
      </c>
      <c r="E7" s="62">
        <v>0</v>
      </c>
      <c r="F7" s="69">
        <v>0</v>
      </c>
      <c r="G7" s="62">
        <v>0</v>
      </c>
      <c r="H7" s="40">
        <v>0</v>
      </c>
      <c r="I7" s="62">
        <v>0</v>
      </c>
      <c r="J7" s="39">
        <v>0</v>
      </c>
      <c r="K7" s="62">
        <v>0</v>
      </c>
      <c r="L7" s="69">
        <v>0</v>
      </c>
      <c r="M7" s="62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2">
        <v>0</v>
      </c>
      <c r="D8" s="69">
        <v>1</v>
      </c>
      <c r="E8" s="62">
        <v>0</v>
      </c>
      <c r="F8" s="69">
        <v>0</v>
      </c>
      <c r="G8" s="62">
        <v>0</v>
      </c>
      <c r="H8" s="40">
        <v>0</v>
      </c>
      <c r="I8" s="62">
        <v>0</v>
      </c>
      <c r="J8" s="39">
        <v>0</v>
      </c>
      <c r="K8" s="62">
        <v>0</v>
      </c>
      <c r="L8" s="69">
        <v>0</v>
      </c>
      <c r="M8" s="62">
        <v>0</v>
      </c>
      <c r="N8" s="39">
        <f t="shared" si="0"/>
        <v>1</v>
      </c>
    </row>
    <row r="9" spans="1:14" x14ac:dyDescent="0.25">
      <c r="A9" s="38">
        <v>6</v>
      </c>
      <c r="B9" s="39" t="s">
        <v>17</v>
      </c>
      <c r="C9" s="62">
        <v>0</v>
      </c>
      <c r="D9" s="69">
        <v>0</v>
      </c>
      <c r="E9" s="62">
        <v>0</v>
      </c>
      <c r="F9" s="69">
        <v>0</v>
      </c>
      <c r="G9" s="62">
        <v>0</v>
      </c>
      <c r="H9" s="69">
        <v>0</v>
      </c>
      <c r="I9" s="62">
        <v>0</v>
      </c>
      <c r="J9" s="39">
        <v>0</v>
      </c>
      <c r="K9" s="62">
        <v>0</v>
      </c>
      <c r="L9" s="69">
        <v>0</v>
      </c>
      <c r="M9" s="62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62">
        <v>4</v>
      </c>
      <c r="D10" s="69">
        <v>1</v>
      </c>
      <c r="E10" s="153">
        <v>2</v>
      </c>
      <c r="F10" s="69">
        <v>1</v>
      </c>
      <c r="G10" s="62">
        <v>0</v>
      </c>
      <c r="H10" s="69">
        <v>2</v>
      </c>
      <c r="I10" s="62">
        <v>0</v>
      </c>
      <c r="J10" s="39">
        <v>2</v>
      </c>
      <c r="K10" s="62">
        <v>0</v>
      </c>
      <c r="L10" s="69">
        <v>0</v>
      </c>
      <c r="M10" s="62">
        <v>0</v>
      </c>
      <c r="N10" s="39">
        <f t="shared" si="0"/>
        <v>12</v>
      </c>
    </row>
    <row r="11" spans="1:14" x14ac:dyDescent="0.25">
      <c r="A11" s="38">
        <v>8</v>
      </c>
      <c r="B11" s="39" t="s">
        <v>19</v>
      </c>
      <c r="C11" s="62">
        <v>36</v>
      </c>
      <c r="D11" s="69">
        <v>18</v>
      </c>
      <c r="E11" s="153">
        <v>24</v>
      </c>
      <c r="F11" s="69">
        <v>62</v>
      </c>
      <c r="G11" s="62">
        <v>5</v>
      </c>
      <c r="H11" s="69">
        <v>83</v>
      </c>
      <c r="I11" s="62">
        <v>12</v>
      </c>
      <c r="J11" s="39">
        <v>12</v>
      </c>
      <c r="K11" s="62">
        <v>16</v>
      </c>
      <c r="L11" s="69">
        <v>38</v>
      </c>
      <c r="M11" s="62">
        <v>21</v>
      </c>
      <c r="N11" s="39">
        <f t="shared" si="0"/>
        <v>327</v>
      </c>
    </row>
    <row r="12" spans="1:14" x14ac:dyDescent="0.25">
      <c r="A12" s="38">
        <v>9</v>
      </c>
      <c r="B12" s="39" t="s">
        <v>20</v>
      </c>
      <c r="C12" s="62">
        <v>149</v>
      </c>
      <c r="D12" s="65">
        <v>226</v>
      </c>
      <c r="E12" s="62">
        <v>327</v>
      </c>
      <c r="F12" s="69">
        <v>278</v>
      </c>
      <c r="G12" s="62">
        <v>37</v>
      </c>
      <c r="H12" s="69">
        <v>289</v>
      </c>
      <c r="I12" s="62">
        <v>9</v>
      </c>
      <c r="J12" s="39">
        <v>48</v>
      </c>
      <c r="K12" s="62">
        <v>50</v>
      </c>
      <c r="L12" s="69">
        <v>365</v>
      </c>
      <c r="M12" s="62">
        <v>58</v>
      </c>
      <c r="N12" s="71">
        <f t="shared" si="0"/>
        <v>1836</v>
      </c>
    </row>
    <row r="13" spans="1:14" x14ac:dyDescent="0.25">
      <c r="A13" s="38">
        <v>10</v>
      </c>
      <c r="B13" s="39" t="s">
        <v>21</v>
      </c>
      <c r="C13" s="62">
        <v>453</v>
      </c>
      <c r="D13" s="65">
        <v>884</v>
      </c>
      <c r="E13" s="153">
        <v>992</v>
      </c>
      <c r="F13" s="65">
        <v>922</v>
      </c>
      <c r="G13" s="62">
        <v>531</v>
      </c>
      <c r="H13" s="65">
        <v>1345</v>
      </c>
      <c r="I13" s="153">
        <v>1009</v>
      </c>
      <c r="J13" s="71">
        <v>911</v>
      </c>
      <c r="K13" s="153">
        <v>743</v>
      </c>
      <c r="L13" s="65">
        <v>789</v>
      </c>
      <c r="M13" s="153">
        <v>678</v>
      </c>
      <c r="N13" s="71">
        <f t="shared" si="0"/>
        <v>9257</v>
      </c>
    </row>
    <row r="14" spans="1:14" x14ac:dyDescent="0.25">
      <c r="A14" s="38">
        <v>11</v>
      </c>
      <c r="B14" s="39" t="s">
        <v>22</v>
      </c>
      <c r="C14" s="62">
        <v>0</v>
      </c>
      <c r="D14" s="69">
        <v>6</v>
      </c>
      <c r="E14" s="62">
        <v>0</v>
      </c>
      <c r="F14" s="69">
        <v>0</v>
      </c>
      <c r="G14" s="62">
        <v>0</v>
      </c>
      <c r="H14" s="40">
        <v>0</v>
      </c>
      <c r="I14" s="62">
        <v>0</v>
      </c>
      <c r="J14" s="39">
        <v>0</v>
      </c>
      <c r="K14" s="62">
        <v>0</v>
      </c>
      <c r="L14" s="69">
        <v>0</v>
      </c>
      <c r="M14" s="62">
        <v>0</v>
      </c>
      <c r="N14" s="39">
        <f t="shared" si="0"/>
        <v>6</v>
      </c>
    </row>
    <row r="15" spans="1:14" x14ac:dyDescent="0.25">
      <c r="A15" s="38">
        <v>12</v>
      </c>
      <c r="B15" s="39" t="s">
        <v>23</v>
      </c>
      <c r="C15" s="62">
        <v>0</v>
      </c>
      <c r="D15" s="69">
        <v>0</v>
      </c>
      <c r="E15" s="62">
        <v>0</v>
      </c>
      <c r="F15" s="69">
        <v>0</v>
      </c>
      <c r="G15" s="62">
        <v>0</v>
      </c>
      <c r="H15" s="40">
        <v>0</v>
      </c>
      <c r="I15" s="62">
        <v>0</v>
      </c>
      <c r="J15" s="39">
        <v>0</v>
      </c>
      <c r="K15" s="62">
        <v>0</v>
      </c>
      <c r="L15" s="69">
        <v>0</v>
      </c>
      <c r="M15" s="62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2">
        <v>12</v>
      </c>
      <c r="D16" s="69">
        <v>15</v>
      </c>
      <c r="E16" s="62">
        <v>24</v>
      </c>
      <c r="F16" s="65">
        <v>22</v>
      </c>
      <c r="G16" s="62">
        <v>10</v>
      </c>
      <c r="H16" s="69">
        <v>15</v>
      </c>
      <c r="I16" s="62">
        <v>0</v>
      </c>
      <c r="J16" s="39">
        <v>17</v>
      </c>
      <c r="K16" s="62">
        <v>15</v>
      </c>
      <c r="L16" s="69">
        <v>8</v>
      </c>
      <c r="M16" s="62">
        <v>18</v>
      </c>
      <c r="N16" s="39">
        <f t="shared" si="0"/>
        <v>156</v>
      </c>
    </row>
    <row r="17" spans="1:14" x14ac:dyDescent="0.25">
      <c r="A17" s="38">
        <v>14</v>
      </c>
      <c r="B17" s="39" t="s">
        <v>25</v>
      </c>
      <c r="C17" s="62">
        <v>0</v>
      </c>
      <c r="D17" s="69">
        <v>1</v>
      </c>
      <c r="E17" s="62">
        <v>0</v>
      </c>
      <c r="F17" s="69">
        <v>0</v>
      </c>
      <c r="G17" s="62">
        <v>0</v>
      </c>
      <c r="H17" s="69">
        <v>0</v>
      </c>
      <c r="I17" s="62">
        <v>0</v>
      </c>
      <c r="J17" s="39">
        <v>0</v>
      </c>
      <c r="K17" s="62">
        <v>0</v>
      </c>
      <c r="L17" s="69">
        <v>1</v>
      </c>
      <c r="M17" s="62">
        <v>0</v>
      </c>
      <c r="N17" s="39">
        <f t="shared" si="0"/>
        <v>2</v>
      </c>
    </row>
    <row r="18" spans="1:14" x14ac:dyDescent="0.25">
      <c r="A18" s="38">
        <v>15</v>
      </c>
      <c r="B18" s="39" t="s">
        <v>26</v>
      </c>
      <c r="C18" s="62">
        <v>0</v>
      </c>
      <c r="D18" s="69">
        <v>0</v>
      </c>
      <c r="E18" s="62">
        <v>0</v>
      </c>
      <c r="F18" s="69">
        <v>0</v>
      </c>
      <c r="G18" s="62">
        <v>0</v>
      </c>
      <c r="H18" s="69">
        <v>0</v>
      </c>
      <c r="I18" s="62">
        <v>0</v>
      </c>
      <c r="J18" s="39">
        <v>0</v>
      </c>
      <c r="K18" s="62">
        <v>0</v>
      </c>
      <c r="L18" s="69">
        <v>0</v>
      </c>
      <c r="M18" s="62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2">
        <v>0</v>
      </c>
      <c r="D19" s="69">
        <v>1</v>
      </c>
      <c r="E19" s="62">
        <v>2</v>
      </c>
      <c r="F19" s="69">
        <v>1</v>
      </c>
      <c r="G19" s="62">
        <v>0</v>
      </c>
      <c r="H19" s="69">
        <v>2</v>
      </c>
      <c r="I19" s="62">
        <v>0</v>
      </c>
      <c r="J19" s="39">
        <v>0</v>
      </c>
      <c r="K19" s="62">
        <v>0</v>
      </c>
      <c r="L19" s="69">
        <v>1</v>
      </c>
      <c r="M19" s="62">
        <v>0</v>
      </c>
      <c r="N19" s="39">
        <f t="shared" si="0"/>
        <v>7</v>
      </c>
    </row>
    <row r="20" spans="1:14" x14ac:dyDescent="0.25">
      <c r="A20" s="38">
        <v>17</v>
      </c>
      <c r="B20" s="39" t="s">
        <v>28</v>
      </c>
      <c r="C20" s="62">
        <v>0</v>
      </c>
      <c r="D20" s="69">
        <v>0</v>
      </c>
      <c r="E20" s="62">
        <v>0</v>
      </c>
      <c r="F20" s="69">
        <v>0</v>
      </c>
      <c r="G20" s="62">
        <v>0</v>
      </c>
      <c r="H20" s="40">
        <v>0</v>
      </c>
      <c r="I20" s="62">
        <v>0</v>
      </c>
      <c r="J20" s="39">
        <v>0</v>
      </c>
      <c r="K20" s="62">
        <v>0</v>
      </c>
      <c r="L20" s="69">
        <v>0</v>
      </c>
      <c r="M20" s="62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184">
        <v>12</v>
      </c>
      <c r="D21" s="161">
        <v>103</v>
      </c>
      <c r="E21" s="184">
        <v>12</v>
      </c>
      <c r="F21" s="152">
        <v>45</v>
      </c>
      <c r="G21" s="184">
        <v>0</v>
      </c>
      <c r="H21" s="161">
        <v>59</v>
      </c>
      <c r="I21" s="184">
        <v>21</v>
      </c>
      <c r="J21" s="42">
        <v>9</v>
      </c>
      <c r="K21" s="184">
        <v>11</v>
      </c>
      <c r="L21" s="161">
        <v>15</v>
      </c>
      <c r="M21" s="184">
        <v>32</v>
      </c>
      <c r="N21" s="156">
        <f>SUM(C21:M21)</f>
        <v>319</v>
      </c>
    </row>
    <row r="22" spans="1:14" ht="15.75" thickBot="1" x14ac:dyDescent="0.3">
      <c r="A22" s="43"/>
      <c r="B22" s="44" t="s">
        <v>37</v>
      </c>
      <c r="C22" s="63">
        <f t="shared" ref="C22:M22" si="1">SUM(C4:C21)</f>
        <v>868</v>
      </c>
      <c r="D22" s="49">
        <f t="shared" si="1"/>
        <v>1995</v>
      </c>
      <c r="E22" s="91">
        <f t="shared" si="1"/>
        <v>1705</v>
      </c>
      <c r="F22" s="49">
        <f t="shared" si="1"/>
        <v>1905</v>
      </c>
      <c r="G22" s="64">
        <f t="shared" si="1"/>
        <v>654</v>
      </c>
      <c r="H22" s="49">
        <f t="shared" si="1"/>
        <v>2805</v>
      </c>
      <c r="I22" s="63">
        <f t="shared" si="1"/>
        <v>1167</v>
      </c>
      <c r="J22" s="49">
        <f t="shared" si="1"/>
        <v>1332</v>
      </c>
      <c r="K22" s="91">
        <f>SUM(K4:K21)</f>
        <v>1064</v>
      </c>
      <c r="L22" s="49">
        <f t="shared" si="1"/>
        <v>1877</v>
      </c>
      <c r="M22" s="91">
        <f t="shared" si="1"/>
        <v>1291</v>
      </c>
      <c r="N22" s="46">
        <f>SUM(C22:M22)</f>
        <v>16663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51" t="s">
        <v>31</v>
      </c>
      <c r="B24" s="352"/>
      <c r="C24" s="55">
        <f>C22/N22</f>
        <v>5.2091460121226667E-2</v>
      </c>
      <c r="D24" s="54">
        <f>D22/N22</f>
        <v>0.11972633979475485</v>
      </c>
      <c r="E24" s="55">
        <f>E22/N22</f>
        <v>0.10232251095240953</v>
      </c>
      <c r="F24" s="54">
        <f>F22/N22</f>
        <v>0.11432515153333733</v>
      </c>
      <c r="G24" s="55">
        <f>G22/N22</f>
        <v>3.9248634699633918E-2</v>
      </c>
      <c r="H24" s="54">
        <f>H22/N22</f>
        <v>0.16833703414751244</v>
      </c>
      <c r="I24" s="55">
        <f>I22/N22</f>
        <v>7.0035407789713733E-2</v>
      </c>
      <c r="J24" s="54">
        <f>J22/N22</f>
        <v>7.9937586268979177E-2</v>
      </c>
      <c r="K24" s="55">
        <f>K22/N22</f>
        <v>6.385404789053592E-2</v>
      </c>
      <c r="L24" s="54">
        <f>L22/N22</f>
        <v>0.11264478185200744</v>
      </c>
      <c r="M24" s="55">
        <f>M22/N22</f>
        <v>7.7477044949888982E-2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thickBot="1" x14ac:dyDescent="0.3">
      <c r="A26" s="322" t="s">
        <v>0</v>
      </c>
      <c r="B26" s="328" t="s">
        <v>1</v>
      </c>
      <c r="C26" s="334" t="s">
        <v>90</v>
      </c>
      <c r="D26" s="365"/>
      <c r="E26" s="365"/>
      <c r="F26" s="365"/>
      <c r="G26" s="336"/>
      <c r="H26" s="33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3"/>
      <c r="B27" s="329"/>
      <c r="C27" s="239" t="s">
        <v>11</v>
      </c>
      <c r="D27" s="256" t="s">
        <v>32</v>
      </c>
      <c r="E27" s="239" t="s">
        <v>7</v>
      </c>
      <c r="F27" s="256" t="s">
        <v>9</v>
      </c>
      <c r="G27" s="239" t="s">
        <v>4</v>
      </c>
      <c r="H27" s="337"/>
      <c r="I27" s="1"/>
      <c r="J27" s="104"/>
      <c r="K27" s="355" t="s">
        <v>33</v>
      </c>
      <c r="L27" s="356"/>
      <c r="M27" s="146">
        <f>N22</f>
        <v>16663</v>
      </c>
      <c r="N27" s="147">
        <f>M27/M29</f>
        <v>0.96928625443546046</v>
      </c>
    </row>
    <row r="28" spans="1:14" ht="15.75" thickBot="1" x14ac:dyDescent="0.3">
      <c r="A28" s="26">
        <v>19</v>
      </c>
      <c r="B28" s="168" t="s">
        <v>34</v>
      </c>
      <c r="C28" s="251">
        <f>114+128</f>
        <v>242</v>
      </c>
      <c r="D28" s="57">
        <f>220+30</f>
        <v>250</v>
      </c>
      <c r="E28" s="257">
        <f>22+3</f>
        <v>25</v>
      </c>
      <c r="F28" s="255">
        <f>2+8</f>
        <v>10</v>
      </c>
      <c r="G28" s="145">
        <v>1</v>
      </c>
      <c r="H28" s="57">
        <f>SUM(C28:G28)</f>
        <v>528</v>
      </c>
      <c r="I28" s="1"/>
      <c r="J28" s="104"/>
      <c r="K28" s="353" t="s">
        <v>34</v>
      </c>
      <c r="L28" s="354"/>
      <c r="M28" s="145">
        <f>H28</f>
        <v>528</v>
      </c>
      <c r="N28" s="148">
        <f>M28/M29</f>
        <v>3.0713745564539586E-2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40" t="s">
        <v>3</v>
      </c>
      <c r="L29" s="341"/>
      <c r="M29" s="149">
        <f>M27+M28</f>
        <v>17191</v>
      </c>
      <c r="N29" s="150">
        <f>M29/M29</f>
        <v>1</v>
      </c>
    </row>
    <row r="30" spans="1:14" ht="15.75" thickBot="1" x14ac:dyDescent="0.3">
      <c r="A30" s="316" t="s">
        <v>35</v>
      </c>
      <c r="B30" s="317"/>
      <c r="C30" s="27">
        <f>C28/H28</f>
        <v>0.45833333333333331</v>
      </c>
      <c r="D30" s="105">
        <f>D28/H28</f>
        <v>0.47348484848484851</v>
      </c>
      <c r="E30" s="27">
        <f>E28/H28</f>
        <v>4.7348484848484848E-2</v>
      </c>
      <c r="F30" s="105">
        <f>F28/H28</f>
        <v>1.893939393939394E-2</v>
      </c>
      <c r="G30" s="27">
        <f>G28/H28</f>
        <v>1.893939393939394E-3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37.5" customHeight="1" thickBot="1" x14ac:dyDescent="0.3">
      <c r="A1" s="31"/>
      <c r="B1" s="31"/>
      <c r="C1" s="342" t="s">
        <v>100</v>
      </c>
      <c r="D1" s="343"/>
      <c r="E1" s="343"/>
      <c r="F1" s="343"/>
      <c r="G1" s="343"/>
      <c r="H1" s="343"/>
      <c r="I1" s="343"/>
      <c r="J1" s="344"/>
      <c r="K1" s="344"/>
      <c r="L1" s="31"/>
      <c r="M1" s="31"/>
      <c r="N1" s="220" t="s">
        <v>36</v>
      </c>
    </row>
    <row r="2" spans="1:14" ht="15.75" thickBot="1" x14ac:dyDescent="0.3">
      <c r="A2" s="345" t="s">
        <v>0</v>
      </c>
      <c r="B2" s="347" t="s">
        <v>1</v>
      </c>
      <c r="C2" s="371" t="s">
        <v>2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38" t="s">
        <v>3</v>
      </c>
    </row>
    <row r="3" spans="1:14" ht="15.75" thickBot="1" x14ac:dyDescent="0.3">
      <c r="A3" s="346"/>
      <c r="B3" s="348"/>
      <c r="C3" s="85" t="s">
        <v>69</v>
      </c>
      <c r="D3" s="35" t="s">
        <v>4</v>
      </c>
      <c r="E3" s="34" t="s">
        <v>5</v>
      </c>
      <c r="F3" s="35" t="s">
        <v>6</v>
      </c>
      <c r="G3" s="34" t="s">
        <v>7</v>
      </c>
      <c r="H3" s="35" t="s">
        <v>8</v>
      </c>
      <c r="I3" s="23" t="s">
        <v>94</v>
      </c>
      <c r="J3" s="35" t="s">
        <v>9</v>
      </c>
      <c r="K3" s="83" t="s">
        <v>38</v>
      </c>
      <c r="L3" s="24" t="s">
        <v>93</v>
      </c>
      <c r="M3" s="60" t="s">
        <v>11</v>
      </c>
      <c r="N3" s="339"/>
    </row>
    <row r="4" spans="1:14" x14ac:dyDescent="0.25">
      <c r="A4" s="36">
        <v>1</v>
      </c>
      <c r="B4" s="37" t="s">
        <v>12</v>
      </c>
      <c r="C4" s="151">
        <v>5207</v>
      </c>
      <c r="D4" s="87">
        <v>14831</v>
      </c>
      <c r="E4" s="151">
        <v>6224</v>
      </c>
      <c r="F4" s="87">
        <v>9616</v>
      </c>
      <c r="G4" s="151">
        <v>3914</v>
      </c>
      <c r="H4" s="87">
        <v>14605</v>
      </c>
      <c r="I4" s="151">
        <v>3587</v>
      </c>
      <c r="J4" s="87">
        <v>11222</v>
      </c>
      <c r="K4" s="151">
        <v>3054</v>
      </c>
      <c r="L4" s="87">
        <v>8557</v>
      </c>
      <c r="M4" s="186">
        <v>8507</v>
      </c>
      <c r="N4" s="155">
        <f t="shared" ref="N4:N21" si="0">SUM(C4:M4)</f>
        <v>89324</v>
      </c>
    </row>
    <row r="5" spans="1:14" x14ac:dyDescent="0.25">
      <c r="A5" s="38">
        <v>2</v>
      </c>
      <c r="B5" s="39" t="s">
        <v>13</v>
      </c>
      <c r="C5" s="68">
        <v>0</v>
      </c>
      <c r="D5" s="65">
        <v>2417</v>
      </c>
      <c r="E5" s="80">
        <v>1405</v>
      </c>
      <c r="F5" s="69">
        <v>1966</v>
      </c>
      <c r="G5" s="68">
        <v>0</v>
      </c>
      <c r="H5" s="65">
        <v>3759</v>
      </c>
      <c r="I5" s="68">
        <v>0</v>
      </c>
      <c r="J5" s="69">
        <v>293</v>
      </c>
      <c r="K5" s="68">
        <v>0</v>
      </c>
      <c r="L5" s="65">
        <v>2785</v>
      </c>
      <c r="M5" s="153">
        <v>1090</v>
      </c>
      <c r="N5" s="71">
        <f t="shared" si="0"/>
        <v>13715</v>
      </c>
    </row>
    <row r="6" spans="1:14" x14ac:dyDescent="0.25">
      <c r="A6" s="38">
        <v>3</v>
      </c>
      <c r="B6" s="39" t="s">
        <v>14</v>
      </c>
      <c r="C6" s="80">
        <v>6486</v>
      </c>
      <c r="D6" s="65">
        <v>25911</v>
      </c>
      <c r="E6" s="80">
        <v>10953</v>
      </c>
      <c r="F6" s="65">
        <v>20662</v>
      </c>
      <c r="G6" s="80">
        <v>9721</v>
      </c>
      <c r="H6" s="65">
        <v>17270</v>
      </c>
      <c r="I6" s="80">
        <v>2990</v>
      </c>
      <c r="J6" s="65">
        <v>17961</v>
      </c>
      <c r="K6" s="80">
        <v>18246</v>
      </c>
      <c r="L6" s="65">
        <v>11676</v>
      </c>
      <c r="M6" s="153">
        <v>17975</v>
      </c>
      <c r="N6" s="71">
        <f t="shared" si="0"/>
        <v>159851</v>
      </c>
    </row>
    <row r="7" spans="1:14" x14ac:dyDescent="0.25">
      <c r="A7" s="38">
        <v>4</v>
      </c>
      <c r="B7" s="39" t="s">
        <v>15</v>
      </c>
      <c r="C7" s="68">
        <v>0</v>
      </c>
      <c r="D7" s="69">
        <v>0</v>
      </c>
      <c r="E7" s="68">
        <v>0</v>
      </c>
      <c r="F7" s="69">
        <v>0</v>
      </c>
      <c r="G7" s="68">
        <v>0</v>
      </c>
      <c r="H7" s="69">
        <v>0</v>
      </c>
      <c r="I7" s="68">
        <v>0</v>
      </c>
      <c r="J7" s="69">
        <v>0</v>
      </c>
      <c r="K7" s="68">
        <v>0</v>
      </c>
      <c r="L7" s="69">
        <v>0</v>
      </c>
      <c r="M7" s="62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8">
        <v>0</v>
      </c>
      <c r="D8" s="65">
        <v>492041</v>
      </c>
      <c r="E8" s="68">
        <v>0</v>
      </c>
      <c r="F8" s="69">
        <v>0</v>
      </c>
      <c r="G8" s="80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2">
        <v>0</v>
      </c>
      <c r="N8" s="71">
        <f t="shared" si="0"/>
        <v>492041</v>
      </c>
    </row>
    <row r="9" spans="1:14" x14ac:dyDescent="0.25">
      <c r="A9" s="38">
        <v>6</v>
      </c>
      <c r="B9" s="39" t="s">
        <v>17</v>
      </c>
      <c r="C9" s="68">
        <v>0</v>
      </c>
      <c r="D9" s="65">
        <v>0</v>
      </c>
      <c r="E9" s="68">
        <v>0</v>
      </c>
      <c r="F9" s="69">
        <v>0</v>
      </c>
      <c r="G9" s="68">
        <v>0</v>
      </c>
      <c r="H9" s="65">
        <v>0</v>
      </c>
      <c r="I9" s="68">
        <v>0</v>
      </c>
      <c r="J9" s="69">
        <v>0</v>
      </c>
      <c r="K9" s="68">
        <v>0</v>
      </c>
      <c r="L9" s="69">
        <v>0</v>
      </c>
      <c r="M9" s="62">
        <v>0</v>
      </c>
      <c r="N9" s="71">
        <f t="shared" si="0"/>
        <v>0</v>
      </c>
    </row>
    <row r="10" spans="1:14" x14ac:dyDescent="0.25">
      <c r="A10" s="38">
        <v>7</v>
      </c>
      <c r="B10" s="39" t="s">
        <v>18</v>
      </c>
      <c r="C10" s="68">
        <v>1506</v>
      </c>
      <c r="D10" s="65">
        <v>11</v>
      </c>
      <c r="E10" s="68">
        <v>17</v>
      </c>
      <c r="F10" s="69">
        <v>150</v>
      </c>
      <c r="G10" s="80">
        <v>0</v>
      </c>
      <c r="H10" s="69">
        <v>273</v>
      </c>
      <c r="I10" s="68">
        <v>0</v>
      </c>
      <c r="J10" s="69">
        <v>46</v>
      </c>
      <c r="K10" s="68">
        <v>0</v>
      </c>
      <c r="L10" s="69">
        <v>0</v>
      </c>
      <c r="M10" s="62">
        <v>0</v>
      </c>
      <c r="N10" s="71">
        <f t="shared" si="0"/>
        <v>2003</v>
      </c>
    </row>
    <row r="11" spans="1:14" x14ac:dyDescent="0.25">
      <c r="A11" s="38">
        <v>8</v>
      </c>
      <c r="B11" s="39" t="s">
        <v>19</v>
      </c>
      <c r="C11" s="80">
        <v>105434</v>
      </c>
      <c r="D11" s="65">
        <v>25082</v>
      </c>
      <c r="E11" s="80">
        <v>1354</v>
      </c>
      <c r="F11" s="65">
        <v>9995</v>
      </c>
      <c r="G11" s="80">
        <v>15910</v>
      </c>
      <c r="H11" s="65">
        <v>6744</v>
      </c>
      <c r="I11" s="68">
        <v>699</v>
      </c>
      <c r="J11" s="65">
        <v>2133</v>
      </c>
      <c r="K11" s="80">
        <v>739</v>
      </c>
      <c r="L11" s="65">
        <v>24980</v>
      </c>
      <c r="M11" s="153">
        <v>2543</v>
      </c>
      <c r="N11" s="71">
        <f t="shared" si="0"/>
        <v>195613</v>
      </c>
    </row>
    <row r="12" spans="1:14" x14ac:dyDescent="0.25">
      <c r="A12" s="38">
        <v>9</v>
      </c>
      <c r="B12" s="39" t="s">
        <v>20</v>
      </c>
      <c r="C12" s="80">
        <v>35304</v>
      </c>
      <c r="D12" s="65">
        <v>12646</v>
      </c>
      <c r="E12" s="80">
        <v>16201</v>
      </c>
      <c r="F12" s="65">
        <v>20186</v>
      </c>
      <c r="G12" s="80">
        <v>11913</v>
      </c>
      <c r="H12" s="65">
        <v>7062</v>
      </c>
      <c r="I12" s="80">
        <v>1250</v>
      </c>
      <c r="J12" s="65">
        <v>2754</v>
      </c>
      <c r="K12" s="80">
        <v>4597</v>
      </c>
      <c r="L12" s="65">
        <v>22067</v>
      </c>
      <c r="M12" s="153">
        <v>1478</v>
      </c>
      <c r="N12" s="71">
        <f t="shared" si="0"/>
        <v>135458</v>
      </c>
    </row>
    <row r="13" spans="1:14" x14ac:dyDescent="0.25">
      <c r="A13" s="38">
        <v>10</v>
      </c>
      <c r="B13" s="39" t="s">
        <v>21</v>
      </c>
      <c r="C13" s="80">
        <v>57611</v>
      </c>
      <c r="D13" s="65">
        <v>273254</v>
      </c>
      <c r="E13" s="80">
        <v>134544</v>
      </c>
      <c r="F13" s="65">
        <v>196657</v>
      </c>
      <c r="G13" s="80">
        <v>171009</v>
      </c>
      <c r="H13" s="65">
        <v>225923</v>
      </c>
      <c r="I13" s="80">
        <v>106531</v>
      </c>
      <c r="J13" s="65">
        <v>131809</v>
      </c>
      <c r="K13" s="80">
        <v>218504</v>
      </c>
      <c r="L13" s="65">
        <v>153236</v>
      </c>
      <c r="M13" s="153">
        <v>129122</v>
      </c>
      <c r="N13" s="71">
        <f t="shared" si="0"/>
        <v>1798200</v>
      </c>
    </row>
    <row r="14" spans="1:14" x14ac:dyDescent="0.25">
      <c r="A14" s="38">
        <v>11</v>
      </c>
      <c r="B14" s="39" t="s">
        <v>22</v>
      </c>
      <c r="C14" s="68">
        <v>0</v>
      </c>
      <c r="D14" s="65">
        <v>24028</v>
      </c>
      <c r="E14" s="80">
        <v>0</v>
      </c>
      <c r="F14" s="69">
        <v>0</v>
      </c>
      <c r="G14" s="68">
        <v>0</v>
      </c>
      <c r="H14" s="69">
        <v>0</v>
      </c>
      <c r="I14" s="68">
        <v>0</v>
      </c>
      <c r="J14" s="65">
        <v>0</v>
      </c>
      <c r="K14" s="68">
        <v>0</v>
      </c>
      <c r="L14" s="69">
        <v>0</v>
      </c>
      <c r="M14" s="62">
        <v>0</v>
      </c>
      <c r="N14" s="71">
        <f t="shared" si="0"/>
        <v>24028</v>
      </c>
    </row>
    <row r="15" spans="1:14" x14ac:dyDescent="0.25">
      <c r="A15" s="38">
        <v>12</v>
      </c>
      <c r="B15" s="39" t="s">
        <v>23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69">
        <v>0</v>
      </c>
      <c r="K15" s="68">
        <v>0</v>
      </c>
      <c r="L15" s="69">
        <v>0</v>
      </c>
      <c r="M15" s="62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8">
        <v>454</v>
      </c>
      <c r="D16" s="65">
        <v>4557</v>
      </c>
      <c r="E16" s="80">
        <v>658</v>
      </c>
      <c r="F16" s="65">
        <v>7698</v>
      </c>
      <c r="G16" s="80">
        <v>8641</v>
      </c>
      <c r="H16" s="65">
        <v>1099</v>
      </c>
      <c r="I16" s="68">
        <v>0</v>
      </c>
      <c r="J16" s="65">
        <v>8148</v>
      </c>
      <c r="K16" s="80">
        <v>2875</v>
      </c>
      <c r="L16" s="69">
        <v>562</v>
      </c>
      <c r="M16" s="62">
        <v>725</v>
      </c>
      <c r="N16" s="71">
        <f t="shared" si="0"/>
        <v>35417</v>
      </c>
    </row>
    <row r="17" spans="1:14" x14ac:dyDescent="0.25">
      <c r="A17" s="38">
        <v>14</v>
      </c>
      <c r="B17" s="39" t="s">
        <v>25</v>
      </c>
      <c r="C17" s="68">
        <v>0</v>
      </c>
      <c r="D17" s="65">
        <v>6150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167</v>
      </c>
      <c r="M17" s="62">
        <v>0</v>
      </c>
      <c r="N17" s="71">
        <f t="shared" si="0"/>
        <v>6317</v>
      </c>
    </row>
    <row r="18" spans="1:14" x14ac:dyDescent="0.25">
      <c r="A18" s="38">
        <v>15</v>
      </c>
      <c r="B18" s="39" t="s">
        <v>26</v>
      </c>
      <c r="C18" s="80">
        <v>0</v>
      </c>
      <c r="D18" s="69">
        <v>0</v>
      </c>
      <c r="E18" s="68">
        <v>0</v>
      </c>
      <c r="F18" s="69">
        <v>0</v>
      </c>
      <c r="G18" s="68">
        <v>0</v>
      </c>
      <c r="H18" s="69">
        <v>0</v>
      </c>
      <c r="I18" s="68">
        <v>0</v>
      </c>
      <c r="J18" s="69">
        <v>0</v>
      </c>
      <c r="K18" s="68">
        <v>0</v>
      </c>
      <c r="L18" s="69">
        <v>0</v>
      </c>
      <c r="M18" s="62">
        <v>0</v>
      </c>
      <c r="N18" s="71">
        <f t="shared" si="0"/>
        <v>0</v>
      </c>
    </row>
    <row r="19" spans="1:14" x14ac:dyDescent="0.25">
      <c r="A19" s="38">
        <v>16</v>
      </c>
      <c r="B19" s="39" t="s">
        <v>27</v>
      </c>
      <c r="C19" s="80">
        <v>0</v>
      </c>
      <c r="D19" s="65">
        <v>8647</v>
      </c>
      <c r="E19" s="68">
        <v>134</v>
      </c>
      <c r="F19" s="69">
        <v>600</v>
      </c>
      <c r="G19" s="68">
        <v>0</v>
      </c>
      <c r="H19" s="69">
        <v>101</v>
      </c>
      <c r="I19" s="68">
        <v>0</v>
      </c>
      <c r="J19" s="69">
        <v>0</v>
      </c>
      <c r="K19" s="68">
        <v>0</v>
      </c>
      <c r="L19" s="69">
        <v>120</v>
      </c>
      <c r="M19" s="62">
        <v>0</v>
      </c>
      <c r="N19" s="71">
        <f t="shared" si="0"/>
        <v>9602</v>
      </c>
    </row>
    <row r="20" spans="1:14" x14ac:dyDescent="0.25">
      <c r="A20" s="38">
        <v>17</v>
      </c>
      <c r="B20" s="39" t="s">
        <v>28</v>
      </c>
      <c r="C20" s="68">
        <v>0</v>
      </c>
      <c r="D20" s="69">
        <v>0</v>
      </c>
      <c r="E20" s="68">
        <v>0</v>
      </c>
      <c r="F20" s="69">
        <v>0</v>
      </c>
      <c r="G20" s="68">
        <v>0</v>
      </c>
      <c r="H20" s="69">
        <v>0</v>
      </c>
      <c r="I20" s="68">
        <v>0</v>
      </c>
      <c r="J20" s="69">
        <v>0</v>
      </c>
      <c r="K20" s="68">
        <v>0</v>
      </c>
      <c r="L20" s="69">
        <v>0</v>
      </c>
      <c r="M20" s="62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89">
        <v>193</v>
      </c>
      <c r="D21" s="152">
        <v>5530</v>
      </c>
      <c r="E21" s="89">
        <v>348</v>
      </c>
      <c r="F21" s="152">
        <v>1359</v>
      </c>
      <c r="G21" s="89">
        <v>0</v>
      </c>
      <c r="H21" s="152">
        <v>3151</v>
      </c>
      <c r="I21" s="89">
        <v>1827</v>
      </c>
      <c r="J21" s="152">
        <v>473</v>
      </c>
      <c r="K21" s="89">
        <v>170</v>
      </c>
      <c r="L21" s="152">
        <v>562</v>
      </c>
      <c r="M21" s="154">
        <v>509</v>
      </c>
      <c r="N21" s="156">
        <f t="shared" si="0"/>
        <v>14122</v>
      </c>
    </row>
    <row r="22" spans="1:14" ht="15.75" thickBot="1" x14ac:dyDescent="0.3">
      <c r="A22" s="43"/>
      <c r="B22" s="44" t="s">
        <v>30</v>
      </c>
      <c r="C22" s="48">
        <f t="shared" ref="C22:M22" si="1">SUM(C4:C21)</f>
        <v>212195</v>
      </c>
      <c r="D22" s="49">
        <f>SUM(D4:D21)</f>
        <v>895105</v>
      </c>
      <c r="E22" s="48">
        <f t="shared" si="1"/>
        <v>171838</v>
      </c>
      <c r="F22" s="49">
        <f t="shared" si="1"/>
        <v>268889</v>
      </c>
      <c r="G22" s="48">
        <f t="shared" si="1"/>
        <v>221108</v>
      </c>
      <c r="H22" s="49">
        <f t="shared" si="1"/>
        <v>279987</v>
      </c>
      <c r="I22" s="48">
        <f>SUM(I4:I21)</f>
        <v>116884</v>
      </c>
      <c r="J22" s="49">
        <f t="shared" si="1"/>
        <v>174839</v>
      </c>
      <c r="K22" s="95">
        <f t="shared" si="1"/>
        <v>248185</v>
      </c>
      <c r="L22" s="128">
        <f t="shared" si="1"/>
        <v>224712</v>
      </c>
      <c r="M22" s="63">
        <f t="shared" si="1"/>
        <v>161949</v>
      </c>
      <c r="N22" s="46">
        <f>SUM(N4:N21)</f>
        <v>2975691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57"/>
      <c r="J23" s="1"/>
      <c r="K23" s="1"/>
      <c r="L23" s="1"/>
      <c r="M23" s="1"/>
      <c r="N23" s="1"/>
    </row>
    <row r="24" spans="1:14" ht="15.75" thickBot="1" x14ac:dyDescent="0.3">
      <c r="A24" s="351" t="s">
        <v>31</v>
      </c>
      <c r="B24" s="352"/>
      <c r="C24" s="55">
        <f>C22/N22</f>
        <v>7.1309487443420708E-2</v>
      </c>
      <c r="D24" s="54">
        <f>D22/N22</f>
        <v>0.30080576242627344</v>
      </c>
      <c r="E24" s="55">
        <f>E22/N22</f>
        <v>5.7747259376057528E-2</v>
      </c>
      <c r="F24" s="54">
        <f>F22/N22</f>
        <v>9.036186889028465E-2</v>
      </c>
      <c r="G24" s="55">
        <f>G22/N22</f>
        <v>7.4304758121727016E-2</v>
      </c>
      <c r="H24" s="54">
        <f>H22/N22</f>
        <v>9.4091422798939811E-2</v>
      </c>
      <c r="I24" s="55">
        <f>I22/N22</f>
        <v>3.9279616062286034E-2</v>
      </c>
      <c r="J24" s="54">
        <f>J22/N22</f>
        <v>5.8755764627442836E-2</v>
      </c>
      <c r="K24" s="55">
        <f>K22/N22</f>
        <v>8.3404157219281169E-2</v>
      </c>
      <c r="L24" s="54">
        <f>L22/N22</f>
        <v>7.5515905381304718E-2</v>
      </c>
      <c r="M24" s="55">
        <f>M22/N22</f>
        <v>5.4423997652982115E-2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22" t="s">
        <v>0</v>
      </c>
      <c r="B26" s="328" t="s">
        <v>1</v>
      </c>
      <c r="C26" s="334" t="s">
        <v>90</v>
      </c>
      <c r="D26" s="335"/>
      <c r="E26" s="335"/>
      <c r="F26" s="335"/>
      <c r="G26" s="336"/>
      <c r="H26" s="33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3"/>
      <c r="B27" s="329"/>
      <c r="C27" s="239" t="s">
        <v>11</v>
      </c>
      <c r="D27" s="167" t="s">
        <v>32</v>
      </c>
      <c r="E27" s="239" t="s">
        <v>7</v>
      </c>
      <c r="F27" s="167" t="s">
        <v>9</v>
      </c>
      <c r="G27" s="239" t="s">
        <v>4</v>
      </c>
      <c r="H27" s="337"/>
      <c r="I27" s="1"/>
      <c r="J27" s="104"/>
      <c r="K27" s="312" t="s">
        <v>33</v>
      </c>
      <c r="L27" s="313"/>
      <c r="M27" s="146">
        <f>N22</f>
        <v>2975691</v>
      </c>
      <c r="N27" s="147">
        <f>M27/M29</f>
        <v>0.97996720589121566</v>
      </c>
    </row>
    <row r="28" spans="1:14" ht="15.75" thickBot="1" x14ac:dyDescent="0.3">
      <c r="A28" s="26">
        <v>19</v>
      </c>
      <c r="B28" s="168" t="s">
        <v>34</v>
      </c>
      <c r="C28" s="145">
        <v>15404</v>
      </c>
      <c r="D28" s="57">
        <v>35896</v>
      </c>
      <c r="E28" s="145">
        <v>8667</v>
      </c>
      <c r="F28" s="255">
        <v>851</v>
      </c>
      <c r="G28" s="145">
        <v>12</v>
      </c>
      <c r="H28" s="57">
        <f>SUM(C28:G28)</f>
        <v>60830</v>
      </c>
      <c r="I28" s="1"/>
      <c r="J28" s="104"/>
      <c r="K28" s="312" t="s">
        <v>34</v>
      </c>
      <c r="L28" s="313"/>
      <c r="M28" s="258">
        <f>H28</f>
        <v>60830</v>
      </c>
      <c r="N28" s="148">
        <f>M28/M29</f>
        <v>2.0032794108784363E-2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12" t="s">
        <v>3</v>
      </c>
      <c r="L29" s="313"/>
      <c r="M29" s="259">
        <f>M27+M28</f>
        <v>3036521</v>
      </c>
      <c r="N29" s="150">
        <f>M29/M29</f>
        <v>1</v>
      </c>
    </row>
    <row r="30" spans="1:14" ht="15.75" thickBot="1" x14ac:dyDescent="0.3">
      <c r="A30" s="316" t="s">
        <v>35</v>
      </c>
      <c r="B30" s="317"/>
      <c r="C30" s="27">
        <f>C28/H28</f>
        <v>0.25323031398980766</v>
      </c>
      <c r="D30" s="105">
        <f>D28/H28</f>
        <v>0.59010356731875724</v>
      </c>
      <c r="E30" s="27">
        <f>E28/H28</f>
        <v>0.14247903994739439</v>
      </c>
      <c r="F30" s="105">
        <f>F28/H28</f>
        <v>1.3989807660693738E-2</v>
      </c>
      <c r="G30" s="27">
        <f>G28/H28</f>
        <v>1.972710833470327E-4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32.25" customHeight="1" thickBot="1" x14ac:dyDescent="0.3">
      <c r="A1" s="31"/>
      <c r="B1" s="31"/>
      <c r="C1" s="342" t="s">
        <v>101</v>
      </c>
      <c r="D1" s="343"/>
      <c r="E1" s="343"/>
      <c r="F1" s="343"/>
      <c r="G1" s="343"/>
      <c r="H1" s="343"/>
      <c r="I1" s="343"/>
      <c r="J1" s="344"/>
      <c r="K1" s="344"/>
      <c r="L1" s="31"/>
      <c r="M1" s="31"/>
      <c r="N1" s="66"/>
    </row>
    <row r="2" spans="1:14" ht="15.75" thickBot="1" x14ac:dyDescent="0.3">
      <c r="A2" s="345" t="s">
        <v>0</v>
      </c>
      <c r="B2" s="347" t="s">
        <v>1</v>
      </c>
      <c r="C2" s="372" t="s">
        <v>2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47" t="s">
        <v>3</v>
      </c>
    </row>
    <row r="3" spans="1:14" x14ac:dyDescent="0.25">
      <c r="A3" s="383"/>
      <c r="B3" s="384"/>
      <c r="C3" s="375" t="s">
        <v>69</v>
      </c>
      <c r="D3" s="377" t="s">
        <v>4</v>
      </c>
      <c r="E3" s="379" t="s">
        <v>5</v>
      </c>
      <c r="F3" s="377" t="s">
        <v>6</v>
      </c>
      <c r="G3" s="379" t="s">
        <v>7</v>
      </c>
      <c r="H3" s="377" t="s">
        <v>8</v>
      </c>
      <c r="I3" s="379" t="s">
        <v>94</v>
      </c>
      <c r="J3" s="347" t="s">
        <v>9</v>
      </c>
      <c r="K3" s="385" t="s">
        <v>38</v>
      </c>
      <c r="L3" s="347" t="s">
        <v>93</v>
      </c>
      <c r="M3" s="381" t="s">
        <v>11</v>
      </c>
      <c r="N3" s="373"/>
    </row>
    <row r="4" spans="1:14" ht="15.75" thickBot="1" x14ac:dyDescent="0.3">
      <c r="A4" s="380"/>
      <c r="B4" s="374"/>
      <c r="C4" s="376"/>
      <c r="D4" s="378"/>
      <c r="E4" s="380"/>
      <c r="F4" s="378"/>
      <c r="G4" s="380"/>
      <c r="H4" s="378"/>
      <c r="I4" s="380"/>
      <c r="J4" s="380"/>
      <c r="K4" s="386"/>
      <c r="L4" s="380"/>
      <c r="M4" s="382"/>
      <c r="N4" s="374"/>
    </row>
    <row r="5" spans="1:14" x14ac:dyDescent="0.25">
      <c r="A5" s="36">
        <v>1</v>
      </c>
      <c r="B5" s="37" t="s">
        <v>39</v>
      </c>
      <c r="C5" s="151">
        <v>7133</v>
      </c>
      <c r="D5" s="87">
        <v>11415</v>
      </c>
      <c r="E5" s="151">
        <v>9629</v>
      </c>
      <c r="F5" s="87">
        <v>9459</v>
      </c>
      <c r="G5" s="151">
        <v>15603</v>
      </c>
      <c r="H5" s="159">
        <v>9857</v>
      </c>
      <c r="I5" s="151">
        <v>7899</v>
      </c>
      <c r="J5" s="87">
        <v>15612</v>
      </c>
      <c r="K5" s="151">
        <v>10998</v>
      </c>
      <c r="L5" s="87">
        <v>10960</v>
      </c>
      <c r="M5" s="151">
        <v>7992</v>
      </c>
      <c r="N5" s="155">
        <f t="shared" ref="N5:N17" si="0">SUM(C5:M5)</f>
        <v>116557</v>
      </c>
    </row>
    <row r="6" spans="1:14" x14ac:dyDescent="0.25">
      <c r="A6" s="38">
        <v>2</v>
      </c>
      <c r="B6" s="39" t="s">
        <v>40</v>
      </c>
      <c r="C6" s="80">
        <v>783</v>
      </c>
      <c r="D6" s="65">
        <v>1520</v>
      </c>
      <c r="E6" s="80">
        <v>970</v>
      </c>
      <c r="F6" s="65">
        <v>1523</v>
      </c>
      <c r="G6" s="80">
        <v>1315</v>
      </c>
      <c r="H6" s="65">
        <v>921</v>
      </c>
      <c r="I6" s="80">
        <v>598</v>
      </c>
      <c r="J6" s="65">
        <v>1947</v>
      </c>
      <c r="K6" s="80">
        <v>1148</v>
      </c>
      <c r="L6" s="65">
        <v>1319</v>
      </c>
      <c r="M6" s="80">
        <v>871</v>
      </c>
      <c r="N6" s="71">
        <f t="shared" si="0"/>
        <v>12915</v>
      </c>
    </row>
    <row r="7" spans="1:14" x14ac:dyDescent="0.25">
      <c r="A7" s="38">
        <v>3</v>
      </c>
      <c r="B7" s="39" t="s">
        <v>41</v>
      </c>
      <c r="C7" s="68">
        <v>44</v>
      </c>
      <c r="D7" s="69">
        <v>80</v>
      </c>
      <c r="E7" s="68">
        <v>62</v>
      </c>
      <c r="F7" s="69">
        <v>65</v>
      </c>
      <c r="G7" s="68">
        <v>104</v>
      </c>
      <c r="H7" s="69">
        <v>40</v>
      </c>
      <c r="I7" s="68">
        <v>35</v>
      </c>
      <c r="J7" s="69">
        <v>84</v>
      </c>
      <c r="K7" s="68">
        <v>35</v>
      </c>
      <c r="L7" s="69">
        <v>116</v>
      </c>
      <c r="M7" s="68">
        <v>35</v>
      </c>
      <c r="N7" s="71">
        <f t="shared" si="0"/>
        <v>700</v>
      </c>
    </row>
    <row r="8" spans="1:14" x14ac:dyDescent="0.25">
      <c r="A8" s="38">
        <v>4</v>
      </c>
      <c r="B8" s="39" t="s">
        <v>42</v>
      </c>
      <c r="C8" s="68">
        <v>67</v>
      </c>
      <c r="D8" s="69">
        <v>95</v>
      </c>
      <c r="E8" s="68">
        <v>42</v>
      </c>
      <c r="F8" s="65">
        <v>70</v>
      </c>
      <c r="G8" s="80">
        <v>179</v>
      </c>
      <c r="H8" s="69">
        <v>70</v>
      </c>
      <c r="I8" s="68">
        <v>42</v>
      </c>
      <c r="J8" s="69">
        <v>105</v>
      </c>
      <c r="K8" s="80">
        <v>139</v>
      </c>
      <c r="L8" s="69">
        <v>71</v>
      </c>
      <c r="M8" s="68">
        <v>97</v>
      </c>
      <c r="N8" s="71">
        <f t="shared" si="0"/>
        <v>977</v>
      </c>
    </row>
    <row r="9" spans="1:14" x14ac:dyDescent="0.25">
      <c r="A9" s="38">
        <v>5</v>
      </c>
      <c r="B9" s="39" t="s">
        <v>43</v>
      </c>
      <c r="C9" s="68">
        <v>11</v>
      </c>
      <c r="D9" s="69">
        <v>7</v>
      </c>
      <c r="E9" s="68">
        <v>28</v>
      </c>
      <c r="F9" s="69">
        <v>11</v>
      </c>
      <c r="G9" s="68">
        <v>24</v>
      </c>
      <c r="H9" s="69">
        <v>9</v>
      </c>
      <c r="I9" s="68">
        <v>5</v>
      </c>
      <c r="J9" s="69">
        <v>16</v>
      </c>
      <c r="K9" s="81">
        <v>37</v>
      </c>
      <c r="L9" s="69">
        <v>32</v>
      </c>
      <c r="M9" s="68">
        <v>5</v>
      </c>
      <c r="N9" s="39">
        <f t="shared" si="0"/>
        <v>185</v>
      </c>
    </row>
    <row r="10" spans="1:14" x14ac:dyDescent="0.25">
      <c r="A10" s="38">
        <v>6</v>
      </c>
      <c r="B10" s="39" t="s">
        <v>44</v>
      </c>
      <c r="C10" s="80">
        <v>172</v>
      </c>
      <c r="D10" s="65">
        <v>241</v>
      </c>
      <c r="E10" s="80">
        <v>136</v>
      </c>
      <c r="F10" s="65">
        <v>276</v>
      </c>
      <c r="G10" s="80">
        <v>288</v>
      </c>
      <c r="H10" s="65">
        <v>221</v>
      </c>
      <c r="I10" s="68">
        <v>152</v>
      </c>
      <c r="J10" s="65">
        <v>341</v>
      </c>
      <c r="K10" s="80">
        <v>255</v>
      </c>
      <c r="L10" s="69">
        <v>192</v>
      </c>
      <c r="M10" s="80">
        <v>267</v>
      </c>
      <c r="N10" s="71">
        <f t="shared" si="0"/>
        <v>2541</v>
      </c>
    </row>
    <row r="11" spans="1:14" x14ac:dyDescent="0.25">
      <c r="A11" s="38">
        <v>7</v>
      </c>
      <c r="B11" s="39" t="s">
        <v>45</v>
      </c>
      <c r="C11" s="68">
        <v>183</v>
      </c>
      <c r="D11" s="65">
        <v>477</v>
      </c>
      <c r="E11" s="68">
        <v>201</v>
      </c>
      <c r="F11" s="69">
        <v>304</v>
      </c>
      <c r="G11" s="68">
        <v>238</v>
      </c>
      <c r="H11" s="69">
        <v>171</v>
      </c>
      <c r="I11" s="68">
        <v>318</v>
      </c>
      <c r="J11" s="65">
        <v>361</v>
      </c>
      <c r="K11" s="79">
        <v>362</v>
      </c>
      <c r="L11" s="69">
        <v>282</v>
      </c>
      <c r="M11" s="68">
        <v>177</v>
      </c>
      <c r="N11" s="71">
        <f t="shared" si="0"/>
        <v>3074</v>
      </c>
    </row>
    <row r="12" spans="1:14" x14ac:dyDescent="0.25">
      <c r="A12" s="38">
        <v>8</v>
      </c>
      <c r="B12" s="39" t="s">
        <v>46</v>
      </c>
      <c r="C12" s="68">
        <v>15</v>
      </c>
      <c r="D12" s="69">
        <v>35</v>
      </c>
      <c r="E12" s="68">
        <v>66</v>
      </c>
      <c r="F12" s="69">
        <v>20</v>
      </c>
      <c r="G12" s="68">
        <v>55</v>
      </c>
      <c r="H12" s="69">
        <v>27</v>
      </c>
      <c r="I12" s="68">
        <v>34</v>
      </c>
      <c r="J12" s="69">
        <v>57</v>
      </c>
      <c r="K12" s="68">
        <v>98</v>
      </c>
      <c r="L12" s="69">
        <v>62</v>
      </c>
      <c r="M12" s="68">
        <v>15</v>
      </c>
      <c r="N12" s="71">
        <f t="shared" si="0"/>
        <v>484</v>
      </c>
    </row>
    <row r="13" spans="1:14" ht="22.5" x14ac:dyDescent="0.25">
      <c r="A13" s="38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9">
        <f t="shared" si="0"/>
        <v>0</v>
      </c>
    </row>
    <row r="14" spans="1:14" ht="22.5" x14ac:dyDescent="0.25">
      <c r="A14" s="38">
        <v>10</v>
      </c>
      <c r="B14" s="67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263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9">
        <f t="shared" si="0"/>
        <v>263</v>
      </c>
    </row>
    <row r="16" spans="1:14" ht="56.25" x14ac:dyDescent="0.25">
      <c r="A16" s="38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9">
        <f>SUM(C16:M16)</f>
        <v>0</v>
      </c>
    </row>
    <row r="17" spans="1:14" ht="34.5" thickBot="1" x14ac:dyDescent="0.3">
      <c r="A17" s="38">
        <v>13</v>
      </c>
      <c r="B17" s="67" t="s">
        <v>51</v>
      </c>
      <c r="C17" s="68">
        <v>20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9">
        <f t="shared" si="0"/>
        <v>20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8428</v>
      </c>
      <c r="D18" s="49">
        <f t="shared" si="1"/>
        <v>13870</v>
      </c>
      <c r="E18" s="48">
        <f t="shared" si="1"/>
        <v>11134</v>
      </c>
      <c r="F18" s="49">
        <f t="shared" si="1"/>
        <v>11728</v>
      </c>
      <c r="G18" s="48">
        <f>SUM(G5:G17)</f>
        <v>17806</v>
      </c>
      <c r="H18" s="49">
        <f t="shared" si="1"/>
        <v>11579</v>
      </c>
      <c r="I18" s="48">
        <f t="shared" si="1"/>
        <v>9083</v>
      </c>
      <c r="J18" s="49">
        <f t="shared" si="1"/>
        <v>18523</v>
      </c>
      <c r="K18" s="48">
        <f t="shared" si="1"/>
        <v>13072</v>
      </c>
      <c r="L18" s="49">
        <f t="shared" si="1"/>
        <v>13034</v>
      </c>
      <c r="M18" s="48">
        <f t="shared" si="1"/>
        <v>9459</v>
      </c>
      <c r="N18" s="46">
        <f>SUM(N5:N17)</f>
        <v>137716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51" t="s">
        <v>53</v>
      </c>
      <c r="B20" s="352"/>
      <c r="C20" s="55">
        <f>C18/N18</f>
        <v>6.1198408318568646E-2</v>
      </c>
      <c r="D20" s="54">
        <f>D18/N18</f>
        <v>0.10071451392721252</v>
      </c>
      <c r="E20" s="55">
        <f>E18/N18</f>
        <v>8.0847541316913074E-2</v>
      </c>
      <c r="F20" s="54">
        <f>F18/N18</f>
        <v>8.516076563362282E-2</v>
      </c>
      <c r="G20" s="55">
        <f>G18/N18</f>
        <v>0.1292950710157135</v>
      </c>
      <c r="H20" s="54">
        <f>H18/N18</f>
        <v>8.407882889424613E-2</v>
      </c>
      <c r="I20" s="55">
        <f>I18/N18</f>
        <v>6.5954573179586973E-2</v>
      </c>
      <c r="J20" s="54">
        <f>J18/N18</f>
        <v>0.13450143774143891</v>
      </c>
      <c r="K20" s="55">
        <f>K18/N18</f>
        <v>9.4919980249208516E-2</v>
      </c>
      <c r="L20" s="54">
        <f>L18/N18</f>
        <v>9.4644050074065469E-2</v>
      </c>
      <c r="M20" s="55">
        <f>M18/N18</f>
        <v>6.8684829649423448E-2</v>
      </c>
      <c r="N20" s="54">
        <f>N18/N18</f>
        <v>1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9.25" customHeight="1" thickBot="1" x14ac:dyDescent="0.3">
      <c r="A1" s="31"/>
      <c r="B1" s="31"/>
      <c r="C1" s="342" t="s">
        <v>102</v>
      </c>
      <c r="D1" s="343"/>
      <c r="E1" s="343"/>
      <c r="F1" s="343"/>
      <c r="G1" s="343"/>
      <c r="H1" s="343"/>
      <c r="I1" s="343"/>
      <c r="J1" s="344"/>
      <c r="K1" s="344"/>
      <c r="L1" s="31"/>
      <c r="M1" s="31"/>
      <c r="N1" s="220" t="s">
        <v>52</v>
      </c>
    </row>
    <row r="2" spans="1:14" ht="15.75" thickBot="1" x14ac:dyDescent="0.3">
      <c r="A2" s="345" t="s">
        <v>0</v>
      </c>
      <c r="B2" s="347" t="s">
        <v>1</v>
      </c>
      <c r="C2" s="372" t="s">
        <v>2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47" t="s">
        <v>3</v>
      </c>
    </row>
    <row r="3" spans="1:14" x14ac:dyDescent="0.25">
      <c r="A3" s="383"/>
      <c r="B3" s="384"/>
      <c r="C3" s="388" t="s">
        <v>69</v>
      </c>
      <c r="D3" s="347" t="s">
        <v>4</v>
      </c>
      <c r="E3" s="379" t="s">
        <v>5</v>
      </c>
      <c r="F3" s="347" t="s">
        <v>6</v>
      </c>
      <c r="G3" s="379" t="s">
        <v>7</v>
      </c>
      <c r="H3" s="347" t="s">
        <v>8</v>
      </c>
      <c r="I3" s="379" t="s">
        <v>94</v>
      </c>
      <c r="J3" s="347" t="s">
        <v>9</v>
      </c>
      <c r="K3" s="393" t="s">
        <v>38</v>
      </c>
      <c r="L3" s="347" t="s">
        <v>93</v>
      </c>
      <c r="M3" s="379" t="s">
        <v>11</v>
      </c>
      <c r="N3" s="373"/>
    </row>
    <row r="4" spans="1:14" x14ac:dyDescent="0.25">
      <c r="A4" s="392"/>
      <c r="B4" s="387"/>
      <c r="C4" s="389"/>
      <c r="D4" s="387"/>
      <c r="E4" s="391"/>
      <c r="F4" s="387"/>
      <c r="G4" s="391"/>
      <c r="H4" s="387"/>
      <c r="I4" s="391"/>
      <c r="J4" s="387"/>
      <c r="K4" s="394"/>
      <c r="L4" s="387"/>
      <c r="M4" s="391"/>
      <c r="N4" s="387"/>
    </row>
    <row r="5" spans="1:14" ht="5.25" customHeight="1" thickBot="1" x14ac:dyDescent="0.3">
      <c r="A5" s="380"/>
      <c r="B5" s="374"/>
      <c r="C5" s="390"/>
      <c r="D5" s="380"/>
      <c r="E5" s="380"/>
      <c r="F5" s="380"/>
      <c r="G5" s="380"/>
      <c r="H5" s="380"/>
      <c r="I5" s="380"/>
      <c r="J5" s="380"/>
      <c r="K5" s="395"/>
      <c r="L5" s="380"/>
      <c r="M5" s="380"/>
      <c r="N5" s="374"/>
    </row>
    <row r="6" spans="1:14" x14ac:dyDescent="0.25">
      <c r="A6" s="36">
        <v>1</v>
      </c>
      <c r="B6" s="37" t="s">
        <v>39</v>
      </c>
      <c r="C6" s="79">
        <v>36296</v>
      </c>
      <c r="D6" s="87">
        <v>62274</v>
      </c>
      <c r="E6" s="151">
        <v>53086</v>
      </c>
      <c r="F6" s="166">
        <v>53872</v>
      </c>
      <c r="G6" s="187">
        <v>88008</v>
      </c>
      <c r="H6" s="166">
        <v>53520</v>
      </c>
      <c r="I6" s="187">
        <v>42398</v>
      </c>
      <c r="J6" s="166">
        <v>83074</v>
      </c>
      <c r="K6" s="187">
        <v>58544</v>
      </c>
      <c r="L6" s="166">
        <v>61891</v>
      </c>
      <c r="M6" s="187">
        <v>44262</v>
      </c>
      <c r="N6" s="155">
        <f t="shared" ref="N6:N16" si="0">SUM(C6:M6)</f>
        <v>637225</v>
      </c>
    </row>
    <row r="7" spans="1:14" x14ac:dyDescent="0.25">
      <c r="A7" s="38">
        <v>2</v>
      </c>
      <c r="B7" s="39" t="s">
        <v>40</v>
      </c>
      <c r="C7" s="80">
        <v>9373</v>
      </c>
      <c r="D7" s="65">
        <v>18483</v>
      </c>
      <c r="E7" s="80">
        <v>10807</v>
      </c>
      <c r="F7" s="71">
        <v>16303</v>
      </c>
      <c r="G7" s="188">
        <v>14188</v>
      </c>
      <c r="H7" s="71">
        <v>10277</v>
      </c>
      <c r="I7" s="188">
        <v>6058</v>
      </c>
      <c r="J7" s="71">
        <v>19212</v>
      </c>
      <c r="K7" s="188">
        <v>12956</v>
      </c>
      <c r="L7" s="71">
        <v>15559</v>
      </c>
      <c r="M7" s="188">
        <v>9018</v>
      </c>
      <c r="N7" s="71">
        <f t="shared" si="0"/>
        <v>142234</v>
      </c>
    </row>
    <row r="8" spans="1:14" x14ac:dyDescent="0.25">
      <c r="A8" s="38">
        <v>3</v>
      </c>
      <c r="B8" s="39" t="s">
        <v>41</v>
      </c>
      <c r="C8" s="80">
        <v>791</v>
      </c>
      <c r="D8" s="65">
        <v>1456</v>
      </c>
      <c r="E8" s="80">
        <v>1240</v>
      </c>
      <c r="F8" s="71">
        <v>1874</v>
      </c>
      <c r="G8" s="188">
        <v>1885</v>
      </c>
      <c r="H8" s="71">
        <v>816</v>
      </c>
      <c r="I8" s="188">
        <v>776</v>
      </c>
      <c r="J8" s="71">
        <v>1685</v>
      </c>
      <c r="K8" s="188">
        <v>550</v>
      </c>
      <c r="L8" s="71">
        <v>2379</v>
      </c>
      <c r="M8" s="188">
        <v>722</v>
      </c>
      <c r="N8" s="71">
        <f t="shared" si="0"/>
        <v>14174</v>
      </c>
    </row>
    <row r="9" spans="1:14" x14ac:dyDescent="0.25">
      <c r="A9" s="38">
        <v>4</v>
      </c>
      <c r="B9" s="39" t="s">
        <v>42</v>
      </c>
      <c r="C9" s="68">
        <v>51</v>
      </c>
      <c r="D9" s="69">
        <v>78</v>
      </c>
      <c r="E9" s="68">
        <v>28</v>
      </c>
      <c r="F9" s="39">
        <v>59</v>
      </c>
      <c r="G9" s="188">
        <v>125</v>
      </c>
      <c r="H9" s="39">
        <v>58</v>
      </c>
      <c r="I9" s="58">
        <v>28</v>
      </c>
      <c r="J9" s="39">
        <v>79</v>
      </c>
      <c r="K9" s="188">
        <v>115</v>
      </c>
      <c r="L9" s="39">
        <v>54</v>
      </c>
      <c r="M9" s="58">
        <v>86</v>
      </c>
      <c r="N9" s="71">
        <f t="shared" si="0"/>
        <v>761</v>
      </c>
    </row>
    <row r="10" spans="1:14" x14ac:dyDescent="0.25">
      <c r="A10" s="38">
        <v>5</v>
      </c>
      <c r="B10" s="39" t="s">
        <v>43</v>
      </c>
      <c r="C10" s="68">
        <v>37</v>
      </c>
      <c r="D10" s="69">
        <v>19</v>
      </c>
      <c r="E10" s="68">
        <v>59</v>
      </c>
      <c r="F10" s="39">
        <v>32</v>
      </c>
      <c r="G10" s="58">
        <v>72</v>
      </c>
      <c r="H10" s="39">
        <v>37</v>
      </c>
      <c r="I10" s="58">
        <v>14</v>
      </c>
      <c r="J10" s="39">
        <v>50</v>
      </c>
      <c r="K10" s="189">
        <v>94</v>
      </c>
      <c r="L10" s="39">
        <v>87</v>
      </c>
      <c r="M10" s="58">
        <v>14</v>
      </c>
      <c r="N10" s="71">
        <f t="shared" si="0"/>
        <v>515</v>
      </c>
    </row>
    <row r="11" spans="1:14" x14ac:dyDescent="0.25">
      <c r="A11" s="38">
        <v>6</v>
      </c>
      <c r="B11" s="39" t="s">
        <v>44</v>
      </c>
      <c r="C11" s="80">
        <v>257</v>
      </c>
      <c r="D11" s="65">
        <v>488</v>
      </c>
      <c r="E11" s="80">
        <v>324</v>
      </c>
      <c r="F11" s="71">
        <v>685</v>
      </c>
      <c r="G11" s="188">
        <v>485</v>
      </c>
      <c r="H11" s="71">
        <v>357</v>
      </c>
      <c r="I11" s="188">
        <v>261</v>
      </c>
      <c r="J11" s="71">
        <v>639</v>
      </c>
      <c r="K11" s="188">
        <v>402</v>
      </c>
      <c r="L11" s="71">
        <v>325</v>
      </c>
      <c r="M11" s="188">
        <v>518</v>
      </c>
      <c r="N11" s="71">
        <f t="shared" si="0"/>
        <v>4741</v>
      </c>
    </row>
    <row r="12" spans="1:14" x14ac:dyDescent="0.25">
      <c r="A12" s="38">
        <v>7</v>
      </c>
      <c r="B12" s="39" t="s">
        <v>45</v>
      </c>
      <c r="C12" s="68">
        <v>63</v>
      </c>
      <c r="D12" s="69">
        <v>151</v>
      </c>
      <c r="E12" s="68">
        <v>63</v>
      </c>
      <c r="F12" s="39">
        <v>101</v>
      </c>
      <c r="G12" s="58">
        <v>77</v>
      </c>
      <c r="H12" s="39">
        <v>61</v>
      </c>
      <c r="I12" s="58">
        <v>35</v>
      </c>
      <c r="J12" s="39">
        <v>122</v>
      </c>
      <c r="K12" s="190">
        <v>164</v>
      </c>
      <c r="L12" s="39">
        <v>93</v>
      </c>
      <c r="M12" s="58">
        <v>58</v>
      </c>
      <c r="N12" s="71">
        <f t="shared" si="0"/>
        <v>988</v>
      </c>
    </row>
    <row r="13" spans="1:14" x14ac:dyDescent="0.25">
      <c r="A13" s="38">
        <v>8</v>
      </c>
      <c r="B13" s="39" t="s">
        <v>46</v>
      </c>
      <c r="C13" s="68">
        <v>55</v>
      </c>
      <c r="D13" s="69">
        <v>142</v>
      </c>
      <c r="E13" s="68">
        <v>227</v>
      </c>
      <c r="F13" s="39">
        <v>76</v>
      </c>
      <c r="G13" s="58">
        <v>220</v>
      </c>
      <c r="H13" s="39">
        <v>119</v>
      </c>
      <c r="I13" s="58">
        <v>129</v>
      </c>
      <c r="J13" s="39">
        <v>206</v>
      </c>
      <c r="K13" s="188">
        <v>399</v>
      </c>
      <c r="L13" s="39">
        <v>248</v>
      </c>
      <c r="M13" s="58">
        <v>56</v>
      </c>
      <c r="N13" s="71">
        <f t="shared" si="0"/>
        <v>1877</v>
      </c>
    </row>
    <row r="14" spans="1:14" ht="22.5" x14ac:dyDescent="0.25">
      <c r="A14" s="38">
        <v>9</v>
      </c>
      <c r="B14" s="67" t="s">
        <v>47</v>
      </c>
      <c r="C14" s="68">
        <v>0</v>
      </c>
      <c r="D14" s="69">
        <v>0</v>
      </c>
      <c r="E14" s="68">
        <v>0</v>
      </c>
      <c r="F14" s="39">
        <v>0</v>
      </c>
      <c r="G14" s="58">
        <v>0</v>
      </c>
      <c r="H14" s="39">
        <v>0</v>
      </c>
      <c r="I14" s="58">
        <v>0</v>
      </c>
      <c r="J14" s="39">
        <v>0</v>
      </c>
      <c r="K14" s="58">
        <v>0</v>
      </c>
      <c r="L14" s="39">
        <v>0</v>
      </c>
      <c r="M14" s="58">
        <v>0</v>
      </c>
      <c r="N14" s="39">
        <f t="shared" si="0"/>
        <v>0</v>
      </c>
    </row>
    <row r="15" spans="1:14" ht="22.5" x14ac:dyDescent="0.25">
      <c r="A15" s="38">
        <v>10</v>
      </c>
      <c r="B15" s="67" t="s">
        <v>48</v>
      </c>
      <c r="C15" s="68">
        <v>0</v>
      </c>
      <c r="D15" s="69">
        <v>0</v>
      </c>
      <c r="E15" s="68">
        <v>0</v>
      </c>
      <c r="F15" s="39">
        <v>0</v>
      </c>
      <c r="G15" s="58">
        <v>0</v>
      </c>
      <c r="H15" s="39">
        <v>0</v>
      </c>
      <c r="I15" s="58">
        <v>0</v>
      </c>
      <c r="J15" s="39">
        <v>0</v>
      </c>
      <c r="K15" s="58">
        <v>0</v>
      </c>
      <c r="L15" s="39">
        <v>0</v>
      </c>
      <c r="M15" s="58">
        <v>0</v>
      </c>
      <c r="N15" s="39">
        <f t="shared" si="0"/>
        <v>0</v>
      </c>
    </row>
    <row r="16" spans="1:14" x14ac:dyDescent="0.25">
      <c r="A16" s="38">
        <v>11</v>
      </c>
      <c r="B16" s="39" t="s">
        <v>49</v>
      </c>
      <c r="C16" s="68">
        <v>0</v>
      </c>
      <c r="D16" s="69">
        <v>0</v>
      </c>
      <c r="E16" s="68">
        <v>0</v>
      </c>
      <c r="F16" s="39">
        <v>0</v>
      </c>
      <c r="G16" s="58">
        <v>0</v>
      </c>
      <c r="H16" s="39">
        <v>71</v>
      </c>
      <c r="I16" s="58">
        <v>0</v>
      </c>
      <c r="J16" s="39">
        <v>0</v>
      </c>
      <c r="K16" s="58">
        <v>0</v>
      </c>
      <c r="L16" s="39">
        <v>0</v>
      </c>
      <c r="M16" s="58">
        <v>0</v>
      </c>
      <c r="N16" s="39">
        <f t="shared" si="0"/>
        <v>71</v>
      </c>
    </row>
    <row r="17" spans="1:14" ht="45" x14ac:dyDescent="0.25">
      <c r="A17" s="38">
        <v>12</v>
      </c>
      <c r="B17" s="67" t="s">
        <v>50</v>
      </c>
      <c r="C17" s="68">
        <v>0</v>
      </c>
      <c r="D17" s="69">
        <v>0</v>
      </c>
      <c r="E17" s="68">
        <v>0</v>
      </c>
      <c r="F17" s="39">
        <v>0</v>
      </c>
      <c r="G17" s="58">
        <v>0</v>
      </c>
      <c r="H17" s="39">
        <v>0</v>
      </c>
      <c r="I17" s="58">
        <v>0</v>
      </c>
      <c r="J17" s="39">
        <v>0</v>
      </c>
      <c r="K17" s="58">
        <v>0</v>
      </c>
      <c r="L17" s="39">
        <v>0</v>
      </c>
      <c r="M17" s="58">
        <v>0</v>
      </c>
      <c r="N17" s="39">
        <f>SUM(C17:M17)</f>
        <v>0</v>
      </c>
    </row>
    <row r="18" spans="1:14" ht="34.5" thickBot="1" x14ac:dyDescent="0.3">
      <c r="A18" s="38">
        <v>13</v>
      </c>
      <c r="B18" s="67" t="s">
        <v>51</v>
      </c>
      <c r="C18" s="68">
        <v>115</v>
      </c>
      <c r="D18" s="69">
        <v>0</v>
      </c>
      <c r="E18" s="68">
        <v>0</v>
      </c>
      <c r="F18" s="39">
        <v>0</v>
      </c>
      <c r="G18" s="58">
        <v>0</v>
      </c>
      <c r="H18" s="70">
        <v>0</v>
      </c>
      <c r="I18" s="58">
        <v>0</v>
      </c>
      <c r="J18" s="39">
        <v>0</v>
      </c>
      <c r="K18" s="58">
        <v>0</v>
      </c>
      <c r="L18" s="39">
        <v>0</v>
      </c>
      <c r="M18" s="58">
        <v>0</v>
      </c>
      <c r="N18" s="71">
        <f>SUM(C18:M18)</f>
        <v>115</v>
      </c>
    </row>
    <row r="19" spans="1:14" ht="15.75" thickBot="1" x14ac:dyDescent="0.3">
      <c r="A19" s="43"/>
      <c r="B19" s="44" t="s">
        <v>37</v>
      </c>
      <c r="C19" s="48">
        <f t="shared" ref="C19:N19" si="1">SUM(C6:C18)</f>
        <v>47038</v>
      </c>
      <c r="D19" s="49">
        <f>SUM(D6:D18)</f>
        <v>83091</v>
      </c>
      <c r="E19" s="48">
        <f t="shared" si="1"/>
        <v>65834</v>
      </c>
      <c r="F19" s="46">
        <f>SUM(F6:F18)</f>
        <v>73002</v>
      </c>
      <c r="G19" s="48">
        <f t="shared" si="1"/>
        <v>105060</v>
      </c>
      <c r="H19" s="46">
        <f t="shared" si="1"/>
        <v>65316</v>
      </c>
      <c r="I19" s="47">
        <f t="shared" si="1"/>
        <v>49699</v>
      </c>
      <c r="J19" s="46">
        <f t="shared" si="1"/>
        <v>105067</v>
      </c>
      <c r="K19" s="47">
        <f t="shared" si="1"/>
        <v>73224</v>
      </c>
      <c r="L19" s="46">
        <f t="shared" si="1"/>
        <v>80636</v>
      </c>
      <c r="M19" s="47">
        <f t="shared" si="1"/>
        <v>54734</v>
      </c>
      <c r="N19" s="46">
        <f t="shared" si="1"/>
        <v>802701</v>
      </c>
    </row>
    <row r="20" spans="1:14" ht="15.75" thickBot="1" x14ac:dyDescent="0.3"/>
    <row r="21" spans="1:14" ht="15.75" thickBot="1" x14ac:dyDescent="0.3">
      <c r="A21" s="351" t="s">
        <v>53</v>
      </c>
      <c r="B21" s="352"/>
      <c r="C21" s="55">
        <f>C19/N19</f>
        <v>5.8599652921822697E-2</v>
      </c>
      <c r="D21" s="54">
        <f>D19/N19</f>
        <v>0.10351425997974339</v>
      </c>
      <c r="E21" s="55">
        <f>E19/N19</f>
        <v>8.2015594847894793E-2</v>
      </c>
      <c r="F21" s="54">
        <f>F19/N19</f>
        <v>9.0945445439833766E-2</v>
      </c>
      <c r="G21" s="55">
        <f>G19/N19</f>
        <v>0.13088310591365901</v>
      </c>
      <c r="H21" s="54">
        <f>H19/N19</f>
        <v>8.1370273613711699E-2</v>
      </c>
      <c r="I21" s="55">
        <f>I19/N19</f>
        <v>6.1914710458813429E-2</v>
      </c>
      <c r="J21" s="54">
        <f>J19/N19</f>
        <v>0.13089182647087769</v>
      </c>
      <c r="K21" s="55">
        <f>K19/N19</f>
        <v>9.122201168305509E-2</v>
      </c>
      <c r="L21" s="54">
        <f>L19/N19</f>
        <v>0.10045583598375983</v>
      </c>
      <c r="M21" s="55">
        <f>M19/N19</f>
        <v>6.8187282686828596E-2</v>
      </c>
      <c r="N21" s="54">
        <f>N19/N19</f>
        <v>1</v>
      </c>
    </row>
  </sheetData>
  <mergeCells count="17">
    <mergeCell ref="A21:B21"/>
    <mergeCell ref="C1:K1"/>
    <mergeCell ref="A2:A5"/>
    <mergeCell ref="B2:B5"/>
    <mergeCell ref="C2:M2"/>
    <mergeCell ref="H3:H5"/>
    <mergeCell ref="I3:I5"/>
    <mergeCell ref="J3:J5"/>
    <mergeCell ref="K3:K5"/>
    <mergeCell ref="N2:N5"/>
    <mergeCell ref="C3:C5"/>
    <mergeCell ref="D3:D5"/>
    <mergeCell ref="E3:E5"/>
    <mergeCell ref="F3:F5"/>
    <mergeCell ref="G3:G5"/>
    <mergeCell ref="L3:L5"/>
    <mergeCell ref="M3:M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/>
  </sheetViews>
  <sheetFormatPr defaultRowHeight="15" x14ac:dyDescent="0.25"/>
  <cols>
    <col min="1" max="1" width="4.5703125" customWidth="1"/>
    <col min="2" max="2" width="21.7109375" customWidth="1"/>
  </cols>
  <sheetData>
    <row r="1" spans="1:14" ht="19.5" customHeight="1" thickBot="1" x14ac:dyDescent="0.3">
      <c r="A1" s="31"/>
      <c r="B1" s="31"/>
      <c r="C1" s="342" t="s">
        <v>103</v>
      </c>
      <c r="D1" s="343"/>
      <c r="E1" s="343"/>
      <c r="F1" s="343"/>
      <c r="G1" s="343"/>
      <c r="H1" s="343"/>
      <c r="I1" s="343"/>
      <c r="J1" s="344"/>
      <c r="K1" s="344"/>
      <c r="L1" s="31"/>
      <c r="M1" s="31"/>
      <c r="N1" s="66"/>
    </row>
    <row r="2" spans="1:14" ht="15.75" thickBot="1" x14ac:dyDescent="0.3">
      <c r="A2" s="345" t="s">
        <v>0</v>
      </c>
      <c r="B2" s="347" t="s">
        <v>1</v>
      </c>
      <c r="C2" s="372" t="s">
        <v>2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47" t="s">
        <v>3</v>
      </c>
    </row>
    <row r="3" spans="1:14" x14ac:dyDescent="0.25">
      <c r="A3" s="383"/>
      <c r="B3" s="384"/>
      <c r="C3" s="388" t="s">
        <v>69</v>
      </c>
      <c r="D3" s="347" t="s">
        <v>4</v>
      </c>
      <c r="E3" s="379" t="s">
        <v>5</v>
      </c>
      <c r="F3" s="396" t="s">
        <v>6</v>
      </c>
      <c r="G3" s="379" t="s">
        <v>7</v>
      </c>
      <c r="H3" s="377" t="s">
        <v>8</v>
      </c>
      <c r="I3" s="379" t="s">
        <v>94</v>
      </c>
      <c r="J3" s="377" t="s">
        <v>9</v>
      </c>
      <c r="K3" s="388" t="s">
        <v>10</v>
      </c>
      <c r="L3" s="347" t="s">
        <v>93</v>
      </c>
      <c r="M3" s="379" t="s">
        <v>11</v>
      </c>
      <c r="N3" s="373"/>
    </row>
    <row r="4" spans="1:14" ht="15.75" thickBot="1" x14ac:dyDescent="0.3">
      <c r="A4" s="380"/>
      <c r="B4" s="374"/>
      <c r="C4" s="390"/>
      <c r="D4" s="380"/>
      <c r="E4" s="380"/>
      <c r="F4" s="397"/>
      <c r="G4" s="380"/>
      <c r="H4" s="378"/>
      <c r="I4" s="380"/>
      <c r="J4" s="378"/>
      <c r="K4" s="390"/>
      <c r="L4" s="380"/>
      <c r="M4" s="380"/>
      <c r="N4" s="374"/>
    </row>
    <row r="5" spans="1:14" x14ac:dyDescent="0.25">
      <c r="A5" s="36">
        <v>1</v>
      </c>
      <c r="B5" s="37" t="s">
        <v>39</v>
      </c>
      <c r="C5" s="80">
        <v>921</v>
      </c>
      <c r="D5" s="155">
        <v>2607</v>
      </c>
      <c r="E5" s="79">
        <v>1575</v>
      </c>
      <c r="F5" s="87">
        <v>2297</v>
      </c>
      <c r="G5" s="79">
        <v>2857</v>
      </c>
      <c r="H5" s="87">
        <v>1759</v>
      </c>
      <c r="I5" s="79">
        <v>1749</v>
      </c>
      <c r="J5" s="87">
        <v>4061</v>
      </c>
      <c r="K5" s="80">
        <v>1958</v>
      </c>
      <c r="L5" s="87">
        <v>2602</v>
      </c>
      <c r="M5" s="79">
        <v>1366</v>
      </c>
      <c r="N5" s="155">
        <f t="shared" ref="N5:N12" si="0">SUM(C5:M5)</f>
        <v>23752</v>
      </c>
    </row>
    <row r="6" spans="1:14" x14ac:dyDescent="0.25">
      <c r="A6" s="38">
        <v>2</v>
      </c>
      <c r="B6" s="39" t="s">
        <v>40</v>
      </c>
      <c r="C6" s="80">
        <v>156</v>
      </c>
      <c r="D6" s="71">
        <v>432</v>
      </c>
      <c r="E6" s="80">
        <v>135</v>
      </c>
      <c r="F6" s="65">
        <v>271</v>
      </c>
      <c r="G6" s="80">
        <v>152</v>
      </c>
      <c r="H6" s="65">
        <v>145</v>
      </c>
      <c r="I6" s="80">
        <v>54</v>
      </c>
      <c r="J6" s="65">
        <v>238</v>
      </c>
      <c r="K6" s="68">
        <v>258</v>
      </c>
      <c r="L6" s="65">
        <v>252</v>
      </c>
      <c r="M6" s="80">
        <v>143</v>
      </c>
      <c r="N6" s="71">
        <f t="shared" si="0"/>
        <v>2236</v>
      </c>
    </row>
    <row r="7" spans="1:14" x14ac:dyDescent="0.25">
      <c r="A7" s="38">
        <v>3</v>
      </c>
      <c r="B7" s="39" t="s">
        <v>41</v>
      </c>
      <c r="C7" s="68">
        <v>3</v>
      </c>
      <c r="D7" s="71">
        <v>11</v>
      </c>
      <c r="E7" s="80">
        <v>8</v>
      </c>
      <c r="F7" s="65">
        <v>21</v>
      </c>
      <c r="G7" s="80">
        <v>19</v>
      </c>
      <c r="H7" s="69">
        <v>9</v>
      </c>
      <c r="I7" s="68">
        <v>10</v>
      </c>
      <c r="J7" s="65">
        <v>18</v>
      </c>
      <c r="K7" s="68">
        <v>9</v>
      </c>
      <c r="L7" s="65">
        <v>23</v>
      </c>
      <c r="M7" s="68">
        <v>7</v>
      </c>
      <c r="N7" s="71">
        <f t="shared" si="0"/>
        <v>138</v>
      </c>
    </row>
    <row r="8" spans="1:14" x14ac:dyDescent="0.25">
      <c r="A8" s="38">
        <v>4</v>
      </c>
      <c r="B8" s="39" t="s">
        <v>42</v>
      </c>
      <c r="C8" s="68">
        <v>0</v>
      </c>
      <c r="D8" s="39">
        <v>0</v>
      </c>
      <c r="E8" s="68">
        <v>0</v>
      </c>
      <c r="F8" s="69">
        <v>3</v>
      </c>
      <c r="G8" s="68">
        <v>0</v>
      </c>
      <c r="H8" s="69">
        <v>0</v>
      </c>
      <c r="I8" s="68">
        <v>0</v>
      </c>
      <c r="J8" s="69">
        <v>0</v>
      </c>
      <c r="K8" s="81">
        <v>1</v>
      </c>
      <c r="L8" s="65">
        <v>0</v>
      </c>
      <c r="M8" s="68">
        <v>0</v>
      </c>
      <c r="N8" s="71">
        <f t="shared" si="0"/>
        <v>4</v>
      </c>
    </row>
    <row r="9" spans="1:14" x14ac:dyDescent="0.25">
      <c r="A9" s="38">
        <v>5</v>
      </c>
      <c r="B9" s="39" t="s">
        <v>43</v>
      </c>
      <c r="C9" s="68">
        <v>2</v>
      </c>
      <c r="D9" s="39">
        <v>2</v>
      </c>
      <c r="E9" s="68">
        <v>0</v>
      </c>
      <c r="F9" s="69">
        <v>3</v>
      </c>
      <c r="G9" s="68">
        <v>1</v>
      </c>
      <c r="H9" s="69">
        <v>1</v>
      </c>
      <c r="I9" s="68">
        <v>0</v>
      </c>
      <c r="J9" s="69">
        <v>1</v>
      </c>
      <c r="K9" s="68">
        <v>5</v>
      </c>
      <c r="L9" s="69">
        <v>0</v>
      </c>
      <c r="M9" s="68">
        <v>2</v>
      </c>
      <c r="N9" s="39">
        <f t="shared" si="0"/>
        <v>17</v>
      </c>
    </row>
    <row r="10" spans="1:14" x14ac:dyDescent="0.25">
      <c r="A10" s="38">
        <v>6</v>
      </c>
      <c r="B10" s="39" t="s">
        <v>44</v>
      </c>
      <c r="C10" s="68">
        <v>11</v>
      </c>
      <c r="D10" s="39">
        <v>14</v>
      </c>
      <c r="E10" s="68">
        <v>10</v>
      </c>
      <c r="F10" s="69">
        <v>18</v>
      </c>
      <c r="G10" s="68">
        <v>10</v>
      </c>
      <c r="H10" s="69">
        <v>3</v>
      </c>
      <c r="I10" s="68">
        <v>3</v>
      </c>
      <c r="J10" s="69">
        <v>8</v>
      </c>
      <c r="K10" s="79">
        <v>3</v>
      </c>
      <c r="L10" s="69">
        <v>5</v>
      </c>
      <c r="M10" s="68">
        <v>10</v>
      </c>
      <c r="N10" s="71">
        <f t="shared" si="0"/>
        <v>95</v>
      </c>
    </row>
    <row r="11" spans="1:14" x14ac:dyDescent="0.25">
      <c r="A11" s="38">
        <v>7</v>
      </c>
      <c r="B11" s="39" t="s">
        <v>45</v>
      </c>
      <c r="C11" s="80">
        <v>130</v>
      </c>
      <c r="D11" s="71">
        <v>403</v>
      </c>
      <c r="E11" s="80">
        <v>132</v>
      </c>
      <c r="F11" s="65">
        <v>241</v>
      </c>
      <c r="G11" s="80">
        <v>132</v>
      </c>
      <c r="H11" s="65">
        <v>128</v>
      </c>
      <c r="I11" s="68">
        <v>62</v>
      </c>
      <c r="J11" s="65">
        <v>205</v>
      </c>
      <c r="K11" s="79">
        <v>267</v>
      </c>
      <c r="L11" s="69">
        <v>230</v>
      </c>
      <c r="M11" s="80">
        <v>127</v>
      </c>
      <c r="N11" s="71">
        <f t="shared" si="0"/>
        <v>2057</v>
      </c>
    </row>
    <row r="12" spans="1:14" ht="15.75" thickBot="1" x14ac:dyDescent="0.3">
      <c r="A12" s="41">
        <v>8</v>
      </c>
      <c r="B12" s="42" t="s">
        <v>46</v>
      </c>
      <c r="C12" s="81">
        <v>0</v>
      </c>
      <c r="D12" s="39">
        <v>1</v>
      </c>
      <c r="E12" s="81">
        <v>0</v>
      </c>
      <c r="F12" s="161">
        <v>1</v>
      </c>
      <c r="G12" s="81">
        <v>1</v>
      </c>
      <c r="H12" s="161">
        <v>1</v>
      </c>
      <c r="I12" s="81">
        <v>0</v>
      </c>
      <c r="J12" s="161">
        <v>0</v>
      </c>
      <c r="K12" s="81">
        <v>1</v>
      </c>
      <c r="L12" s="161">
        <v>1</v>
      </c>
      <c r="M12" s="81">
        <v>0</v>
      </c>
      <c r="N12" s="42">
        <f t="shared" si="0"/>
        <v>6</v>
      </c>
    </row>
    <row r="13" spans="1:14" ht="15.75" thickBot="1" x14ac:dyDescent="0.3">
      <c r="A13" s="75"/>
      <c r="B13" s="44" t="s">
        <v>3</v>
      </c>
      <c r="C13" s="48">
        <f t="shared" ref="C13:N13" si="1">SUM(C5:C12)</f>
        <v>1223</v>
      </c>
      <c r="D13" s="46">
        <f t="shared" si="1"/>
        <v>3470</v>
      </c>
      <c r="E13" s="48">
        <f t="shared" si="1"/>
        <v>1860</v>
      </c>
      <c r="F13" s="49">
        <f t="shared" si="1"/>
        <v>2855</v>
      </c>
      <c r="G13" s="48">
        <f t="shared" si="1"/>
        <v>3172</v>
      </c>
      <c r="H13" s="49">
        <f t="shared" si="1"/>
        <v>2046</v>
      </c>
      <c r="I13" s="48">
        <f t="shared" si="1"/>
        <v>1878</v>
      </c>
      <c r="J13" s="49">
        <f t="shared" si="1"/>
        <v>4531</v>
      </c>
      <c r="K13" s="48">
        <f t="shared" si="1"/>
        <v>2502</v>
      </c>
      <c r="L13" s="49">
        <f t="shared" si="1"/>
        <v>3113</v>
      </c>
      <c r="M13" s="48">
        <f t="shared" si="1"/>
        <v>1655</v>
      </c>
      <c r="N13" s="46">
        <f t="shared" si="1"/>
        <v>28305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51" t="s">
        <v>53</v>
      </c>
      <c r="B15" s="398"/>
      <c r="C15" s="55">
        <f>C13/N13</f>
        <v>4.3207913796149092E-2</v>
      </c>
      <c r="D15" s="73">
        <f>D13/N13</f>
        <v>0.12259318141671083</v>
      </c>
      <c r="E15" s="55">
        <f>E13/N13</f>
        <v>6.5712771595124536E-2</v>
      </c>
      <c r="F15" s="73">
        <f>F13/N13</f>
        <v>0.10086557145380674</v>
      </c>
      <c r="G15" s="55">
        <f>G13/N13</f>
        <v>0.11206500618265323</v>
      </c>
      <c r="H15" s="73">
        <f>H13/N13</f>
        <v>7.2284048754636995E-2</v>
      </c>
      <c r="I15" s="55">
        <f>I13/N13</f>
        <v>6.6348701642819294E-2</v>
      </c>
      <c r="J15" s="73">
        <f>J13/N13</f>
        <v>0.16007772478360713</v>
      </c>
      <c r="K15" s="55">
        <f>K13/N13</f>
        <v>8.839427662957075E-2</v>
      </c>
      <c r="L15" s="73">
        <f>L13/N13</f>
        <v>0.10998056880409822</v>
      </c>
      <c r="M15" s="74">
        <f>M13/N13</f>
        <v>5.8470234940823179E-2</v>
      </c>
      <c r="N15" s="221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1"/>
      <c r="B18" s="31"/>
      <c r="C18" s="342" t="s">
        <v>104</v>
      </c>
      <c r="D18" s="343"/>
      <c r="E18" s="343"/>
      <c r="F18" s="343"/>
      <c r="G18" s="343"/>
      <c r="H18" s="343"/>
      <c r="I18" s="343"/>
      <c r="J18" s="344"/>
      <c r="K18" s="344"/>
      <c r="L18" s="31"/>
      <c r="M18" s="31"/>
      <c r="N18" s="220" t="s">
        <v>36</v>
      </c>
    </row>
    <row r="19" spans="1:14" ht="15.75" thickBot="1" x14ac:dyDescent="0.3">
      <c r="A19" s="345" t="s">
        <v>0</v>
      </c>
      <c r="B19" s="347" t="s">
        <v>1</v>
      </c>
      <c r="C19" s="372" t="s">
        <v>2</v>
      </c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47" t="s">
        <v>3</v>
      </c>
    </row>
    <row r="20" spans="1:14" x14ac:dyDescent="0.25">
      <c r="A20" s="383"/>
      <c r="B20" s="384"/>
      <c r="C20" s="388" t="s">
        <v>69</v>
      </c>
      <c r="D20" s="347" t="s">
        <v>4</v>
      </c>
      <c r="E20" s="379" t="s">
        <v>5</v>
      </c>
      <c r="F20" s="396" t="s">
        <v>6</v>
      </c>
      <c r="G20" s="379" t="s">
        <v>7</v>
      </c>
      <c r="H20" s="377" t="s">
        <v>8</v>
      </c>
      <c r="I20" s="379" t="s">
        <v>94</v>
      </c>
      <c r="J20" s="377" t="s">
        <v>9</v>
      </c>
      <c r="K20" s="388" t="s">
        <v>10</v>
      </c>
      <c r="L20" s="347" t="s">
        <v>93</v>
      </c>
      <c r="M20" s="379" t="s">
        <v>11</v>
      </c>
      <c r="N20" s="373"/>
    </row>
    <row r="21" spans="1:14" ht="15.75" thickBot="1" x14ac:dyDescent="0.3">
      <c r="A21" s="380"/>
      <c r="B21" s="374"/>
      <c r="C21" s="390"/>
      <c r="D21" s="380"/>
      <c r="E21" s="380"/>
      <c r="F21" s="397"/>
      <c r="G21" s="380"/>
      <c r="H21" s="378"/>
      <c r="I21" s="380"/>
      <c r="J21" s="378"/>
      <c r="K21" s="390"/>
      <c r="L21" s="380"/>
      <c r="M21" s="380"/>
      <c r="N21" s="374"/>
    </row>
    <row r="22" spans="1:14" x14ac:dyDescent="0.25">
      <c r="A22" s="36">
        <v>1</v>
      </c>
      <c r="B22" s="37" t="s">
        <v>39</v>
      </c>
      <c r="C22" s="80">
        <v>4343</v>
      </c>
      <c r="D22" s="155">
        <v>11703</v>
      </c>
      <c r="E22" s="79">
        <v>7548</v>
      </c>
      <c r="F22" s="87">
        <v>10500</v>
      </c>
      <c r="G22" s="79">
        <v>12712</v>
      </c>
      <c r="H22" s="87">
        <v>8028</v>
      </c>
      <c r="I22" s="79">
        <v>7807</v>
      </c>
      <c r="J22" s="87">
        <v>17273</v>
      </c>
      <c r="K22" s="80">
        <v>9051</v>
      </c>
      <c r="L22" s="87">
        <v>11721</v>
      </c>
      <c r="M22" s="79">
        <v>6188</v>
      </c>
      <c r="N22" s="155">
        <f t="shared" ref="N22:N29" si="2">SUM(C22:M22)</f>
        <v>106874</v>
      </c>
    </row>
    <row r="23" spans="1:14" x14ac:dyDescent="0.25">
      <c r="A23" s="38">
        <v>2</v>
      </c>
      <c r="B23" s="39" t="s">
        <v>40</v>
      </c>
      <c r="C23" s="80">
        <v>2622</v>
      </c>
      <c r="D23" s="71">
        <v>6822</v>
      </c>
      <c r="E23" s="80">
        <v>2272</v>
      </c>
      <c r="F23" s="65">
        <v>3981</v>
      </c>
      <c r="G23" s="80">
        <v>2339</v>
      </c>
      <c r="H23" s="65">
        <v>2360</v>
      </c>
      <c r="I23" s="80">
        <v>774</v>
      </c>
      <c r="J23" s="65">
        <v>3640</v>
      </c>
      <c r="K23" s="80">
        <v>3935</v>
      </c>
      <c r="L23" s="65">
        <v>4085</v>
      </c>
      <c r="M23" s="80">
        <v>2174</v>
      </c>
      <c r="N23" s="71">
        <f t="shared" si="2"/>
        <v>35004</v>
      </c>
    </row>
    <row r="24" spans="1:14" x14ac:dyDescent="0.25">
      <c r="A24" s="38">
        <v>3</v>
      </c>
      <c r="B24" s="39" t="s">
        <v>41</v>
      </c>
      <c r="C24" s="68">
        <v>52</v>
      </c>
      <c r="D24" s="71">
        <v>173</v>
      </c>
      <c r="E24" s="80">
        <v>137</v>
      </c>
      <c r="F24" s="65">
        <v>294</v>
      </c>
      <c r="G24" s="80">
        <v>327</v>
      </c>
      <c r="H24" s="65">
        <v>146</v>
      </c>
      <c r="I24" s="68">
        <v>172</v>
      </c>
      <c r="J24" s="65">
        <v>242</v>
      </c>
      <c r="K24" s="80">
        <v>128</v>
      </c>
      <c r="L24" s="65">
        <v>396</v>
      </c>
      <c r="M24" s="68">
        <v>121</v>
      </c>
      <c r="N24" s="71">
        <f t="shared" si="2"/>
        <v>2188</v>
      </c>
    </row>
    <row r="25" spans="1:14" x14ac:dyDescent="0.25">
      <c r="A25" s="38">
        <v>4</v>
      </c>
      <c r="B25" s="39" t="s">
        <v>42</v>
      </c>
      <c r="C25" s="68">
        <v>0</v>
      </c>
      <c r="D25" s="39">
        <v>0</v>
      </c>
      <c r="E25" s="68">
        <v>0</v>
      </c>
      <c r="F25" s="69">
        <v>52</v>
      </c>
      <c r="G25" s="68">
        <v>0</v>
      </c>
      <c r="H25" s="69">
        <v>0</v>
      </c>
      <c r="I25" s="68">
        <v>0</v>
      </c>
      <c r="J25" s="69">
        <v>0</v>
      </c>
      <c r="K25" s="81">
        <v>6</v>
      </c>
      <c r="L25" s="65">
        <v>0</v>
      </c>
      <c r="M25" s="68">
        <v>0</v>
      </c>
      <c r="N25" s="71">
        <f t="shared" si="2"/>
        <v>58</v>
      </c>
    </row>
    <row r="26" spans="1:14" x14ac:dyDescent="0.25">
      <c r="A26" s="38">
        <v>5</v>
      </c>
      <c r="B26" s="39" t="s">
        <v>43</v>
      </c>
      <c r="C26" s="68">
        <v>11</v>
      </c>
      <c r="D26" s="39">
        <v>6</v>
      </c>
      <c r="E26" s="68">
        <v>0</v>
      </c>
      <c r="F26" s="69">
        <v>17</v>
      </c>
      <c r="G26" s="68">
        <v>6</v>
      </c>
      <c r="H26" s="69">
        <v>6</v>
      </c>
      <c r="I26" s="68">
        <v>0</v>
      </c>
      <c r="J26" s="69">
        <v>6</v>
      </c>
      <c r="K26" s="68">
        <v>32</v>
      </c>
      <c r="L26" s="69">
        <v>0</v>
      </c>
      <c r="M26" s="68">
        <v>11</v>
      </c>
      <c r="N26" s="39">
        <f t="shared" si="2"/>
        <v>95</v>
      </c>
    </row>
    <row r="27" spans="1:14" x14ac:dyDescent="0.25">
      <c r="A27" s="38">
        <v>6</v>
      </c>
      <c r="B27" s="39" t="s">
        <v>44</v>
      </c>
      <c r="C27" s="68">
        <v>20</v>
      </c>
      <c r="D27" s="39">
        <v>23</v>
      </c>
      <c r="E27" s="68">
        <v>19</v>
      </c>
      <c r="F27" s="69">
        <v>32</v>
      </c>
      <c r="G27" s="68">
        <v>17</v>
      </c>
      <c r="H27" s="69">
        <v>6</v>
      </c>
      <c r="I27" s="68">
        <v>2</v>
      </c>
      <c r="J27" s="69">
        <v>13</v>
      </c>
      <c r="K27" s="79">
        <v>5</v>
      </c>
      <c r="L27" s="69">
        <v>6</v>
      </c>
      <c r="M27" s="68">
        <v>19</v>
      </c>
      <c r="N27" s="71">
        <f t="shared" si="2"/>
        <v>162</v>
      </c>
    </row>
    <row r="28" spans="1:14" x14ac:dyDescent="0.25">
      <c r="A28" s="38">
        <v>7</v>
      </c>
      <c r="B28" s="39" t="s">
        <v>45</v>
      </c>
      <c r="C28" s="80">
        <v>717</v>
      </c>
      <c r="D28" s="71">
        <v>2100</v>
      </c>
      <c r="E28" s="80">
        <v>725</v>
      </c>
      <c r="F28" s="65">
        <v>1230</v>
      </c>
      <c r="G28" s="80">
        <v>684</v>
      </c>
      <c r="H28" s="65">
        <v>664</v>
      </c>
      <c r="I28" s="68">
        <v>291</v>
      </c>
      <c r="J28" s="65">
        <v>1090</v>
      </c>
      <c r="K28" s="79">
        <v>1434</v>
      </c>
      <c r="L28" s="65">
        <v>1158</v>
      </c>
      <c r="M28" s="80">
        <v>640</v>
      </c>
      <c r="N28" s="71">
        <f t="shared" si="2"/>
        <v>10733</v>
      </c>
    </row>
    <row r="29" spans="1:14" ht="15.75" thickBot="1" x14ac:dyDescent="0.3">
      <c r="A29" s="41">
        <v>8</v>
      </c>
      <c r="B29" s="42" t="s">
        <v>46</v>
      </c>
      <c r="C29" s="81">
        <v>0</v>
      </c>
      <c r="D29" s="39">
        <v>6</v>
      </c>
      <c r="E29" s="81">
        <v>0</v>
      </c>
      <c r="F29" s="161">
        <v>5</v>
      </c>
      <c r="G29" s="81">
        <v>6</v>
      </c>
      <c r="H29" s="161">
        <v>6</v>
      </c>
      <c r="I29" s="81">
        <v>0</v>
      </c>
      <c r="J29" s="161">
        <v>0</v>
      </c>
      <c r="K29" s="81">
        <v>6</v>
      </c>
      <c r="L29" s="161">
        <v>6</v>
      </c>
      <c r="M29" s="81">
        <v>0</v>
      </c>
      <c r="N29" s="42">
        <f t="shared" si="2"/>
        <v>35</v>
      </c>
    </row>
    <row r="30" spans="1:14" ht="15.75" thickBot="1" x14ac:dyDescent="0.3">
      <c r="A30" s="75"/>
      <c r="B30" s="44" t="s">
        <v>3</v>
      </c>
      <c r="C30" s="260">
        <f t="shared" ref="C30:N30" si="3">SUM(C22:C29)</f>
        <v>7765</v>
      </c>
      <c r="D30" s="46">
        <f t="shared" si="3"/>
        <v>20833</v>
      </c>
      <c r="E30" s="48">
        <f t="shared" si="3"/>
        <v>10701</v>
      </c>
      <c r="F30" s="49">
        <f>SUM(F22:F29)</f>
        <v>16111</v>
      </c>
      <c r="G30" s="48">
        <f t="shared" si="3"/>
        <v>16091</v>
      </c>
      <c r="H30" s="49">
        <f t="shared" si="3"/>
        <v>11216</v>
      </c>
      <c r="I30" s="48">
        <f t="shared" si="3"/>
        <v>9046</v>
      </c>
      <c r="J30" s="49">
        <f t="shared" si="3"/>
        <v>22264</v>
      </c>
      <c r="K30" s="48">
        <f t="shared" si="3"/>
        <v>14597</v>
      </c>
      <c r="L30" s="49">
        <f t="shared" si="3"/>
        <v>17372</v>
      </c>
      <c r="M30" s="48">
        <f t="shared" si="3"/>
        <v>9153</v>
      </c>
      <c r="N30" s="46">
        <f t="shared" si="3"/>
        <v>155149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51" t="s">
        <v>53</v>
      </c>
      <c r="B32" s="398"/>
      <c r="C32" s="55">
        <f>C30/N30</f>
        <v>5.00486628982462E-2</v>
      </c>
      <c r="D32" s="73">
        <f>D30/N30</f>
        <v>0.13427737207458637</v>
      </c>
      <c r="E32" s="55">
        <f>E30/N30</f>
        <v>6.8972407169881858E-2</v>
      </c>
      <c r="F32" s="73">
        <f>F30/N30</f>
        <v>0.10384211306550477</v>
      </c>
      <c r="G32" s="55">
        <f>G30/N30</f>
        <v>0.10371320472577973</v>
      </c>
      <c r="H32" s="73">
        <f>H30/N30</f>
        <v>7.2291796917801604E-2</v>
      </c>
      <c r="I32" s="55">
        <f>I30/N30</f>
        <v>5.8305242057634918E-2</v>
      </c>
      <c r="J32" s="73">
        <f>J30/N30</f>
        <v>0.14350076378191287</v>
      </c>
      <c r="K32" s="55">
        <f>K30/N30</f>
        <v>9.4083751748319358E-2</v>
      </c>
      <c r="L32" s="73">
        <f>L30/N30</f>
        <v>0.11196978388516846</v>
      </c>
      <c r="M32" s="55">
        <f>M30/N30</f>
        <v>5.8994901675163872E-2</v>
      </c>
      <c r="N32" s="221">
        <f>N30/N30</f>
        <v>1</v>
      </c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2021-05-12T07:27:46Z</cp:lastPrinted>
  <dcterms:created xsi:type="dcterms:W3CDTF">2013-08-27T07:05:34Z</dcterms:created>
  <dcterms:modified xsi:type="dcterms:W3CDTF">2021-05-12T08:09:55Z</dcterms:modified>
</cp:coreProperties>
</file>