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8955" windowWidth="20115" windowHeight="1170"/>
  </bookViews>
  <sheets>
    <sheet name="Премија" sheetId="1" r:id="rId1"/>
    <sheet name="Број на склучени договори" sheetId="2" r:id="rId2"/>
    <sheet name="Ликвидирани штети" sheetId="3" r:id="rId3"/>
    <sheet name="Број на ликвидирани штети" sheetId="4" r:id="rId4"/>
    <sheet name="Број на резервирани штети" sheetId="5" r:id="rId5"/>
    <sheet name="Резервации" sheetId="6" r:id="rId6"/>
    <sheet name="ЗАО договори" sheetId="8" r:id="rId7"/>
    <sheet name="ЗАО Премија" sheetId="9" r:id="rId8"/>
    <sheet name="ЗК Број Премија" sheetId="12" r:id="rId9"/>
    <sheet name="ГР Број и Премија " sheetId="53" r:id="rId10"/>
    <sheet name="ЗАО број Лик штети" sheetId="32" r:id="rId11"/>
    <sheet name="ЗАО Ликвидирани штети" sheetId="31" r:id="rId12"/>
    <sheet name="ЗК број и штети" sheetId="30" r:id="rId13"/>
    <sheet name="ГР Број Штети" sheetId="29" r:id="rId14"/>
    <sheet name="Техничка премија" sheetId="10" r:id="rId15"/>
    <sheet name="Рез за настанати при штети" sheetId="17" r:id="rId16"/>
    <sheet name="Продажба по канали" sheetId="34" r:id="rId17"/>
    <sheet name="Бруто тех" sheetId="47" r:id="rId18"/>
    <sheet name="Вкупно" sheetId="57" r:id="rId19"/>
  </sheets>
  <calcPr calcId="145621"/>
</workbook>
</file>

<file path=xl/calcChain.xml><?xml version="1.0" encoding="utf-8"?>
<calcChain xmlns="http://schemas.openxmlformats.org/spreadsheetml/2006/main">
  <c r="I23" i="47" l="1"/>
  <c r="G23" i="47"/>
  <c r="I22" i="47" l="1"/>
  <c r="G22" i="47"/>
  <c r="I19" i="47" l="1"/>
  <c r="G19" i="47"/>
  <c r="C14" i="47"/>
  <c r="G14" i="47"/>
  <c r="F28" i="5" l="1"/>
  <c r="C28" i="5"/>
  <c r="C28" i="3" l="1"/>
  <c r="C12" i="47" l="1"/>
  <c r="G12" i="47"/>
  <c r="C13" i="47" l="1"/>
  <c r="G13" i="47"/>
  <c r="C9" i="47"/>
  <c r="G9" i="47"/>
  <c r="C16" i="47" l="1"/>
  <c r="G16" i="47"/>
  <c r="L30" i="30"/>
  <c r="C17" i="47" l="1"/>
  <c r="G17" i="47"/>
  <c r="C8" i="47" l="1"/>
  <c r="G8" i="47"/>
  <c r="C7" i="47" l="1"/>
  <c r="G7" i="47"/>
  <c r="C30" i="30"/>
  <c r="C10" i="47" l="1"/>
  <c r="G10" i="47"/>
  <c r="F30" i="30"/>
  <c r="C15" i="47" l="1"/>
  <c r="G15" i="47"/>
  <c r="C11" i="47" l="1"/>
  <c r="G11" i="47"/>
  <c r="G30" i="30"/>
  <c r="I21" i="47" l="1"/>
  <c r="G21" i="47"/>
  <c r="E28" i="5"/>
  <c r="E28" i="3"/>
  <c r="I20" i="47" l="1"/>
  <c r="G20" i="47"/>
  <c r="D28" i="5"/>
  <c r="M30" i="30" l="1"/>
  <c r="N12" i="31" l="1"/>
  <c r="K22" i="47" l="1"/>
  <c r="K20" i="47" l="1"/>
  <c r="K21" i="47" l="1"/>
  <c r="N29" i="30" l="1"/>
  <c r="H28" i="4" l="1"/>
  <c r="D11" i="57" l="1"/>
  <c r="K23" i="47" l="1"/>
  <c r="J18" i="47" l="1"/>
  <c r="I18" i="47"/>
  <c r="H18" i="47"/>
  <c r="F18" i="47"/>
  <c r="E18" i="47"/>
  <c r="D18" i="47"/>
  <c r="C18" i="47"/>
  <c r="H13" i="17" l="1"/>
  <c r="M13" i="17" s="1"/>
  <c r="H12" i="17"/>
  <c r="M12" i="17" s="1"/>
  <c r="H28" i="10"/>
  <c r="H30" i="10" s="1"/>
  <c r="H28" i="6"/>
  <c r="H30" i="6" s="1"/>
  <c r="H28" i="5"/>
  <c r="H30" i="5" s="1"/>
  <c r="H28" i="3"/>
  <c r="G30" i="3" s="1"/>
  <c r="H28" i="2"/>
  <c r="M28" i="2" s="1"/>
  <c r="H28" i="1"/>
  <c r="H30" i="1" s="1"/>
  <c r="C30" i="3" l="1"/>
  <c r="E30" i="3"/>
  <c r="M28" i="10"/>
  <c r="D30" i="10"/>
  <c r="F30" i="10"/>
  <c r="C30" i="10"/>
  <c r="E30" i="10"/>
  <c r="G30" i="10"/>
  <c r="D30" i="6"/>
  <c r="F30" i="6"/>
  <c r="M28" i="6"/>
  <c r="C30" i="6"/>
  <c r="E30" i="6"/>
  <c r="G30" i="6"/>
  <c r="C30" i="5"/>
  <c r="E30" i="5"/>
  <c r="G30" i="5"/>
  <c r="D30" i="5"/>
  <c r="F30" i="5"/>
  <c r="M28" i="5"/>
  <c r="D30" i="3"/>
  <c r="F30" i="3"/>
  <c r="M28" i="3"/>
  <c r="D30" i="2"/>
  <c r="F30" i="2"/>
  <c r="C30" i="2"/>
  <c r="E30" i="2"/>
  <c r="G30" i="2"/>
  <c r="C30" i="1"/>
  <c r="E30" i="1"/>
  <c r="G30" i="1"/>
  <c r="M28" i="1"/>
  <c r="D30" i="1"/>
  <c r="F30" i="1"/>
  <c r="G18" i="47" l="1"/>
  <c r="L22" i="10" l="1"/>
  <c r="M22" i="10" l="1"/>
  <c r="K19" i="47" l="1"/>
  <c r="K17" i="47"/>
  <c r="K16" i="47"/>
  <c r="K15" i="47"/>
  <c r="K14" i="47"/>
  <c r="K13" i="47"/>
  <c r="K12" i="47"/>
  <c r="K11" i="47"/>
  <c r="K10" i="47"/>
  <c r="K9" i="47"/>
  <c r="K8" i="47"/>
  <c r="K7" i="47"/>
  <c r="J6" i="47"/>
  <c r="J24" i="47" s="1"/>
  <c r="I6" i="47"/>
  <c r="I24" i="47" s="1"/>
  <c r="H6" i="47"/>
  <c r="H24" i="47" s="1"/>
  <c r="F6" i="47"/>
  <c r="F24" i="47" s="1"/>
  <c r="E6" i="47"/>
  <c r="E24" i="47" s="1"/>
  <c r="D6" i="47"/>
  <c r="D24" i="47" s="1"/>
  <c r="C6" i="47"/>
  <c r="C24" i="47" s="1"/>
  <c r="M34" i="34"/>
  <c r="M33" i="34"/>
  <c r="M32" i="34"/>
  <c r="M30" i="34"/>
  <c r="M29" i="34"/>
  <c r="M28" i="34"/>
  <c r="M26" i="34"/>
  <c r="M25" i="34"/>
  <c r="M24" i="34"/>
  <c r="M22" i="34"/>
  <c r="M21" i="34"/>
  <c r="M20" i="34"/>
  <c r="M18" i="34"/>
  <c r="M17" i="34"/>
  <c r="M16" i="34"/>
  <c r="M14" i="34"/>
  <c r="M13" i="34"/>
  <c r="M12" i="34"/>
  <c r="M10" i="34"/>
  <c r="M9" i="34"/>
  <c r="M8" i="34"/>
  <c r="M6" i="34"/>
  <c r="M5" i="34"/>
  <c r="M4" i="34"/>
  <c r="N7" i="17"/>
  <c r="L13" i="17" s="1"/>
  <c r="N13" i="17" s="1"/>
  <c r="N6" i="17"/>
  <c r="L12" i="17" s="1"/>
  <c r="N12" i="17" s="1"/>
  <c r="K22" i="10"/>
  <c r="J22" i="10"/>
  <c r="I22" i="10"/>
  <c r="H22" i="10"/>
  <c r="G22" i="10"/>
  <c r="F22" i="10"/>
  <c r="E22" i="10"/>
  <c r="D22" i="10"/>
  <c r="C22" i="10"/>
  <c r="N21" i="10"/>
  <c r="N20" i="10"/>
  <c r="N19" i="10"/>
  <c r="N18" i="10"/>
  <c r="N17" i="10"/>
  <c r="N16" i="10"/>
  <c r="N15" i="10"/>
  <c r="N14" i="10"/>
  <c r="N13" i="10"/>
  <c r="N12" i="10"/>
  <c r="N11" i="10"/>
  <c r="N10" i="10"/>
  <c r="N9" i="10"/>
  <c r="N8" i="10"/>
  <c r="N7" i="10"/>
  <c r="N6" i="10"/>
  <c r="N5" i="10"/>
  <c r="N4" i="10"/>
  <c r="M29" i="29"/>
  <c r="L29" i="29"/>
  <c r="K29" i="29"/>
  <c r="J29" i="29"/>
  <c r="I29" i="29"/>
  <c r="H29" i="29"/>
  <c r="G29" i="29"/>
  <c r="F29" i="29"/>
  <c r="E29" i="29"/>
  <c r="D29" i="29"/>
  <c r="C29" i="29"/>
  <c r="N28" i="29"/>
  <c r="N27" i="29"/>
  <c r="N26" i="29"/>
  <c r="N25" i="29"/>
  <c r="N24" i="29"/>
  <c r="N23" i="29"/>
  <c r="N22" i="29"/>
  <c r="N21" i="29"/>
  <c r="M13" i="29"/>
  <c r="L13" i="29"/>
  <c r="K13" i="29"/>
  <c r="J13" i="29"/>
  <c r="I13" i="29"/>
  <c r="H13" i="29"/>
  <c r="G13" i="29"/>
  <c r="F13" i="29"/>
  <c r="E13" i="29"/>
  <c r="D13" i="29"/>
  <c r="C13" i="29"/>
  <c r="N12" i="29"/>
  <c r="N11" i="29"/>
  <c r="N10" i="29"/>
  <c r="N9" i="29"/>
  <c r="N8" i="29"/>
  <c r="N7" i="29"/>
  <c r="N6" i="29"/>
  <c r="N5" i="29"/>
  <c r="N13" i="29" s="1"/>
  <c r="N15" i="29" s="1"/>
  <c r="K30" i="30"/>
  <c r="J30" i="30"/>
  <c r="I30" i="30"/>
  <c r="H30" i="30"/>
  <c r="E30" i="30"/>
  <c r="D30" i="30"/>
  <c r="N28" i="30"/>
  <c r="N27" i="30"/>
  <c r="N26" i="30"/>
  <c r="N25" i="30"/>
  <c r="N24" i="30"/>
  <c r="N23" i="30"/>
  <c r="N22" i="30"/>
  <c r="M13" i="30"/>
  <c r="L13" i="30"/>
  <c r="K13" i="30"/>
  <c r="J13" i="30"/>
  <c r="I13" i="30"/>
  <c r="H13" i="30"/>
  <c r="G13" i="30"/>
  <c r="F13" i="30"/>
  <c r="E13" i="30"/>
  <c r="D13" i="30"/>
  <c r="C13" i="30"/>
  <c r="N12" i="30"/>
  <c r="N11" i="30"/>
  <c r="N10" i="30"/>
  <c r="N9" i="30"/>
  <c r="N8" i="30"/>
  <c r="N7" i="30"/>
  <c r="N6" i="30"/>
  <c r="N5" i="30"/>
  <c r="M18" i="31"/>
  <c r="L18" i="31"/>
  <c r="K18" i="31"/>
  <c r="J18" i="31"/>
  <c r="I18" i="31"/>
  <c r="H18" i="31"/>
  <c r="G18" i="31"/>
  <c r="F18" i="31"/>
  <c r="E18" i="31"/>
  <c r="D18" i="31"/>
  <c r="C18" i="31"/>
  <c r="N17" i="31"/>
  <c r="N16" i="31"/>
  <c r="N15" i="31"/>
  <c r="N14" i="31"/>
  <c r="N13" i="31"/>
  <c r="N11" i="31"/>
  <c r="N10" i="31"/>
  <c r="N9" i="31"/>
  <c r="N8" i="31"/>
  <c r="N7" i="31"/>
  <c r="N6" i="31"/>
  <c r="N5" i="31"/>
  <c r="M18" i="32"/>
  <c r="L18" i="32"/>
  <c r="K18" i="32"/>
  <c r="J18" i="32"/>
  <c r="I18" i="32"/>
  <c r="H18" i="32"/>
  <c r="G18" i="32"/>
  <c r="F18" i="32"/>
  <c r="E18" i="32"/>
  <c r="D18" i="32"/>
  <c r="C18" i="32"/>
  <c r="N17" i="32"/>
  <c r="N16" i="32"/>
  <c r="N15" i="32"/>
  <c r="N14" i="32"/>
  <c r="N13" i="32"/>
  <c r="N12" i="32"/>
  <c r="N11" i="32"/>
  <c r="N10" i="32"/>
  <c r="N9" i="32"/>
  <c r="N8" i="32"/>
  <c r="N7" i="32"/>
  <c r="N6" i="32"/>
  <c r="N5" i="32"/>
  <c r="M29" i="53"/>
  <c r="L29" i="53"/>
  <c r="K29" i="53"/>
  <c r="J29" i="53"/>
  <c r="I29" i="53"/>
  <c r="H29" i="53"/>
  <c r="G29" i="53"/>
  <c r="F29" i="53"/>
  <c r="E29" i="53"/>
  <c r="D29" i="53"/>
  <c r="C29" i="53"/>
  <c r="N28" i="53"/>
  <c r="N27" i="53"/>
  <c r="N26" i="53"/>
  <c r="N25" i="53"/>
  <c r="N24" i="53"/>
  <c r="N23" i="53"/>
  <c r="N22" i="53"/>
  <c r="N21" i="53"/>
  <c r="M13" i="53"/>
  <c r="L13" i="53"/>
  <c r="K13" i="53"/>
  <c r="J13" i="53"/>
  <c r="I13" i="53"/>
  <c r="H13" i="53"/>
  <c r="G13" i="53"/>
  <c r="F13" i="53"/>
  <c r="E13" i="53"/>
  <c r="D13" i="53"/>
  <c r="C13" i="53"/>
  <c r="N12" i="53"/>
  <c r="N11" i="53"/>
  <c r="N10" i="53"/>
  <c r="N9" i="53"/>
  <c r="N8" i="53"/>
  <c r="N7" i="53"/>
  <c r="N6" i="53"/>
  <c r="N5" i="53"/>
  <c r="M30" i="12"/>
  <c r="L30" i="12"/>
  <c r="K30" i="12"/>
  <c r="J30" i="12"/>
  <c r="I30" i="12"/>
  <c r="H30" i="12"/>
  <c r="G30" i="12"/>
  <c r="F30" i="12"/>
  <c r="E30" i="12"/>
  <c r="D30" i="12"/>
  <c r="C30" i="12"/>
  <c r="N29" i="12"/>
  <c r="N28" i="12"/>
  <c r="N27" i="12"/>
  <c r="N26" i="12"/>
  <c r="N25" i="12"/>
  <c r="N24" i="12"/>
  <c r="N23" i="12"/>
  <c r="N22" i="12"/>
  <c r="M13" i="12"/>
  <c r="L13" i="12"/>
  <c r="K13" i="12"/>
  <c r="J13" i="12"/>
  <c r="I13" i="12"/>
  <c r="H13" i="12"/>
  <c r="G13" i="12"/>
  <c r="F13" i="12"/>
  <c r="E13" i="12"/>
  <c r="D13" i="12"/>
  <c r="C13" i="12"/>
  <c r="N12" i="12"/>
  <c r="N11" i="12"/>
  <c r="N10" i="12"/>
  <c r="N9" i="12"/>
  <c r="N8" i="12"/>
  <c r="N7" i="12"/>
  <c r="N6" i="12"/>
  <c r="N5" i="12"/>
  <c r="M19" i="9"/>
  <c r="L19" i="9"/>
  <c r="K19" i="9"/>
  <c r="J19" i="9"/>
  <c r="I19" i="9"/>
  <c r="H19" i="9"/>
  <c r="G19" i="9"/>
  <c r="F19" i="9"/>
  <c r="E19" i="9"/>
  <c r="D19" i="9"/>
  <c r="C19" i="9"/>
  <c r="N18" i="9"/>
  <c r="N17" i="9"/>
  <c r="N16" i="9"/>
  <c r="N15" i="9"/>
  <c r="N14" i="9"/>
  <c r="N13" i="9"/>
  <c r="N12" i="9"/>
  <c r="N11" i="9"/>
  <c r="N10" i="9"/>
  <c r="N9" i="9"/>
  <c r="N8" i="9"/>
  <c r="N7" i="9"/>
  <c r="N6" i="9"/>
  <c r="M18" i="8"/>
  <c r="L18" i="8"/>
  <c r="K18" i="8"/>
  <c r="J18" i="8"/>
  <c r="I18" i="8"/>
  <c r="H18" i="8"/>
  <c r="G18" i="8"/>
  <c r="F18" i="8"/>
  <c r="E18" i="8"/>
  <c r="D18" i="8"/>
  <c r="C18" i="8"/>
  <c r="N17" i="8"/>
  <c r="N16" i="8"/>
  <c r="N15" i="8"/>
  <c r="N14" i="8"/>
  <c r="N13" i="8"/>
  <c r="N12" i="8"/>
  <c r="N11" i="8"/>
  <c r="N10" i="8"/>
  <c r="N9" i="8"/>
  <c r="N8" i="8"/>
  <c r="N7" i="8"/>
  <c r="N6" i="8"/>
  <c r="N5" i="8"/>
  <c r="M22" i="6"/>
  <c r="L22" i="6"/>
  <c r="K22" i="6"/>
  <c r="J22" i="6"/>
  <c r="I22" i="6"/>
  <c r="H22" i="6"/>
  <c r="G22" i="6"/>
  <c r="F22" i="6"/>
  <c r="E22" i="6"/>
  <c r="D22" i="6"/>
  <c r="C22" i="6"/>
  <c r="N21" i="6"/>
  <c r="N20" i="6"/>
  <c r="N19" i="6"/>
  <c r="N18" i="6"/>
  <c r="N17" i="6"/>
  <c r="N16" i="6"/>
  <c r="N15" i="6"/>
  <c r="N14" i="6"/>
  <c r="N13" i="6"/>
  <c r="N12" i="6"/>
  <c r="N11" i="6"/>
  <c r="N10" i="6"/>
  <c r="N9" i="6"/>
  <c r="N8" i="6"/>
  <c r="N7" i="6"/>
  <c r="N6" i="6"/>
  <c r="N5" i="6"/>
  <c r="N4" i="6"/>
  <c r="M22" i="5"/>
  <c r="L22" i="5"/>
  <c r="K22" i="5"/>
  <c r="J22" i="5"/>
  <c r="I22" i="5"/>
  <c r="H22" i="5"/>
  <c r="G22" i="5"/>
  <c r="F22" i="5"/>
  <c r="E22" i="5"/>
  <c r="D22" i="5"/>
  <c r="C22" i="5"/>
  <c r="N21" i="5"/>
  <c r="N20" i="5"/>
  <c r="N19" i="5"/>
  <c r="N18" i="5"/>
  <c r="N17" i="5"/>
  <c r="N16" i="5"/>
  <c r="N15" i="5"/>
  <c r="N14" i="5"/>
  <c r="N13" i="5"/>
  <c r="N12" i="5"/>
  <c r="N11" i="5"/>
  <c r="N10" i="5"/>
  <c r="N9" i="5"/>
  <c r="N8" i="5"/>
  <c r="N7" i="5"/>
  <c r="N6" i="5"/>
  <c r="N5" i="5"/>
  <c r="N4" i="5"/>
  <c r="M22" i="4"/>
  <c r="L22" i="4"/>
  <c r="K22" i="4"/>
  <c r="J22" i="4"/>
  <c r="I22" i="4"/>
  <c r="H22" i="4"/>
  <c r="G22" i="4"/>
  <c r="F22" i="4"/>
  <c r="E22" i="4"/>
  <c r="D22" i="4"/>
  <c r="C22" i="4"/>
  <c r="N21" i="4"/>
  <c r="N20" i="4"/>
  <c r="N19" i="4"/>
  <c r="N18" i="4"/>
  <c r="N17" i="4"/>
  <c r="N16" i="4"/>
  <c r="N15" i="4"/>
  <c r="N14" i="4"/>
  <c r="N13" i="4"/>
  <c r="N12" i="4"/>
  <c r="N11" i="4"/>
  <c r="N10" i="4"/>
  <c r="N9" i="4"/>
  <c r="N8" i="4"/>
  <c r="N7" i="4"/>
  <c r="N6" i="4"/>
  <c r="N5" i="4"/>
  <c r="N4" i="4"/>
  <c r="M22" i="3"/>
  <c r="L22" i="3"/>
  <c r="K22" i="3"/>
  <c r="J22" i="3"/>
  <c r="I22" i="3"/>
  <c r="H22" i="3"/>
  <c r="G22" i="3"/>
  <c r="F22" i="3"/>
  <c r="E22" i="3"/>
  <c r="D22" i="3"/>
  <c r="C22" i="3"/>
  <c r="N21" i="3"/>
  <c r="N20" i="3"/>
  <c r="N19" i="3"/>
  <c r="N18" i="3"/>
  <c r="N17" i="3"/>
  <c r="N16" i="3"/>
  <c r="N15" i="3"/>
  <c r="N14" i="3"/>
  <c r="N13" i="3"/>
  <c r="N12" i="3"/>
  <c r="N11" i="3"/>
  <c r="N10" i="3"/>
  <c r="N9" i="3"/>
  <c r="N8" i="3"/>
  <c r="N7" i="3"/>
  <c r="N6" i="3"/>
  <c r="N5" i="3"/>
  <c r="N4" i="3"/>
  <c r="N22" i="2"/>
  <c r="N24" i="2" s="1"/>
  <c r="N21" i="2"/>
  <c r="N20" i="2"/>
  <c r="N19" i="2"/>
  <c r="N18" i="2"/>
  <c r="N17" i="2"/>
  <c r="N16" i="2"/>
  <c r="N15" i="2"/>
  <c r="N14" i="2"/>
  <c r="N13" i="2"/>
  <c r="N12" i="2"/>
  <c r="N11" i="2"/>
  <c r="N10" i="2"/>
  <c r="N9" i="2"/>
  <c r="N8" i="2"/>
  <c r="N6" i="2"/>
  <c r="N5" i="2"/>
  <c r="N4" i="2"/>
  <c r="M22" i="1"/>
  <c r="L22" i="1"/>
  <c r="K22" i="1"/>
  <c r="J22" i="1"/>
  <c r="I22" i="1"/>
  <c r="H22" i="1"/>
  <c r="G22" i="1"/>
  <c r="F22" i="1"/>
  <c r="E22" i="1"/>
  <c r="D22" i="1"/>
  <c r="C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N22" i="10" l="1"/>
  <c r="D24" i="10" s="1"/>
  <c r="N29" i="29"/>
  <c r="N31" i="29" s="1"/>
  <c r="N22" i="1"/>
  <c r="D24" i="1" s="1"/>
  <c r="N30" i="30"/>
  <c r="H32" i="30" s="1"/>
  <c r="K18" i="47"/>
  <c r="N29" i="53"/>
  <c r="N31" i="53" s="1"/>
  <c r="M27" i="6"/>
  <c r="N22" i="5"/>
  <c r="M27" i="5" s="1"/>
  <c r="H30" i="3"/>
  <c r="H30" i="2"/>
  <c r="N18" i="32"/>
  <c r="N20" i="32" s="1"/>
  <c r="G6" i="47"/>
  <c r="G24" i="47" s="1"/>
  <c r="K6" i="47"/>
  <c r="N13" i="30"/>
  <c r="N16" i="30" s="1"/>
  <c r="N18" i="31"/>
  <c r="N20" i="31" s="1"/>
  <c r="N13" i="53"/>
  <c r="N15" i="53" s="1"/>
  <c r="N30" i="12"/>
  <c r="N32" i="12" s="1"/>
  <c r="N13" i="12"/>
  <c r="N15" i="12" s="1"/>
  <c r="N19" i="9"/>
  <c r="N21" i="9" s="1"/>
  <c r="N18" i="8"/>
  <c r="N20" i="8" s="1"/>
  <c r="N22" i="4"/>
  <c r="D24" i="4" s="1"/>
  <c r="N22" i="3"/>
  <c r="D24" i="3" s="1"/>
  <c r="C24" i="2"/>
  <c r="G24" i="2"/>
  <c r="K24" i="2"/>
  <c r="E24" i="2"/>
  <c r="I24" i="2"/>
  <c r="M24" i="2"/>
  <c r="C15" i="29"/>
  <c r="E15" i="29"/>
  <c r="G15" i="29"/>
  <c r="I15" i="29"/>
  <c r="K15" i="29"/>
  <c r="M15" i="29"/>
  <c r="D15" i="29"/>
  <c r="F15" i="29"/>
  <c r="H15" i="29"/>
  <c r="J15" i="29"/>
  <c r="L15" i="29"/>
  <c r="M27" i="2"/>
  <c r="D24" i="2"/>
  <c r="F24" i="2"/>
  <c r="H24" i="2"/>
  <c r="J24" i="2"/>
  <c r="L24" i="2"/>
  <c r="I31" i="29" l="1"/>
  <c r="D31" i="29"/>
  <c r="M31" i="29"/>
  <c r="K31" i="29"/>
  <c r="E31" i="29"/>
  <c r="J31" i="29"/>
  <c r="G31" i="29"/>
  <c r="C31" i="29"/>
  <c r="L31" i="29"/>
  <c r="H31" i="29"/>
  <c r="F31" i="29"/>
  <c r="H30" i="4"/>
  <c r="F30" i="4"/>
  <c r="D30" i="4"/>
  <c r="M28" i="4"/>
  <c r="E30" i="4"/>
  <c r="C30" i="4"/>
  <c r="G30" i="4"/>
  <c r="N24" i="6"/>
  <c r="K24" i="47"/>
  <c r="H24" i="6"/>
  <c r="K24" i="6"/>
  <c r="L24" i="6"/>
  <c r="D24" i="6"/>
  <c r="G24" i="6"/>
  <c r="C15" i="12"/>
  <c r="L24" i="10"/>
  <c r="G24" i="10"/>
  <c r="K24" i="10"/>
  <c r="C24" i="10"/>
  <c r="D20" i="32"/>
  <c r="M20" i="8"/>
  <c r="I20" i="8"/>
  <c r="L20" i="8"/>
  <c r="E20" i="8"/>
  <c r="H20" i="8"/>
  <c r="C24" i="6"/>
  <c r="J24" i="6"/>
  <c r="F24" i="6"/>
  <c r="M24" i="6"/>
  <c r="I24" i="6"/>
  <c r="E24" i="6"/>
  <c r="C16" i="30"/>
  <c r="K20" i="8"/>
  <c r="G20" i="8"/>
  <c r="C20" i="8"/>
  <c r="J20" i="8"/>
  <c r="E24" i="4"/>
  <c r="I24" i="10"/>
  <c r="E24" i="10"/>
  <c r="M27" i="10"/>
  <c r="M29" i="10" s="1"/>
  <c r="N29" i="10" s="1"/>
  <c r="M24" i="3"/>
  <c r="I24" i="3"/>
  <c r="D31" i="53"/>
  <c r="C15" i="53"/>
  <c r="K24" i="3"/>
  <c r="G24" i="3"/>
  <c r="E24" i="3"/>
  <c r="C24" i="3"/>
  <c r="N24" i="3"/>
  <c r="M27" i="3"/>
  <c r="M29" i="3" s="1"/>
  <c r="N29" i="3" s="1"/>
  <c r="L24" i="3"/>
  <c r="M24" i="1"/>
  <c r="H16" i="30"/>
  <c r="K31" i="53"/>
  <c r="E31" i="53"/>
  <c r="C31" i="53"/>
  <c r="M31" i="53"/>
  <c r="I31" i="53"/>
  <c r="J31" i="53"/>
  <c r="M32" i="12"/>
  <c r="I32" i="12"/>
  <c r="K32" i="12"/>
  <c r="D32" i="12"/>
  <c r="M21" i="9"/>
  <c r="F20" i="8"/>
  <c r="D20" i="8"/>
  <c r="M24" i="4"/>
  <c r="K24" i="4"/>
  <c r="I24" i="4"/>
  <c r="G24" i="4"/>
  <c r="J24" i="3"/>
  <c r="H24" i="3"/>
  <c r="F24" i="3"/>
  <c r="L24" i="1"/>
  <c r="K32" i="30"/>
  <c r="G32" i="30"/>
  <c r="L16" i="30"/>
  <c r="M16" i="30"/>
  <c r="H20" i="31"/>
  <c r="L20" i="31"/>
  <c r="K20" i="31"/>
  <c r="M20" i="32"/>
  <c r="E20" i="32"/>
  <c r="I20" i="32"/>
  <c r="L20" i="32"/>
  <c r="H20" i="32"/>
  <c r="G15" i="53"/>
  <c r="L15" i="53"/>
  <c r="K15" i="53"/>
  <c r="H15" i="53"/>
  <c r="M15" i="12"/>
  <c r="K15" i="12"/>
  <c r="I15" i="12"/>
  <c r="G15" i="12"/>
  <c r="E15" i="12"/>
  <c r="L15" i="12"/>
  <c r="K21" i="9"/>
  <c r="I21" i="9"/>
  <c r="G21" i="9"/>
  <c r="E21" i="9"/>
  <c r="C21" i="9"/>
  <c r="L21" i="9"/>
  <c r="J21" i="9"/>
  <c r="D21" i="9"/>
  <c r="D24" i="5"/>
  <c r="C24" i="4"/>
  <c r="N24" i="4"/>
  <c r="M27" i="4"/>
  <c r="M29" i="4" s="1"/>
  <c r="N29" i="4" s="1"/>
  <c r="M24" i="10"/>
  <c r="N24" i="10"/>
  <c r="M32" i="30"/>
  <c r="I32" i="30"/>
  <c r="C32" i="30"/>
  <c r="D32" i="30"/>
  <c r="E32" i="30"/>
  <c r="N32" i="30"/>
  <c r="F32" i="30"/>
  <c r="J32" i="30"/>
  <c r="J16" i="30"/>
  <c r="F16" i="30"/>
  <c r="I16" i="30"/>
  <c r="D16" i="30"/>
  <c r="K16" i="30"/>
  <c r="G16" i="30"/>
  <c r="E16" i="30"/>
  <c r="G31" i="53"/>
  <c r="L31" i="53"/>
  <c r="H31" i="53"/>
  <c r="F31" i="53"/>
  <c r="G32" i="12"/>
  <c r="E32" i="12"/>
  <c r="C32" i="12"/>
  <c r="L32" i="12"/>
  <c r="J32" i="12"/>
  <c r="H32" i="12"/>
  <c r="F32" i="12"/>
  <c r="J15" i="12"/>
  <c r="H21" i="9"/>
  <c r="N24" i="5"/>
  <c r="L24" i="4"/>
  <c r="J24" i="4"/>
  <c r="E24" i="1"/>
  <c r="J24" i="10"/>
  <c r="H24" i="10"/>
  <c r="F24" i="10"/>
  <c r="L32" i="30"/>
  <c r="D20" i="31"/>
  <c r="G20" i="31"/>
  <c r="J20" i="31"/>
  <c r="F20" i="31"/>
  <c r="M20" i="31"/>
  <c r="I20" i="31"/>
  <c r="E20" i="31"/>
  <c r="C20" i="31"/>
  <c r="K20" i="32"/>
  <c r="G20" i="32"/>
  <c r="C20" i="32"/>
  <c r="J20" i="32"/>
  <c r="F20" i="32"/>
  <c r="M15" i="53"/>
  <c r="I15" i="53"/>
  <c r="E15" i="53"/>
  <c r="J15" i="53"/>
  <c r="F15" i="53"/>
  <c r="D15" i="53"/>
  <c r="F15" i="12"/>
  <c r="H15" i="12"/>
  <c r="D15" i="12"/>
  <c r="F21" i="9"/>
  <c r="L24" i="5"/>
  <c r="G24" i="5"/>
  <c r="H24" i="5"/>
  <c r="K24" i="5"/>
  <c r="C24" i="5"/>
  <c r="J24" i="5"/>
  <c r="F24" i="5"/>
  <c r="M24" i="5"/>
  <c r="I24" i="5"/>
  <c r="E24" i="5"/>
  <c r="H24" i="4"/>
  <c r="F24" i="4"/>
  <c r="I24" i="1"/>
  <c r="M27" i="1"/>
  <c r="M29" i="1" s="1"/>
  <c r="N27" i="1" s="1"/>
  <c r="K24" i="1"/>
  <c r="G24" i="1"/>
  <c r="C24" i="1"/>
  <c r="N24" i="1"/>
  <c r="J24" i="1"/>
  <c r="H24" i="1"/>
  <c r="F24" i="1"/>
  <c r="M29" i="6"/>
  <c r="N29" i="6" s="1"/>
  <c r="M29" i="5"/>
  <c r="N29" i="5" s="1"/>
  <c r="M29" i="2"/>
  <c r="N29" i="2" s="1"/>
  <c r="N27" i="10" l="1"/>
  <c r="N28" i="10"/>
  <c r="N27" i="4"/>
  <c r="N28" i="4"/>
  <c r="N27" i="3"/>
  <c r="N28" i="3"/>
  <c r="N27" i="6"/>
  <c r="N28" i="6"/>
  <c r="N27" i="5"/>
  <c r="N28" i="5"/>
  <c r="N27" i="2"/>
  <c r="N28" i="2"/>
  <c r="N29" i="1"/>
  <c r="N28" i="1"/>
  <c r="G11" i="57"/>
  <c r="F11" i="57"/>
  <c r="E11" i="57"/>
</calcChain>
</file>

<file path=xl/sharedStrings.xml><?xml version="1.0" encoding="utf-8"?>
<sst xmlns="http://schemas.openxmlformats.org/spreadsheetml/2006/main" count="817" uniqueCount="117">
  <si>
    <t>Ред.   бр.</t>
  </si>
  <si>
    <t>Класа на осигурување</t>
  </si>
  <si>
    <t>неживот</t>
  </si>
  <si>
    <t>Вкупно</t>
  </si>
  <si>
    <t>Триглав</t>
  </si>
  <si>
    <t>Евроинс</t>
  </si>
  <si>
    <t>Сава</t>
  </si>
  <si>
    <t>Винер</t>
  </si>
  <si>
    <t>Еуролинк</t>
  </si>
  <si>
    <t>Уника</t>
  </si>
  <si>
    <t>Ос.Полиса</t>
  </si>
  <si>
    <t>Кроација</t>
  </si>
  <si>
    <t>Незгода</t>
  </si>
  <si>
    <t>Здравствено осигурување</t>
  </si>
  <si>
    <t>Моторни возила - каско</t>
  </si>
  <si>
    <t>Шински возила - каско</t>
  </si>
  <si>
    <t>Воздухоплови - каско</t>
  </si>
  <si>
    <t>Пловни објекти - каско</t>
  </si>
  <si>
    <t>Стока во превоз - карго</t>
  </si>
  <si>
    <t>Имот од пожари и други непогоди</t>
  </si>
  <si>
    <t xml:space="preserve">Останати осигурувања на имот </t>
  </si>
  <si>
    <t>АО (вкупно )</t>
  </si>
  <si>
    <t>Одговорност воздухоплови</t>
  </si>
  <si>
    <t>Одговорност пловни објекти</t>
  </si>
  <si>
    <t xml:space="preserve">Општо осигурување од одговорност </t>
  </si>
  <si>
    <t>Осигурување на кредити</t>
  </si>
  <si>
    <t>Осигурување на гаранции</t>
  </si>
  <si>
    <t>Осигурување од финансиски загуби</t>
  </si>
  <si>
    <t>Осигурување на правна заштита</t>
  </si>
  <si>
    <t>Осигурување на туристичка помош</t>
  </si>
  <si>
    <t xml:space="preserve">Вкупно  </t>
  </si>
  <si>
    <t xml:space="preserve">% по друштво за неживотно осигурување </t>
  </si>
  <si>
    <t>Граве</t>
  </si>
  <si>
    <t>Неживот</t>
  </si>
  <si>
    <t>Живот</t>
  </si>
  <si>
    <t xml:space="preserve">% по друштво за животно осигурување </t>
  </si>
  <si>
    <t>во 000 мкд</t>
  </si>
  <si>
    <t xml:space="preserve">Вкупно </t>
  </si>
  <si>
    <t>Ос.полиса</t>
  </si>
  <si>
    <t>Патнички автомобили</t>
  </si>
  <si>
    <t>Товарни возила</t>
  </si>
  <si>
    <t>Автобуси</t>
  </si>
  <si>
    <t>Влечни возила</t>
  </si>
  <si>
    <t>Специјални возила</t>
  </si>
  <si>
    <t>Моторцикли и скутери</t>
  </si>
  <si>
    <t>Приклучни возила</t>
  </si>
  <si>
    <t>Работни моторни возила</t>
  </si>
  <si>
    <t>Возила за време на пробни возења и престој во складишта</t>
  </si>
  <si>
    <t>Возила за време на доопремување на сопствени оски (пер акс)</t>
  </si>
  <si>
    <t>Моторни возила со пробни таблици</t>
  </si>
  <si>
    <t>Возила за време на поправка во автомеханичарски и авторемонтни работилници и во работилници за перење и подмачкување</t>
  </si>
  <si>
    <t>Возила со посебни регистарски ознаки кои се во промет на територија на РМ</t>
  </si>
  <si>
    <t>000 мкд</t>
  </si>
  <si>
    <t xml:space="preserve">% </t>
  </si>
  <si>
    <t xml:space="preserve">Вкупно ЗК </t>
  </si>
  <si>
    <t>Вкупно (неживот)</t>
  </si>
  <si>
    <t>Вкупно (живот)</t>
  </si>
  <si>
    <t>Друштво за осигурување</t>
  </si>
  <si>
    <t>Трошоци за провизија</t>
  </si>
  <si>
    <t>Резерви за настанати и пријавени штети</t>
  </si>
  <si>
    <t>Резерви за настанати но непријавени штети</t>
  </si>
  <si>
    <t>Број на штети</t>
  </si>
  <si>
    <t>Исплатени износи</t>
  </si>
  <si>
    <t>Број на резервирани штети</t>
  </si>
  <si>
    <t>Неосигурени возила</t>
  </si>
  <si>
    <t>Непознати возила</t>
  </si>
  <si>
    <t>Останати услужни штети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</si>
  <si>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</si>
  <si>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Општа одговорност </t>
  </si>
  <si>
    <t>Македонија</t>
  </si>
  <si>
    <t xml:space="preserve">Директна продажба </t>
  </si>
  <si>
    <t>Осиг. брокерски друштва</t>
  </si>
  <si>
    <t>Друштва за застапување</t>
  </si>
  <si>
    <t>Туристички агенции</t>
  </si>
  <si>
    <t xml:space="preserve">Авто салони </t>
  </si>
  <si>
    <t>Банки</t>
  </si>
  <si>
    <t>Број на склучени договори</t>
  </si>
  <si>
    <t xml:space="preserve">Бруто полисирана премија </t>
  </si>
  <si>
    <t>Застапници во осигурување</t>
  </si>
  <si>
    <t>Останати дистрибутивни канали</t>
  </si>
  <si>
    <t>Математичка резерва</t>
  </si>
  <si>
    <t>Резерви на штети</t>
  </si>
  <si>
    <t>Ред.           бр.</t>
  </si>
  <si>
    <t>Резерви за преносна премија</t>
  </si>
  <si>
    <t>Резерви за бонуси и попусти</t>
  </si>
  <si>
    <t>Резерви за штети</t>
  </si>
  <si>
    <t>Еквилизациона резерва</t>
  </si>
  <si>
    <t>Други технички резерви</t>
  </si>
  <si>
    <t>Вкупно резерви за штети</t>
  </si>
  <si>
    <t>Друштво</t>
  </si>
  <si>
    <t>живот</t>
  </si>
  <si>
    <t xml:space="preserve"> Во 000 мкд</t>
  </si>
  <si>
    <t>Во 000 мкд</t>
  </si>
  <si>
    <t>Халк</t>
  </si>
  <si>
    <t>Граве н.</t>
  </si>
  <si>
    <t>Бруто полисирана премија за период од 01.01.2021 до 30.09.2021</t>
  </si>
  <si>
    <t>Број на договори за период од 01.01.2021 до 30.09.2021</t>
  </si>
  <si>
    <t>Бруто исплатени (ликвидирани) штети за период од 01.01.2021 до 30.09.2021</t>
  </si>
  <si>
    <t>Број исплатени (ликвидирани) штети за период од 01.01.2021  до 30.09.2021</t>
  </si>
  <si>
    <t>Број на резервирани штети за период од 01.01.2021 до 30.09.2021</t>
  </si>
  <si>
    <t>Бруто резерви за настанати и пријавени штети за период од 01.01.2021 до 30.09.2021</t>
  </si>
  <si>
    <t>Договори за ЗАО за период од 01.01.2021 до 30.09.2021</t>
  </si>
  <si>
    <t>Премија за ЗАО за период од 01.01.2021 до 30.09.2021</t>
  </si>
  <si>
    <t>Број на Зелена карта за период од 01.01.2021 до 30.09.2021</t>
  </si>
  <si>
    <t>Премија за Зелена карта за период од 01.01.2021 до 30.09.2021</t>
  </si>
  <si>
    <t>Број на Гранично осигурување за период од 01.01.2021  до 30.09.2021</t>
  </si>
  <si>
    <t>Премија за Гранично осигурување за период од 01.01.2021 до 30.09.2021</t>
  </si>
  <si>
    <t>Број на штети од ЗАО за период од 01.01.2021 до 30.09.2021</t>
  </si>
  <si>
    <t>Ликвидирани штети на ЗАО за период од 01.01.2021  до 30.09.2021</t>
  </si>
  <si>
    <t>Број на штети на Зелена карта за период од 01.01.2021  до 30.09.2021</t>
  </si>
  <si>
    <t>Ликвидирани штети за ЗК за период од 01.01.2021  до 30.09.2021</t>
  </si>
  <si>
    <t>Штети на Гранично осигурување за период од 01.01.2021 до 30.09.2021</t>
  </si>
  <si>
    <t>Техничка премија за период од 01.01.2021  до 30.09.2021</t>
  </si>
  <si>
    <t xml:space="preserve">          Резерви за настанати и пријавени, непријавени штети за период од 01.01.2021 до 30.09.2021</t>
  </si>
  <si>
    <t>Продажба по канали за период од 01.01.2021 до 30.09.2021 година</t>
  </si>
  <si>
    <t>Бруто технички резерви за периодот од  01.01.2021 до 30.09.2021</t>
  </si>
  <si>
    <t>Неосигурени возила, непознати возила и услужни штети за период од 01.01 до 30.09.2021 година ( Вкупно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</si>
</sst>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#,##0.0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charset val="204"/>
      <scheme val="minor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  <charset val="204"/>
    </font>
    <font>
      <sz val="9"/>
      <color theme="1"/>
      <name val="Arial"/>
      <family val="2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i/>
      <sz val="10"/>
      <color theme="1"/>
      <name val="Arial"/>
      <family val="2"/>
    </font>
    <font>
      <b/>
      <i/>
      <sz val="8"/>
      <color theme="1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i/>
      <sz val="9"/>
      <color theme="1"/>
      <name val="Arial"/>
      <family val="2"/>
    </font>
    <font>
      <i/>
      <sz val="9"/>
      <color theme="1"/>
      <name val="Calibri"/>
      <family val="2"/>
      <charset val="204"/>
      <scheme val="minor"/>
    </font>
    <font>
      <i/>
      <sz val="8"/>
      <color theme="1"/>
      <name val="Arial"/>
      <family val="2"/>
    </font>
    <font>
      <i/>
      <sz val="10"/>
      <color theme="1"/>
      <name val="Arial"/>
      <family val="2"/>
    </font>
    <font>
      <i/>
      <sz val="10"/>
      <color theme="1"/>
      <name val="Calibri"/>
      <family val="2"/>
      <charset val="204"/>
      <scheme val="minor"/>
    </font>
    <font>
      <i/>
      <sz val="11"/>
      <color theme="1"/>
      <name val="Calibri"/>
      <family val="2"/>
      <scheme val="minor"/>
    </font>
    <font>
      <b/>
      <sz val="9"/>
      <name val="Arial"/>
      <family val="2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9"/>
      <color theme="0"/>
      <name val="Arial"/>
      <family val="2"/>
    </font>
    <font>
      <sz val="9"/>
      <color theme="0"/>
      <name val="Calibri"/>
      <family val="2"/>
      <scheme val="minor"/>
    </font>
    <font>
      <b/>
      <sz val="10"/>
      <name val="Arial"/>
      <family val="2"/>
    </font>
    <font>
      <b/>
      <i/>
      <sz val="9"/>
      <name val="Arial"/>
      <family val="2"/>
    </font>
    <font>
      <b/>
      <sz val="11"/>
      <name val="Arial"/>
      <family val="2"/>
    </font>
    <font>
      <sz val="10"/>
      <name val="Tahoma"/>
      <family val="2"/>
    </font>
    <font>
      <sz val="10"/>
      <name val="Tahoma"/>
      <family val="2"/>
    </font>
    <font>
      <sz val="8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9"/>
      </patternFill>
    </fill>
    <fill>
      <patternFill patternType="solid">
        <fgColor theme="0" tint="-0.14999847407452621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3">
    <xf numFmtId="0" fontId="0" fillId="0" borderId="0"/>
    <xf numFmtId="0" fontId="2" fillId="0" borderId="0"/>
    <xf numFmtId="9" fontId="2" fillId="0" borderId="0" applyFont="0" applyFill="0" applyBorder="0" applyAlignment="0" applyProtection="0"/>
    <xf numFmtId="0" fontId="10" fillId="0" borderId="0"/>
    <xf numFmtId="0" fontId="1" fillId="0" borderId="0"/>
    <xf numFmtId="0" fontId="2" fillId="0" borderId="0"/>
    <xf numFmtId="9" fontId="2" fillId="0" borderId="0" applyFont="0" applyFill="0" applyBorder="0" applyAlignment="0" applyProtection="0"/>
    <xf numFmtId="0" fontId="13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0" fillId="0" borderId="0"/>
    <xf numFmtId="0" fontId="41" fillId="0" borderId="0"/>
    <xf numFmtId="0" fontId="41" fillId="0" borderId="0"/>
  </cellStyleXfs>
  <cellXfs count="436">
    <xf numFmtId="0" fontId="0" fillId="0" borderId="0" xfId="0"/>
    <xf numFmtId="0" fontId="0" fillId="0" borderId="0" xfId="0"/>
    <xf numFmtId="0" fontId="5" fillId="0" borderId="0" xfId="1" applyFont="1"/>
    <xf numFmtId="0" fontId="6" fillId="0" borderId="0" xfId="1" applyFont="1"/>
    <xf numFmtId="0" fontId="5" fillId="0" borderId="7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6" fillId="0" borderId="1" xfId="1" applyFont="1" applyBorder="1" applyAlignment="1">
      <alignment vertical="center"/>
    </xf>
    <xf numFmtId="0" fontId="3" fillId="0" borderId="0" xfId="1" applyFont="1"/>
    <xf numFmtId="0" fontId="5" fillId="2" borderId="6" xfId="1" applyFont="1" applyFill="1" applyBorder="1" applyAlignment="1">
      <alignment vertical="center"/>
    </xf>
    <xf numFmtId="0" fontId="5" fillId="2" borderId="7" xfId="1" applyFont="1" applyFill="1" applyBorder="1" applyAlignment="1">
      <alignment vertical="center"/>
    </xf>
    <xf numFmtId="0" fontId="5" fillId="2" borderId="9" xfId="1" applyFont="1" applyFill="1" applyBorder="1" applyAlignment="1">
      <alignment vertical="center"/>
    </xf>
    <xf numFmtId="0" fontId="8" fillId="0" borderId="0" xfId="1" applyFont="1" applyBorder="1" applyAlignment="1">
      <alignment horizontal="center" vertical="center"/>
    </xf>
    <xf numFmtId="0" fontId="6" fillId="0" borderId="0" xfId="1" applyFont="1" applyBorder="1" applyAlignment="1">
      <alignment vertical="center"/>
    </xf>
    <xf numFmtId="3" fontId="11" fillId="3" borderId="0" xfId="1" applyNumberFormat="1" applyFont="1" applyFill="1" applyBorder="1" applyAlignment="1">
      <alignment vertical="center"/>
    </xf>
    <xf numFmtId="0" fontId="8" fillId="3" borderId="0" xfId="1" applyFont="1" applyFill="1" applyBorder="1" applyAlignment="1">
      <alignment vertical="center"/>
    </xf>
    <xf numFmtId="3" fontId="8" fillId="3" borderId="0" xfId="1" applyNumberFormat="1" applyFont="1" applyFill="1" applyBorder="1" applyAlignment="1">
      <alignment vertical="center"/>
    </xf>
    <xf numFmtId="3" fontId="8" fillId="4" borderId="0" xfId="1" applyNumberFormat="1" applyFont="1" applyFill="1" applyBorder="1" applyAlignment="1">
      <alignment vertical="center"/>
    </xf>
    <xf numFmtId="0" fontId="8" fillId="3" borderId="0" xfId="1" applyFont="1" applyFill="1" applyBorder="1" applyAlignment="1">
      <alignment horizontal="right" vertical="center"/>
    </xf>
    <xf numFmtId="0" fontId="7" fillId="2" borderId="1" xfId="1" applyFont="1" applyFill="1" applyBorder="1" applyAlignment="1">
      <alignment horizontal="right" vertical="center"/>
    </xf>
    <xf numFmtId="0" fontId="6" fillId="3" borderId="0" xfId="1" applyFont="1" applyFill="1" applyBorder="1" applyAlignment="1">
      <alignment vertical="center"/>
    </xf>
    <xf numFmtId="0" fontId="5" fillId="3" borderId="7" xfId="1" applyFont="1" applyFill="1" applyBorder="1"/>
    <xf numFmtId="0" fontId="5" fillId="2" borderId="17" xfId="1" applyFont="1" applyFill="1" applyBorder="1" applyAlignment="1">
      <alignment vertical="center"/>
    </xf>
    <xf numFmtId="0" fontId="4" fillId="3" borderId="1" xfId="1" applyFont="1" applyFill="1" applyBorder="1" applyAlignment="1">
      <alignment horizontal="center" vertical="center"/>
    </xf>
    <xf numFmtId="0" fontId="4" fillId="2" borderId="13" xfId="1" applyFont="1" applyFill="1" applyBorder="1" applyAlignment="1">
      <alignment horizontal="center" vertical="center"/>
    </xf>
    <xf numFmtId="0" fontId="4" fillId="4" borderId="1" xfId="1" applyFont="1" applyFill="1" applyBorder="1" applyAlignment="1">
      <alignment horizontal="center" vertical="center"/>
    </xf>
    <xf numFmtId="0" fontId="5" fillId="0" borderId="10" xfId="1" applyFont="1" applyBorder="1" applyAlignment="1">
      <alignment horizontal="center" vertical="center"/>
    </xf>
    <xf numFmtId="10" fontId="12" fillId="3" borderId="1" xfId="2" applyNumberFormat="1" applyFont="1" applyFill="1" applyBorder="1" applyAlignment="1">
      <alignment vertical="center"/>
    </xf>
    <xf numFmtId="10" fontId="5" fillId="2" borderId="13" xfId="2" applyNumberFormat="1" applyFont="1" applyFill="1" applyBorder="1" applyAlignment="1">
      <alignment vertical="center"/>
    </xf>
    <xf numFmtId="10" fontId="5" fillId="3" borderId="1" xfId="2" applyNumberFormat="1" applyFont="1" applyFill="1" applyBorder="1" applyAlignment="1">
      <alignment vertical="center"/>
    </xf>
    <xf numFmtId="10" fontId="5" fillId="4" borderId="1" xfId="2" applyNumberFormat="1" applyFont="1" applyFill="1" applyBorder="1" applyAlignment="1">
      <alignment vertical="center"/>
    </xf>
    <xf numFmtId="0" fontId="5" fillId="0" borderId="0" xfId="0" applyFont="1"/>
    <xf numFmtId="0" fontId="4" fillId="2" borderId="1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2" borderId="6" xfId="0" applyFont="1" applyFill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5" fillId="2" borderId="7" xfId="0" applyFont="1" applyFill="1" applyBorder="1" applyAlignment="1">
      <alignment vertical="center"/>
    </xf>
    <xf numFmtId="0" fontId="5" fillId="2" borderId="17" xfId="0" applyFont="1" applyFill="1" applyBorder="1"/>
    <xf numFmtId="0" fontId="5" fillId="0" borderId="9" xfId="0" applyFont="1" applyBorder="1" applyAlignment="1">
      <alignment horizontal="center" vertical="center"/>
    </xf>
    <xf numFmtId="0" fontId="5" fillId="2" borderId="9" xfId="0" applyFont="1" applyFill="1" applyBorder="1" applyAlignment="1">
      <alignment vertical="center"/>
    </xf>
    <xf numFmtId="0" fontId="5" fillId="2" borderId="18" xfId="0" applyFont="1" applyFill="1" applyBorder="1"/>
    <xf numFmtId="0" fontId="6" fillId="0" borderId="1" xfId="0" applyFont="1" applyBorder="1" applyAlignment="1">
      <alignment vertical="center"/>
    </xf>
    <xf numFmtId="0" fontId="8" fillId="2" borderId="1" xfId="0" applyFont="1" applyFill="1" applyBorder="1" applyAlignment="1">
      <alignment horizontal="right" vertical="center"/>
    </xf>
    <xf numFmtId="3" fontId="8" fillId="3" borderId="12" xfId="0" applyNumberFormat="1" applyFont="1" applyFill="1" applyBorder="1" applyAlignment="1">
      <alignment vertical="center"/>
    </xf>
    <xf numFmtId="3" fontId="8" fillId="2" borderId="1" xfId="0" applyNumberFormat="1" applyFont="1" applyFill="1" applyBorder="1" applyAlignment="1">
      <alignment vertical="center"/>
    </xf>
    <xf numFmtId="3" fontId="8" fillId="3" borderId="13" xfId="0" applyNumberFormat="1" applyFont="1" applyFill="1" applyBorder="1" applyAlignment="1">
      <alignment vertical="center"/>
    </xf>
    <xf numFmtId="3" fontId="8" fillId="3" borderId="1" xfId="0" applyNumberFormat="1" applyFont="1" applyFill="1" applyBorder="1" applyAlignment="1">
      <alignment vertical="center"/>
    </xf>
    <xf numFmtId="3" fontId="8" fillId="2" borderId="13" xfId="0" applyNumberFormat="1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8" fillId="3" borderId="0" xfId="0" applyFont="1" applyFill="1" applyBorder="1" applyAlignment="1">
      <alignment horizontal="right" vertical="center"/>
    </xf>
    <xf numFmtId="3" fontId="8" fillId="3" borderId="0" xfId="0" applyNumberFormat="1" applyFont="1" applyFill="1" applyBorder="1"/>
    <xf numFmtId="3" fontId="8" fillId="3" borderId="0" xfId="0" applyNumberFormat="1" applyFont="1" applyFill="1" applyBorder="1" applyAlignment="1">
      <alignment vertical="center"/>
    </xf>
    <xf numFmtId="10" fontId="5" fillId="2" borderId="1" xfId="6" applyNumberFormat="1" applyFont="1" applyFill="1" applyBorder="1" applyAlignment="1">
      <alignment vertical="center"/>
    </xf>
    <xf numFmtId="10" fontId="5" fillId="3" borderId="1" xfId="6" applyNumberFormat="1" applyFont="1" applyFill="1" applyBorder="1" applyAlignment="1">
      <alignment vertical="center"/>
    </xf>
    <xf numFmtId="10" fontId="5" fillId="3" borderId="1" xfId="6" applyNumberFormat="1" applyFont="1" applyFill="1" applyBorder="1" applyAlignment="1"/>
    <xf numFmtId="0" fontId="6" fillId="0" borderId="0" xfId="0" applyFont="1"/>
    <xf numFmtId="3" fontId="5" fillId="2" borderId="1" xfId="0" applyNumberFormat="1" applyFont="1" applyFill="1" applyBorder="1" applyAlignment="1">
      <alignment vertical="center"/>
    </xf>
    <xf numFmtId="0" fontId="5" fillId="3" borderId="17" xfId="0" applyFont="1" applyFill="1" applyBorder="1" applyAlignment="1">
      <alignment vertical="center"/>
    </xf>
    <xf numFmtId="3" fontId="11" fillId="2" borderId="1" xfId="0" applyNumberFormat="1" applyFont="1" applyFill="1" applyBorder="1" applyAlignment="1">
      <alignment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vertical="center"/>
    </xf>
    <xf numFmtId="3" fontId="8" fillId="4" borderId="1" xfId="0" applyNumberFormat="1" applyFont="1" applyFill="1" applyBorder="1" applyAlignment="1">
      <alignment vertical="center"/>
    </xf>
    <xf numFmtId="0" fontId="8" fillId="4" borderId="1" xfId="0" applyFont="1" applyFill="1" applyBorder="1" applyAlignment="1">
      <alignment vertical="center"/>
    </xf>
    <xf numFmtId="3" fontId="5" fillId="2" borderId="17" xfId="0" applyNumberFormat="1" applyFont="1" applyFill="1" applyBorder="1" applyAlignment="1">
      <alignment vertical="center"/>
    </xf>
    <xf numFmtId="0" fontId="14" fillId="0" borderId="0" xfId="0" applyFont="1"/>
    <xf numFmtId="0" fontId="5" fillId="2" borderId="7" xfId="0" applyFont="1" applyFill="1" applyBorder="1" applyAlignment="1">
      <alignment vertical="center" wrapText="1"/>
    </xf>
    <xf numFmtId="0" fontId="5" fillId="3" borderId="7" xfId="0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3" fontId="5" fillId="2" borderId="7" xfId="0" applyNumberFormat="1" applyFont="1" applyFill="1" applyBorder="1" applyAlignment="1">
      <alignment vertical="center"/>
    </xf>
    <xf numFmtId="10" fontId="12" fillId="3" borderId="1" xfId="6" applyNumberFormat="1" applyFont="1" applyFill="1" applyBorder="1" applyAlignment="1">
      <alignment vertical="center"/>
    </xf>
    <xf numFmtId="10" fontId="5" fillId="2" borderId="13" xfId="6" applyNumberFormat="1" applyFont="1" applyFill="1" applyBorder="1" applyAlignment="1">
      <alignment vertical="center"/>
    </xf>
    <xf numFmtId="10" fontId="5" fillId="4" borderId="1" xfId="6" applyNumberFormat="1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3" fontId="7" fillId="3" borderId="1" xfId="0" applyNumberFormat="1" applyFont="1" applyFill="1" applyBorder="1" applyAlignment="1">
      <alignment vertical="center"/>
    </xf>
    <xf numFmtId="3" fontId="11" fillId="3" borderId="0" xfId="0" applyNumberFormat="1" applyFont="1" applyFill="1" applyBorder="1" applyAlignment="1">
      <alignment vertical="center"/>
    </xf>
    <xf numFmtId="3" fontId="8" fillId="4" borderId="0" xfId="0" applyNumberFormat="1" applyFont="1" applyFill="1" applyBorder="1" applyAlignment="1">
      <alignment vertical="center"/>
    </xf>
    <xf numFmtId="164" fontId="5" fillId="2" borderId="13" xfId="6" applyNumberFormat="1" applyFont="1" applyFill="1" applyBorder="1" applyAlignment="1">
      <alignment vertical="center"/>
    </xf>
    <xf numFmtId="164" fontId="5" fillId="3" borderId="1" xfId="6" applyNumberFormat="1" applyFont="1" applyFill="1" applyBorder="1" applyAlignment="1">
      <alignment vertical="center"/>
    </xf>
    <xf numFmtId="164" fontId="5" fillId="4" borderId="1" xfId="6" applyNumberFormat="1" applyFont="1" applyFill="1" applyBorder="1" applyAlignment="1">
      <alignment vertical="center"/>
    </xf>
    <xf numFmtId="0" fontId="5" fillId="2" borderId="3" xfId="0" applyFont="1" applyFill="1" applyBorder="1" applyAlignment="1">
      <alignment horizontal="center" vertical="center" wrapText="1"/>
    </xf>
    <xf numFmtId="3" fontId="5" fillId="3" borderId="3" xfId="0" applyNumberFormat="1" applyFont="1" applyFill="1" applyBorder="1" applyAlignment="1">
      <alignment vertical="center"/>
    </xf>
    <xf numFmtId="3" fontId="5" fillId="3" borderId="7" xfId="0" applyNumberFormat="1" applyFont="1" applyFill="1" applyBorder="1" applyAlignment="1">
      <alignment vertical="center"/>
    </xf>
    <xf numFmtId="0" fontId="5" fillId="3" borderId="9" xfId="0" applyFont="1" applyFill="1" applyBorder="1" applyAlignment="1">
      <alignment vertical="center"/>
    </xf>
    <xf numFmtId="0" fontId="5" fillId="4" borderId="13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3" fontId="5" fillId="3" borderId="26" xfId="0" applyNumberFormat="1" applyFont="1" applyFill="1" applyBorder="1" applyAlignment="1">
      <alignment vertical="center"/>
    </xf>
    <xf numFmtId="3" fontId="5" fillId="2" borderId="16" xfId="0" applyNumberFormat="1" applyFont="1" applyFill="1" applyBorder="1" applyAlignment="1">
      <alignment vertical="center"/>
    </xf>
    <xf numFmtId="3" fontId="5" fillId="4" borderId="3" xfId="0" applyNumberFormat="1" applyFont="1" applyFill="1" applyBorder="1" applyAlignment="1">
      <alignment vertical="center"/>
    </xf>
    <xf numFmtId="3" fontId="5" fillId="3" borderId="9" xfId="0" applyNumberFormat="1" applyFont="1" applyFill="1" applyBorder="1" applyAlignment="1">
      <alignment vertical="center"/>
    </xf>
    <xf numFmtId="3" fontId="11" fillId="3" borderId="13" xfId="0" applyNumberFormat="1" applyFont="1" applyFill="1" applyBorder="1" applyAlignment="1">
      <alignment vertical="center"/>
    </xf>
    <xf numFmtId="3" fontId="11" fillId="4" borderId="1" xfId="0" applyNumberFormat="1" applyFont="1" applyFill="1" applyBorder="1" applyAlignment="1">
      <alignment vertical="center"/>
    </xf>
    <xf numFmtId="10" fontId="5" fillId="3" borderId="13" xfId="6" applyNumberFormat="1" applyFont="1" applyFill="1" applyBorder="1" applyAlignment="1">
      <alignment vertical="center"/>
    </xf>
    <xf numFmtId="10" fontId="12" fillId="2" borderId="1" xfId="6" applyNumberFormat="1" applyFont="1" applyFill="1" applyBorder="1" applyAlignment="1">
      <alignment vertical="center"/>
    </xf>
    <xf numFmtId="10" fontId="5" fillId="3" borderId="1" xfId="0" applyNumberFormat="1" applyFont="1" applyFill="1" applyBorder="1" applyAlignment="1">
      <alignment vertical="center" wrapText="1"/>
    </xf>
    <xf numFmtId="3" fontId="11" fillId="3" borderId="1" xfId="0" applyNumberFormat="1" applyFont="1" applyFill="1" applyBorder="1" applyAlignment="1">
      <alignment vertical="center"/>
    </xf>
    <xf numFmtId="3" fontId="12" fillId="3" borderId="3" xfId="0" applyNumberFormat="1" applyFont="1" applyFill="1" applyBorder="1" applyAlignment="1">
      <alignment vertical="center"/>
    </xf>
    <xf numFmtId="0" fontId="5" fillId="6" borderId="19" xfId="0" applyFont="1" applyFill="1" applyBorder="1"/>
    <xf numFmtId="0" fontId="5" fillId="6" borderId="0" xfId="0" applyFont="1" applyFill="1" applyBorder="1"/>
    <xf numFmtId="0" fontId="5" fillId="0" borderId="1" xfId="0" applyFont="1" applyBorder="1"/>
    <xf numFmtId="0" fontId="12" fillId="3" borderId="1" xfId="1" applyFont="1" applyFill="1" applyBorder="1" applyAlignment="1">
      <alignment horizontal="center" vertical="center"/>
    </xf>
    <xf numFmtId="10" fontId="5" fillId="2" borderId="14" xfId="2" applyNumberFormat="1" applyFont="1" applyFill="1" applyBorder="1" applyAlignment="1">
      <alignment vertical="center"/>
    </xf>
    <xf numFmtId="0" fontId="0" fillId="0" borderId="0" xfId="0" applyAlignment="1">
      <alignment horizontal="right"/>
    </xf>
    <xf numFmtId="0" fontId="6" fillId="2" borderId="10" xfId="1" applyFont="1" applyFill="1" applyBorder="1" applyAlignment="1">
      <alignment vertical="center"/>
    </xf>
    <xf numFmtId="0" fontId="0" fillId="0" borderId="0" xfId="0" applyBorder="1"/>
    <xf numFmtId="10" fontId="12" fillId="2" borderId="1" xfId="2" applyNumberFormat="1" applyFont="1" applyFill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3" fontId="5" fillId="3" borderId="31" xfId="0" applyNumberFormat="1" applyFont="1" applyFill="1" applyBorder="1" applyAlignment="1">
      <alignment vertical="center"/>
    </xf>
    <xf numFmtId="3" fontId="5" fillId="2" borderId="29" xfId="0" applyNumberFormat="1" applyFont="1" applyFill="1" applyBorder="1" applyAlignment="1">
      <alignment vertical="center"/>
    </xf>
    <xf numFmtId="3" fontId="5" fillId="3" borderId="4" xfId="0" applyNumberFormat="1" applyFont="1" applyFill="1" applyBorder="1" applyAlignment="1">
      <alignment vertical="center"/>
    </xf>
    <xf numFmtId="3" fontId="5" fillId="4" borderId="4" xfId="0" applyNumberFormat="1" applyFont="1" applyFill="1" applyBorder="1" applyAlignment="1">
      <alignment vertical="center"/>
    </xf>
    <xf numFmtId="0" fontId="14" fillId="3" borderId="7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3" fontId="7" fillId="3" borderId="1" xfId="0" applyNumberFormat="1" applyFont="1" applyFill="1" applyBorder="1"/>
    <xf numFmtId="0" fontId="14" fillId="2" borderId="3" xfId="0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/>
    </xf>
    <xf numFmtId="0" fontId="14" fillId="3" borderId="7" xfId="0" applyFont="1" applyFill="1" applyBorder="1" applyAlignment="1">
      <alignment vertical="center"/>
    </xf>
    <xf numFmtId="0" fontId="4" fillId="0" borderId="0" xfId="0" applyFont="1"/>
    <xf numFmtId="0" fontId="24" fillId="3" borderId="1" xfId="0" applyFont="1" applyFill="1" applyBorder="1" applyAlignment="1">
      <alignment horizontal="center" vertical="center"/>
    </xf>
    <xf numFmtId="3" fontId="24" fillId="2" borderId="3" xfId="0" applyNumberFormat="1" applyFont="1" applyFill="1" applyBorder="1" applyAlignment="1">
      <alignment vertical="center"/>
    </xf>
    <xf numFmtId="3" fontId="24" fillId="2" borderId="4" xfId="0" applyNumberFormat="1" applyFont="1" applyFill="1" applyBorder="1" applyAlignment="1">
      <alignment vertical="center"/>
    </xf>
    <xf numFmtId="0" fontId="5" fillId="0" borderId="6" xfId="0" applyFont="1" applyBorder="1" applyAlignment="1">
      <alignment horizontal="center" vertical="center"/>
    </xf>
    <xf numFmtId="3" fontId="14" fillId="0" borderId="27" xfId="0" applyNumberFormat="1" applyFont="1" applyBorder="1" applyAlignment="1">
      <alignment vertical="center"/>
    </xf>
    <xf numFmtId="3" fontId="14" fillId="2" borderId="6" xfId="0" applyNumberFormat="1" applyFont="1" applyFill="1" applyBorder="1" applyAlignment="1">
      <alignment vertical="center"/>
    </xf>
    <xf numFmtId="3" fontId="14" fillId="0" borderId="28" xfId="0" applyNumberFormat="1" applyFont="1" applyBorder="1" applyAlignment="1">
      <alignment vertical="center"/>
    </xf>
    <xf numFmtId="3" fontId="24" fillId="3" borderId="6" xfId="0" applyNumberFormat="1" applyFont="1" applyFill="1" applyBorder="1" applyAlignment="1">
      <alignment vertical="center"/>
    </xf>
    <xf numFmtId="3" fontId="14" fillId="0" borderId="30" xfId="0" applyNumberFormat="1" applyFont="1" applyBorder="1" applyAlignment="1">
      <alignment vertical="center"/>
    </xf>
    <xf numFmtId="3" fontId="14" fillId="2" borderId="4" xfId="0" applyNumberFormat="1" applyFont="1" applyFill="1" applyBorder="1" applyAlignment="1">
      <alignment vertical="center"/>
    </xf>
    <xf numFmtId="3" fontId="14" fillId="0" borderId="29" xfId="0" applyNumberFormat="1" applyFont="1" applyBorder="1" applyAlignment="1">
      <alignment vertical="center"/>
    </xf>
    <xf numFmtId="3" fontId="24" fillId="3" borderId="4" xfId="0" applyNumberFormat="1" applyFont="1" applyFill="1" applyBorder="1" applyAlignment="1">
      <alignment vertical="center"/>
    </xf>
    <xf numFmtId="3" fontId="14" fillId="0" borderId="1" xfId="0" applyNumberFormat="1" applyFont="1" applyBorder="1" applyAlignment="1">
      <alignment vertical="center"/>
    </xf>
    <xf numFmtId="3" fontId="14" fillId="0" borderId="15" xfId="0" applyNumberFormat="1" applyFont="1" applyBorder="1" applyAlignment="1">
      <alignment vertical="center"/>
    </xf>
    <xf numFmtId="0" fontId="14" fillId="3" borderId="9" xfId="0" applyFont="1" applyFill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8" fillId="3" borderId="13" xfId="0" applyFont="1" applyFill="1" applyBorder="1" applyAlignment="1">
      <alignment horizontal="right" vertical="center"/>
    </xf>
    <xf numFmtId="3" fontId="11" fillId="2" borderId="13" xfId="0" applyNumberFormat="1" applyFont="1" applyFill="1" applyBorder="1" applyAlignment="1">
      <alignment vertical="center"/>
    </xf>
    <xf numFmtId="3" fontId="11" fillId="3" borderId="12" xfId="0" applyNumberFormat="1" applyFont="1" applyFill="1" applyBorder="1" applyAlignment="1">
      <alignment vertical="center"/>
    </xf>
    <xf numFmtId="3" fontId="11" fillId="3" borderId="1" xfId="1" applyNumberFormat="1" applyFont="1" applyFill="1" applyBorder="1" applyAlignment="1">
      <alignment vertical="center"/>
    </xf>
    <xf numFmtId="3" fontId="8" fillId="2" borderId="13" xfId="1" applyNumberFormat="1" applyFont="1" applyFill="1" applyBorder="1" applyAlignment="1">
      <alignment vertical="center"/>
    </xf>
    <xf numFmtId="3" fontId="8" fillId="3" borderId="1" xfId="1" applyNumberFormat="1" applyFont="1" applyFill="1" applyBorder="1" applyAlignment="1">
      <alignment vertical="center"/>
    </xf>
    <xf numFmtId="3" fontId="8" fillId="4" borderId="1" xfId="1" applyNumberFormat="1" applyFont="1" applyFill="1" applyBorder="1" applyAlignment="1">
      <alignment vertical="center"/>
    </xf>
    <xf numFmtId="3" fontId="8" fillId="2" borderId="1" xfId="1" applyNumberFormat="1" applyFont="1" applyFill="1" applyBorder="1" applyAlignment="1">
      <alignment vertical="center"/>
    </xf>
    <xf numFmtId="0" fontId="24" fillId="3" borderId="1" xfId="0" applyFont="1" applyFill="1" applyBorder="1" applyAlignment="1">
      <alignment vertical="center"/>
    </xf>
    <xf numFmtId="3" fontId="24" fillId="3" borderId="1" xfId="0" applyNumberFormat="1" applyFont="1" applyFill="1" applyBorder="1"/>
    <xf numFmtId="3" fontId="14" fillId="2" borderId="1" xfId="0" applyNumberFormat="1" applyFont="1" applyFill="1" applyBorder="1" applyAlignment="1">
      <alignment horizontal="right" vertical="center"/>
    </xf>
    <xf numFmtId="3" fontId="24" fillId="0" borderId="32" xfId="0" applyNumberFormat="1" applyFont="1" applyBorder="1" applyAlignment="1">
      <alignment horizontal="right" vertical="center"/>
    </xf>
    <xf numFmtId="3" fontId="24" fillId="0" borderId="1" xfId="0" applyNumberFormat="1" applyFont="1" applyBorder="1" applyAlignment="1">
      <alignment horizontal="right" vertical="center"/>
    </xf>
    <xf numFmtId="0" fontId="29" fillId="4" borderId="1" xfId="0" applyFont="1" applyFill="1" applyBorder="1" applyAlignment="1">
      <alignment horizontal="center" vertical="center"/>
    </xf>
    <xf numFmtId="0" fontId="29" fillId="3" borderId="1" xfId="0" applyFont="1" applyFill="1" applyBorder="1" applyAlignment="1">
      <alignment horizontal="center" vertical="center"/>
    </xf>
    <xf numFmtId="0" fontId="29" fillId="2" borderId="13" xfId="0" applyFont="1" applyFill="1" applyBorder="1" applyAlignment="1">
      <alignment horizontal="center" vertical="center"/>
    </xf>
    <xf numFmtId="0" fontId="28" fillId="3" borderId="14" xfId="1" applyFont="1" applyFill="1" applyBorder="1" applyAlignment="1">
      <alignment horizontal="center" vertical="center"/>
    </xf>
    <xf numFmtId="0" fontId="28" fillId="3" borderId="1" xfId="0" applyFont="1" applyFill="1" applyBorder="1" applyAlignment="1">
      <alignment horizontal="center" vertical="center"/>
    </xf>
    <xf numFmtId="3" fontId="5" fillId="0" borderId="1" xfId="0" applyNumberFormat="1" applyFont="1" applyBorder="1" applyAlignment="1">
      <alignment vertical="center"/>
    </xf>
    <xf numFmtId="3" fontId="5" fillId="0" borderId="2" xfId="0" applyNumberFormat="1" applyFont="1" applyBorder="1" applyAlignment="1">
      <alignment vertical="center"/>
    </xf>
    <xf numFmtId="10" fontId="5" fillId="2" borderId="21" xfId="0" applyNumberFormat="1" applyFont="1" applyFill="1" applyBorder="1" applyAlignment="1">
      <alignment vertical="center"/>
    </xf>
    <xf numFmtId="10" fontId="5" fillId="2" borderId="1" xfId="0" applyNumberFormat="1" applyFont="1" applyFill="1" applyBorder="1" applyAlignment="1">
      <alignment vertical="center"/>
    </xf>
    <xf numFmtId="3" fontId="5" fillId="0" borderId="11" xfId="0" applyNumberFormat="1" applyFont="1" applyBorder="1" applyAlignment="1">
      <alignment vertical="center"/>
    </xf>
    <xf numFmtId="10" fontId="5" fillId="2" borderId="22" xfId="0" applyNumberFormat="1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3" fontId="5" fillId="3" borderId="6" xfId="0" applyNumberFormat="1" applyFont="1" applyFill="1" applyBorder="1" applyAlignment="1">
      <alignment vertical="center"/>
    </xf>
    <xf numFmtId="3" fontId="5" fillId="2" borderId="18" xfId="0" applyNumberFormat="1" applyFont="1" applyFill="1" applyBorder="1" applyAlignment="1">
      <alignment vertical="center"/>
    </xf>
    <xf numFmtId="3" fontId="5" fillId="4" borderId="7" xfId="0" applyNumberFormat="1" applyFont="1" applyFill="1" applyBorder="1" applyAlignment="1">
      <alignment vertical="center"/>
    </xf>
    <xf numFmtId="3" fontId="5" fillId="4" borderId="9" xfId="0" applyNumberFormat="1" applyFont="1" applyFill="1" applyBorder="1" applyAlignment="1">
      <alignment vertical="center"/>
    </xf>
    <xf numFmtId="3" fontId="5" fillId="2" borderId="3" xfId="0" applyNumberFormat="1" applyFont="1" applyFill="1" applyBorder="1" applyAlignment="1">
      <alignment vertical="center"/>
    </xf>
    <xf numFmtId="3" fontId="5" fillId="2" borderId="9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3" fontId="5" fillId="2" borderId="16" xfId="0" applyNumberFormat="1" applyFont="1" applyFill="1" applyBorder="1" applyAlignment="1">
      <alignment vertical="center" wrapText="1"/>
    </xf>
    <xf numFmtId="3" fontId="12" fillId="3" borderId="1" xfId="0" applyNumberFormat="1" applyFont="1" applyFill="1" applyBorder="1" applyAlignment="1">
      <alignment vertical="center"/>
    </xf>
    <xf numFmtId="0" fontId="5" fillId="2" borderId="18" xfId="0" applyFont="1" applyFill="1" applyBorder="1" applyAlignment="1">
      <alignment vertical="center"/>
    </xf>
    <xf numFmtId="0" fontId="5" fillId="3" borderId="3" xfId="0" applyFont="1" applyFill="1" applyBorder="1" applyAlignment="1">
      <alignment vertical="center"/>
    </xf>
    <xf numFmtId="0" fontId="5" fillId="6" borderId="19" xfId="0" applyFont="1" applyFill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3" fontId="5" fillId="2" borderId="6" xfId="0" applyNumberFormat="1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10" xfId="1" applyFont="1" applyFill="1" applyBorder="1" applyAlignment="1">
      <alignment vertical="center"/>
    </xf>
    <xf numFmtId="0" fontId="14" fillId="2" borderId="3" xfId="0" applyFont="1" applyFill="1" applyBorder="1" applyAlignment="1">
      <alignment vertical="center"/>
    </xf>
    <xf numFmtId="0" fontId="14" fillId="2" borderId="7" xfId="0" applyFont="1" applyFill="1" applyBorder="1" applyAlignment="1">
      <alignment vertical="center"/>
    </xf>
    <xf numFmtId="0" fontId="14" fillId="2" borderId="9" xfId="0" applyFont="1" applyFill="1" applyBorder="1" applyAlignment="1">
      <alignment vertical="center"/>
    </xf>
    <xf numFmtId="0" fontId="14" fillId="3" borderId="9" xfId="0" applyFont="1" applyFill="1" applyBorder="1" applyAlignment="1">
      <alignment vertical="center"/>
    </xf>
    <xf numFmtId="3" fontId="14" fillId="2" borderId="7" xfId="0" applyNumberFormat="1" applyFont="1" applyFill="1" applyBorder="1" applyAlignment="1">
      <alignment vertical="center"/>
    </xf>
    <xf numFmtId="3" fontId="14" fillId="3" borderId="7" xfId="0" applyNumberFormat="1" applyFont="1" applyFill="1" applyBorder="1" applyAlignment="1">
      <alignment vertical="center"/>
    </xf>
    <xf numFmtId="3" fontId="14" fillId="3" borderId="9" xfId="0" applyNumberFormat="1" applyFont="1" applyFill="1" applyBorder="1" applyAlignment="1">
      <alignment vertical="center"/>
    </xf>
    <xf numFmtId="3" fontId="24" fillId="3" borderId="1" xfId="0" applyNumberFormat="1" applyFont="1" applyFill="1" applyBorder="1" applyAlignment="1">
      <alignment vertical="center"/>
    </xf>
    <xf numFmtId="3" fontId="14" fillId="2" borderId="3" xfId="0" applyNumberFormat="1" applyFont="1" applyFill="1" applyBorder="1" applyAlignment="1">
      <alignment vertical="center"/>
    </xf>
    <xf numFmtId="3" fontId="7" fillId="3" borderId="11" xfId="0" applyNumberFormat="1" applyFont="1" applyFill="1" applyBorder="1" applyAlignment="1">
      <alignment vertical="center"/>
    </xf>
    <xf numFmtId="3" fontId="23" fillId="2" borderId="3" xfId="0" applyNumberFormat="1" applyFont="1" applyFill="1" applyBorder="1" applyAlignment="1">
      <alignment vertical="center"/>
    </xf>
    <xf numFmtId="3" fontId="23" fillId="3" borderId="7" xfId="0" applyNumberFormat="1" applyFont="1" applyFill="1" applyBorder="1" applyAlignment="1">
      <alignment vertical="center"/>
    </xf>
    <xf numFmtId="3" fontId="23" fillId="2" borderId="9" xfId="0" applyNumberFormat="1" applyFont="1" applyFill="1" applyBorder="1" applyAlignment="1">
      <alignment vertical="center"/>
    </xf>
    <xf numFmtId="3" fontId="14" fillId="2" borderId="9" xfId="0" applyNumberFormat="1" applyFont="1" applyFill="1" applyBorder="1" applyAlignment="1">
      <alignment vertical="center"/>
    </xf>
    <xf numFmtId="3" fontId="23" fillId="2" borderId="7" xfId="0" applyNumberFormat="1" applyFont="1" applyFill="1" applyBorder="1" applyAlignment="1">
      <alignment vertical="center"/>
    </xf>
    <xf numFmtId="3" fontId="5" fillId="3" borderId="6" xfId="1" applyNumberFormat="1" applyFont="1" applyFill="1" applyBorder="1" applyAlignment="1">
      <alignment vertical="center"/>
    </xf>
    <xf numFmtId="0" fontId="5" fillId="4" borderId="6" xfId="0" applyFont="1" applyFill="1" applyBorder="1" applyAlignment="1">
      <alignment vertical="center"/>
    </xf>
    <xf numFmtId="0" fontId="5" fillId="4" borderId="9" xfId="0" applyFont="1" applyFill="1" applyBorder="1" applyAlignment="1">
      <alignment vertical="center"/>
    </xf>
    <xf numFmtId="0" fontId="5" fillId="2" borderId="16" xfId="0" applyFont="1" applyFill="1" applyBorder="1" applyAlignment="1">
      <alignment vertical="center"/>
    </xf>
    <xf numFmtId="3" fontId="5" fillId="4" borderId="6" xfId="0" applyNumberFormat="1" applyFont="1" applyFill="1" applyBorder="1" applyAlignment="1">
      <alignment vertical="center"/>
    </xf>
    <xf numFmtId="3" fontId="5" fillId="3" borderId="16" xfId="0" applyNumberFormat="1" applyFont="1" applyFill="1" applyBorder="1" applyAlignment="1">
      <alignment vertical="center"/>
    </xf>
    <xf numFmtId="3" fontId="5" fillId="3" borderId="17" xfId="0" applyNumberFormat="1" applyFont="1" applyFill="1" applyBorder="1" applyAlignment="1">
      <alignment vertical="center"/>
    </xf>
    <xf numFmtId="0" fontId="5" fillId="3" borderId="18" xfId="0" applyFont="1" applyFill="1" applyBorder="1" applyAlignment="1">
      <alignment vertical="center"/>
    </xf>
    <xf numFmtId="0" fontId="5" fillId="3" borderId="16" xfId="0" applyFont="1" applyFill="1" applyBorder="1" applyAlignment="1">
      <alignment vertical="center"/>
    </xf>
    <xf numFmtId="3" fontId="5" fillId="2" borderId="3" xfId="1" applyNumberFormat="1" applyFont="1" applyFill="1" applyBorder="1" applyAlignment="1">
      <alignment vertical="center"/>
    </xf>
    <xf numFmtId="3" fontId="5" fillId="2" borderId="7" xfId="1" applyNumberFormat="1" applyFont="1" applyFill="1" applyBorder="1" applyAlignment="1">
      <alignment vertical="center"/>
    </xf>
    <xf numFmtId="3" fontId="5" fillId="2" borderId="9" xfId="1" applyNumberFormat="1" applyFont="1" applyFill="1" applyBorder="1" applyAlignment="1">
      <alignment vertical="center"/>
    </xf>
    <xf numFmtId="3" fontId="5" fillId="4" borderId="3" xfId="1" applyNumberFormat="1" applyFont="1" applyFill="1" applyBorder="1" applyAlignment="1">
      <alignment vertical="center"/>
    </xf>
    <xf numFmtId="0" fontId="5" fillId="4" borderId="7" xfId="1" applyFont="1" applyFill="1" applyBorder="1" applyAlignment="1">
      <alignment vertical="center"/>
    </xf>
    <xf numFmtId="3" fontId="5" fillId="4" borderId="7" xfId="1" applyNumberFormat="1" applyFont="1" applyFill="1" applyBorder="1" applyAlignment="1">
      <alignment vertical="center"/>
    </xf>
    <xf numFmtId="3" fontId="5" fillId="4" borderId="9" xfId="1" applyNumberFormat="1" applyFont="1" applyFill="1" applyBorder="1" applyAlignment="1">
      <alignment vertical="center"/>
    </xf>
    <xf numFmtId="3" fontId="5" fillId="2" borderId="16" xfId="1" applyNumberFormat="1" applyFont="1" applyFill="1" applyBorder="1" applyAlignment="1">
      <alignment vertical="center"/>
    </xf>
    <xf numFmtId="3" fontId="5" fillId="2" borderId="17" xfId="1" applyNumberFormat="1" applyFont="1" applyFill="1" applyBorder="1" applyAlignment="1">
      <alignment vertical="center"/>
    </xf>
    <xf numFmtId="3" fontId="5" fillId="2" borderId="18" xfId="1" applyNumberFormat="1" applyFont="1" applyFill="1" applyBorder="1" applyAlignment="1">
      <alignment vertical="center"/>
    </xf>
    <xf numFmtId="0" fontId="5" fillId="3" borderId="7" xfId="1" applyFont="1" applyFill="1" applyBorder="1" applyAlignment="1">
      <alignment vertical="center"/>
    </xf>
    <xf numFmtId="3" fontId="5" fillId="3" borderId="7" xfId="1" applyNumberFormat="1" applyFont="1" applyFill="1" applyBorder="1" applyAlignment="1">
      <alignment vertical="center"/>
    </xf>
    <xf numFmtId="3" fontId="5" fillId="3" borderId="9" xfId="1" applyNumberFormat="1" applyFont="1" applyFill="1" applyBorder="1" applyAlignment="1">
      <alignment vertical="center"/>
    </xf>
    <xf numFmtId="3" fontId="5" fillId="3" borderId="3" xfId="1" applyNumberFormat="1" applyFont="1" applyFill="1" applyBorder="1" applyAlignment="1">
      <alignment vertical="center"/>
    </xf>
    <xf numFmtId="3" fontId="5" fillId="0" borderId="19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3" fontId="5" fillId="3" borderId="18" xfId="0" applyNumberFormat="1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5" fillId="0" borderId="0" xfId="1" applyFont="1" applyAlignment="1">
      <alignment horizontal="right" vertical="center"/>
    </xf>
    <xf numFmtId="0" fontId="5" fillId="0" borderId="0" xfId="1" applyFont="1" applyAlignment="1">
      <alignment vertical="center"/>
    </xf>
    <xf numFmtId="3" fontId="32" fillId="3" borderId="1" xfId="1" applyNumberFormat="1" applyFont="1" applyFill="1" applyBorder="1" applyAlignment="1">
      <alignment vertical="center"/>
    </xf>
    <xf numFmtId="3" fontId="32" fillId="2" borderId="13" xfId="1" applyNumberFormat="1" applyFont="1" applyFill="1" applyBorder="1" applyAlignment="1">
      <alignment vertical="center"/>
    </xf>
    <xf numFmtId="3" fontId="24" fillId="2" borderId="13" xfId="1" applyNumberFormat="1" applyFont="1" applyFill="1" applyBorder="1" applyAlignment="1">
      <alignment vertical="center"/>
    </xf>
    <xf numFmtId="3" fontId="24" fillId="3" borderId="1" xfId="1" applyNumberFormat="1" applyFont="1" applyFill="1" applyBorder="1" applyAlignment="1">
      <alignment vertical="center"/>
    </xf>
    <xf numFmtId="3" fontId="24" fillId="4" borderId="1" xfId="1" applyNumberFormat="1" applyFont="1" applyFill="1" applyBorder="1" applyAlignment="1">
      <alignment vertical="center"/>
    </xf>
    <xf numFmtId="3" fontId="24" fillId="2" borderId="1" xfId="1" applyNumberFormat="1" applyFont="1" applyFill="1" applyBorder="1" applyAlignment="1">
      <alignment vertical="center"/>
    </xf>
    <xf numFmtId="3" fontId="12" fillId="2" borderId="7" xfId="1" applyNumberFormat="1" applyFont="1" applyFill="1" applyBorder="1" applyAlignment="1">
      <alignment vertical="center"/>
    </xf>
    <xf numFmtId="0" fontId="5" fillId="0" borderId="0" xfId="0" applyFont="1" applyAlignment="1">
      <alignment horizontal="right" vertical="center"/>
    </xf>
    <xf numFmtId="3" fontId="5" fillId="0" borderId="1" xfId="0" applyNumberFormat="1" applyFont="1" applyBorder="1" applyAlignment="1">
      <alignment horizontal="right" vertical="center"/>
    </xf>
    <xf numFmtId="3" fontId="5" fillId="0" borderId="11" xfId="0" applyNumberFormat="1" applyFont="1" applyBorder="1" applyAlignment="1">
      <alignment horizontal="right" vertical="center"/>
    </xf>
    <xf numFmtId="10" fontId="5" fillId="2" borderId="14" xfId="6" applyNumberFormat="1" applyFont="1" applyFill="1" applyBorder="1" applyAlignment="1">
      <alignment vertical="center"/>
    </xf>
    <xf numFmtId="0" fontId="5" fillId="2" borderId="7" xfId="0" applyFont="1" applyFill="1" applyBorder="1" applyAlignment="1">
      <alignment horizontal="left" vertical="center" wrapText="1"/>
    </xf>
    <xf numFmtId="1" fontId="5" fillId="0" borderId="0" xfId="0" applyNumberFormat="1" applyFont="1" applyAlignment="1">
      <alignment horizontal="right" vertical="center"/>
    </xf>
    <xf numFmtId="3" fontId="5" fillId="2" borderId="17" xfId="0" applyNumberFormat="1" applyFont="1" applyFill="1" applyBorder="1" applyAlignment="1">
      <alignment vertical="center" wrapText="1"/>
    </xf>
    <xf numFmtId="3" fontId="12" fillId="4" borderId="7" xfId="0" applyNumberFormat="1" applyFont="1" applyFill="1" applyBorder="1" applyAlignment="1">
      <alignment vertical="center"/>
    </xf>
    <xf numFmtId="0" fontId="24" fillId="0" borderId="0" xfId="0" applyFont="1" applyAlignment="1">
      <alignment vertical="center"/>
    </xf>
    <xf numFmtId="2" fontId="7" fillId="0" borderId="0" xfId="0" applyNumberFormat="1" applyFont="1" applyBorder="1" applyAlignment="1">
      <alignment horizontal="center" vertical="center" wrapText="1"/>
    </xf>
    <xf numFmtId="2" fontId="0" fillId="0" borderId="0" xfId="0" applyNumberFormat="1" applyBorder="1" applyAlignment="1">
      <alignment wrapText="1"/>
    </xf>
    <xf numFmtId="3" fontId="8" fillId="0" borderId="19" xfId="0" applyNumberFormat="1" applyFont="1" applyBorder="1" applyAlignment="1">
      <alignment vertical="center"/>
    </xf>
    <xf numFmtId="10" fontId="5" fillId="3" borderId="1" xfId="6" applyNumberFormat="1" applyFont="1" applyFill="1" applyBorder="1"/>
    <xf numFmtId="10" fontId="5" fillId="2" borderId="1" xfId="6" applyNumberFormat="1" applyFont="1" applyFill="1" applyBorder="1"/>
    <xf numFmtId="0" fontId="19" fillId="4" borderId="13" xfId="0" applyFont="1" applyFill="1" applyBorder="1" applyAlignment="1">
      <alignment horizontal="center" vertical="center"/>
    </xf>
    <xf numFmtId="0" fontId="33" fillId="0" borderId="0" xfId="0" applyFont="1"/>
    <xf numFmtId="0" fontId="34" fillId="0" borderId="0" xfId="0" applyFont="1"/>
    <xf numFmtId="0" fontId="4" fillId="0" borderId="0" xfId="0" applyFont="1" applyAlignment="1">
      <alignment vertical="center"/>
    </xf>
    <xf numFmtId="0" fontId="12" fillId="0" borderId="1" xfId="0" applyFont="1" applyBorder="1" applyAlignment="1">
      <alignment vertical="center"/>
    </xf>
    <xf numFmtId="3" fontId="12" fillId="0" borderId="1" xfId="0" applyNumberFormat="1" applyFont="1" applyBorder="1" applyAlignment="1">
      <alignment vertical="center"/>
    </xf>
    <xf numFmtId="3" fontId="12" fillId="4" borderId="7" xfId="1" applyNumberFormat="1" applyFont="1" applyFill="1" applyBorder="1" applyAlignment="1">
      <alignment vertical="center"/>
    </xf>
    <xf numFmtId="0" fontId="12" fillId="4" borderId="9" xfId="0" applyFont="1" applyFill="1" applyBorder="1" applyAlignment="1">
      <alignment vertical="center"/>
    </xf>
    <xf numFmtId="0" fontId="12" fillId="2" borderId="9" xfId="0" applyFont="1" applyFill="1" applyBorder="1" applyAlignment="1">
      <alignment vertical="center"/>
    </xf>
    <xf numFmtId="3" fontId="12" fillId="2" borderId="7" xfId="0" applyNumberFormat="1" applyFont="1" applyFill="1" applyBorder="1" applyAlignment="1">
      <alignment vertical="center"/>
    </xf>
    <xf numFmtId="3" fontId="12" fillId="2" borderId="3" xfId="0" applyNumberFormat="1" applyFont="1" applyFill="1" applyBorder="1" applyAlignment="1">
      <alignment vertical="center"/>
    </xf>
    <xf numFmtId="2" fontId="5" fillId="0" borderId="11" xfId="0" applyNumberFormat="1" applyFont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9" fillId="4" borderId="11" xfId="0" applyFont="1" applyFill="1" applyBorder="1" applyAlignment="1">
      <alignment horizontal="center" vertical="center"/>
    </xf>
    <xf numFmtId="0" fontId="29" fillId="2" borderId="11" xfId="0" applyFont="1" applyFill="1" applyBorder="1" applyAlignment="1">
      <alignment horizontal="center" vertical="center"/>
    </xf>
    <xf numFmtId="0" fontId="29" fillId="3" borderId="11" xfId="0" applyFont="1" applyFill="1" applyBorder="1" applyAlignment="1">
      <alignment horizontal="center" vertical="center"/>
    </xf>
    <xf numFmtId="0" fontId="29" fillId="2" borderId="15" xfId="0" applyFont="1" applyFill="1" applyBorder="1" applyAlignment="1">
      <alignment horizontal="center" vertical="center"/>
    </xf>
    <xf numFmtId="3" fontId="25" fillId="3" borderId="1" xfId="0" applyNumberFormat="1" applyFont="1" applyFill="1" applyBorder="1" applyAlignment="1">
      <alignment vertical="center"/>
    </xf>
    <xf numFmtId="3" fontId="12" fillId="2" borderId="16" xfId="0" applyNumberFormat="1" applyFont="1" applyFill="1" applyBorder="1" applyAlignment="1">
      <alignment vertical="center"/>
    </xf>
    <xf numFmtId="3" fontId="12" fillId="2" borderId="17" xfId="0" applyNumberFormat="1" applyFont="1" applyFill="1" applyBorder="1" applyAlignment="1">
      <alignment vertical="center"/>
    </xf>
    <xf numFmtId="3" fontId="24" fillId="2" borderId="6" xfId="0" applyNumberFormat="1" applyFont="1" applyFill="1" applyBorder="1" applyAlignment="1">
      <alignment vertical="center"/>
    </xf>
    <xf numFmtId="3" fontId="12" fillId="3" borderId="9" xfId="0" applyNumberFormat="1" applyFont="1" applyFill="1" applyBorder="1" applyAlignment="1">
      <alignment vertical="center"/>
    </xf>
    <xf numFmtId="0" fontId="0" fillId="0" borderId="0" xfId="0" applyAlignment="1"/>
    <xf numFmtId="3" fontId="23" fillId="3" borderId="3" xfId="0" applyNumberFormat="1" applyFont="1" applyFill="1" applyBorder="1" applyAlignment="1">
      <alignment vertical="center"/>
    </xf>
    <xf numFmtId="3" fontId="37" fillId="3" borderId="1" xfId="0" applyNumberFormat="1" applyFont="1" applyFill="1" applyBorder="1" applyAlignment="1">
      <alignment vertical="center"/>
    </xf>
    <xf numFmtId="3" fontId="38" fillId="3" borderId="1" xfId="0" applyNumberFormat="1" applyFont="1" applyFill="1" applyBorder="1" applyAlignment="1">
      <alignment vertical="center"/>
    </xf>
    <xf numFmtId="3" fontId="32" fillId="3" borderId="1" xfId="0" applyNumberFormat="1" applyFont="1" applyFill="1" applyBorder="1" applyAlignment="1">
      <alignment vertical="center"/>
    </xf>
    <xf numFmtId="3" fontId="19" fillId="3" borderId="41" xfId="0" applyNumberFormat="1" applyFont="1" applyFill="1" applyBorder="1" applyAlignment="1">
      <alignment vertical="center"/>
    </xf>
    <xf numFmtId="3" fontId="19" fillId="3" borderId="42" xfId="0" applyNumberFormat="1" applyFont="1" applyFill="1" applyBorder="1" applyAlignment="1">
      <alignment vertical="center"/>
    </xf>
    <xf numFmtId="1" fontId="19" fillId="0" borderId="41" xfId="0" applyNumberFormat="1" applyFont="1" applyBorder="1" applyAlignment="1">
      <alignment vertical="center"/>
    </xf>
    <xf numFmtId="3" fontId="19" fillId="0" borderId="41" xfId="0" applyNumberFormat="1" applyFont="1" applyBorder="1" applyAlignment="1">
      <alignment vertical="center"/>
    </xf>
    <xf numFmtId="3" fontId="19" fillId="0" borderId="42" xfId="0" applyNumberFormat="1" applyFont="1" applyBorder="1" applyAlignment="1">
      <alignment vertical="center"/>
    </xf>
    <xf numFmtId="3" fontId="19" fillId="3" borderId="44" xfId="0" applyNumberFormat="1" applyFont="1" applyFill="1" applyBorder="1" applyAlignment="1">
      <alignment vertical="center"/>
    </xf>
    <xf numFmtId="3" fontId="19" fillId="3" borderId="45" xfId="0" applyNumberFormat="1" applyFont="1" applyFill="1" applyBorder="1" applyAlignment="1">
      <alignment vertical="center"/>
    </xf>
    <xf numFmtId="3" fontId="37" fillId="3" borderId="11" xfId="0" applyNumberFormat="1" applyFont="1" applyFill="1" applyBorder="1" applyAlignment="1">
      <alignment vertical="center"/>
    </xf>
    <xf numFmtId="3" fontId="12" fillId="2" borderId="9" xfId="0" applyNumberFormat="1" applyFont="1" applyFill="1" applyBorder="1" applyAlignment="1">
      <alignment vertical="center"/>
    </xf>
    <xf numFmtId="3" fontId="12" fillId="2" borderId="18" xfId="0" applyNumberFormat="1" applyFont="1" applyFill="1" applyBorder="1" applyAlignment="1">
      <alignment vertical="center"/>
    </xf>
    <xf numFmtId="3" fontId="5" fillId="3" borderId="7" xfId="0" applyNumberFormat="1" applyFont="1" applyFill="1" applyBorder="1" applyAlignment="1">
      <alignment vertical="center" wrapText="1"/>
    </xf>
    <xf numFmtId="3" fontId="23" fillId="3" borderId="9" xfId="0" applyNumberFormat="1" applyFont="1" applyFill="1" applyBorder="1" applyAlignment="1">
      <alignment vertical="center"/>
    </xf>
    <xf numFmtId="0" fontId="5" fillId="2" borderId="12" xfId="0" applyFont="1" applyFill="1" applyBorder="1" applyAlignment="1">
      <alignment vertical="center" wrapText="1"/>
    </xf>
    <xf numFmtId="0" fontId="5" fillId="2" borderId="14" xfId="0" applyFont="1" applyFill="1" applyBorder="1" applyAlignment="1">
      <alignment vertical="center" wrapText="1"/>
    </xf>
    <xf numFmtId="0" fontId="5" fillId="2" borderId="10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12" fillId="5" borderId="5" xfId="1" applyFont="1" applyFill="1" applyBorder="1" applyAlignment="1">
      <alignment horizontal="center" vertical="center" wrapText="1"/>
    </xf>
    <xf numFmtId="0" fontId="2" fillId="2" borderId="8" xfId="1" applyFill="1" applyBorder="1" applyAlignment="1">
      <alignment vertical="center" wrapText="1"/>
    </xf>
    <xf numFmtId="0" fontId="37" fillId="0" borderId="0" xfId="1" applyFont="1" applyBorder="1" applyAlignment="1">
      <alignment horizontal="center" vertical="center" wrapText="1"/>
    </xf>
    <xf numFmtId="0" fontId="42" fillId="0" borderId="0" xfId="1" applyFont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5" fillId="0" borderId="11" xfId="1" applyFont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11" xfId="1" applyFont="1" applyFill="1" applyBorder="1" applyAlignment="1">
      <alignment horizontal="center" vertical="center" wrapText="1"/>
    </xf>
    <xf numFmtId="0" fontId="4" fillId="0" borderId="12" xfId="1" applyFont="1" applyBorder="1" applyAlignment="1">
      <alignment horizontal="center" vertical="center" wrapText="1"/>
    </xf>
    <xf numFmtId="0" fontId="4" fillId="0" borderId="13" xfId="1" applyFont="1" applyBorder="1" applyAlignment="1">
      <alignment horizontal="center" vertical="center" wrapText="1"/>
    </xf>
    <xf numFmtId="0" fontId="4" fillId="2" borderId="23" xfId="1" applyFont="1" applyFill="1" applyBorder="1" applyAlignment="1">
      <alignment horizontal="center" vertical="center" wrapText="1"/>
    </xf>
    <xf numFmtId="0" fontId="4" fillId="2" borderId="10" xfId="1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vertical="center" wrapText="1"/>
    </xf>
    <xf numFmtId="0" fontId="5" fillId="2" borderId="20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vertical="center" wrapText="1"/>
    </xf>
    <xf numFmtId="2" fontId="5" fillId="0" borderId="12" xfId="0" applyNumberFormat="1" applyFont="1" applyBorder="1" applyAlignment="1">
      <alignment horizontal="center" vertical="center" wrapText="1"/>
    </xf>
    <xf numFmtId="2" fontId="5" fillId="0" borderId="13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5" fillId="2" borderId="12" xfId="0" applyFont="1" applyFill="1" applyBorder="1" applyAlignment="1">
      <alignment horizontal="left" wrapText="1"/>
    </xf>
    <xf numFmtId="0" fontId="5" fillId="2" borderId="14" xfId="0" applyFont="1" applyFill="1" applyBorder="1" applyAlignment="1">
      <alignment horizontal="left" wrapText="1"/>
    </xf>
    <xf numFmtId="2" fontId="5" fillId="0" borderId="12" xfId="0" applyNumberFormat="1" applyFont="1" applyBorder="1" applyAlignment="1">
      <alignment horizontal="center" wrapText="1"/>
    </xf>
    <xf numFmtId="2" fontId="5" fillId="0" borderId="13" xfId="0" applyNumberFormat="1" applyFont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12" fillId="5" borderId="5" xfId="0" applyFont="1" applyFill="1" applyBorder="1" applyAlignment="1">
      <alignment horizontal="center" vertical="center" wrapText="1"/>
    </xf>
    <xf numFmtId="0" fontId="0" fillId="2" borderId="8" xfId="0" applyFill="1" applyBorder="1" applyAlignment="1">
      <alignment vertical="center" wrapText="1"/>
    </xf>
    <xf numFmtId="0" fontId="5" fillId="2" borderId="12" xfId="0" applyFont="1" applyFill="1" applyBorder="1" applyAlignment="1">
      <alignment wrapText="1"/>
    </xf>
    <xf numFmtId="0" fontId="5" fillId="2" borderId="14" xfId="0" applyFont="1" applyFill="1" applyBorder="1" applyAlignment="1">
      <alignment wrapText="1"/>
    </xf>
    <xf numFmtId="0" fontId="5" fillId="2" borderId="10" xfId="0" applyFont="1" applyFill="1" applyBorder="1" applyAlignment="1">
      <alignment wrapText="1"/>
    </xf>
    <xf numFmtId="0" fontId="5" fillId="2" borderId="15" xfId="0" applyFont="1" applyFill="1" applyBorder="1" applyAlignment="1">
      <alignment wrapText="1"/>
    </xf>
    <xf numFmtId="0" fontId="5" fillId="2" borderId="23" xfId="0" applyFont="1" applyFill="1" applyBorder="1" applyAlignment="1">
      <alignment wrapText="1"/>
    </xf>
    <xf numFmtId="0" fontId="5" fillId="2" borderId="20" xfId="0" applyFont="1" applyFill="1" applyBorder="1" applyAlignment="1">
      <alignment wrapText="1"/>
    </xf>
    <xf numFmtId="0" fontId="7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wrapText="1"/>
    </xf>
    <xf numFmtId="0" fontId="5" fillId="0" borderId="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19" fillId="3" borderId="12" xfId="0" applyFont="1" applyFill="1" applyBorder="1" applyAlignment="1">
      <alignment horizontal="center" vertical="center" wrapText="1"/>
    </xf>
    <xf numFmtId="0" fontId="19" fillId="3" borderId="13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0" fillId="2" borderId="19" xfId="0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15" fillId="3" borderId="19" xfId="0" applyFont="1" applyFill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5" fillId="2" borderId="8" xfId="0" applyFont="1" applyFill="1" applyBorder="1" applyAlignment="1">
      <alignment vertical="center" wrapText="1"/>
    </xf>
    <xf numFmtId="0" fontId="14" fillId="3" borderId="2" xfId="0" applyFont="1" applyFill="1" applyBorder="1" applyAlignment="1">
      <alignment horizontal="center" vertical="center" wrapText="1"/>
    </xf>
    <xf numFmtId="0" fontId="16" fillId="3" borderId="19" xfId="0" applyFont="1" applyFill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9" fillId="5" borderId="5" xfId="0" applyFont="1" applyFill="1" applyBorder="1" applyAlignment="1">
      <alignment horizontal="center" vertical="center" wrapText="1"/>
    </xf>
    <xf numFmtId="0" fontId="18" fillId="2" borderId="8" xfId="0" applyFont="1" applyFill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14" fillId="3" borderId="20" xfId="0" applyFont="1" applyFill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20" fillId="5" borderId="5" xfId="0" applyFont="1" applyFill="1" applyBorder="1" applyAlignment="1">
      <alignment horizontal="center" vertical="center" wrapText="1"/>
    </xf>
    <xf numFmtId="0" fontId="0" fillId="2" borderId="8" xfId="0" applyFont="1" applyFill="1" applyBorder="1" applyAlignment="1">
      <alignment vertical="center" wrapText="1"/>
    </xf>
    <xf numFmtId="0" fontId="20" fillId="5" borderId="12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wrapText="1"/>
    </xf>
    <xf numFmtId="0" fontId="19" fillId="5" borderId="12" xfId="0" applyFont="1" applyFill="1" applyBorder="1" applyAlignment="1">
      <alignment horizontal="center" vertical="center" wrapText="1"/>
    </xf>
    <xf numFmtId="0" fontId="18" fillId="0" borderId="14" xfId="0" applyFont="1" applyBorder="1" applyAlignment="1">
      <alignment wrapText="1"/>
    </xf>
    <xf numFmtId="0" fontId="26" fillId="0" borderId="2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14" fillId="2" borderId="23" xfId="0" applyFont="1" applyFill="1" applyBorder="1" applyAlignment="1">
      <alignment horizontal="center" vertical="center" wrapText="1"/>
    </xf>
    <xf numFmtId="0" fontId="16" fillId="0" borderId="21" xfId="0" applyFont="1" applyBorder="1" applyAlignment="1">
      <alignment wrapText="1"/>
    </xf>
    <xf numFmtId="0" fontId="16" fillId="0" borderId="10" xfId="0" applyFont="1" applyBorder="1" applyAlignment="1">
      <alignment wrapText="1"/>
    </xf>
    <xf numFmtId="0" fontId="16" fillId="0" borderId="22" xfId="0" applyFont="1" applyBorder="1" applyAlignment="1">
      <alignment wrapText="1"/>
    </xf>
    <xf numFmtId="0" fontId="26" fillId="2" borderId="2" xfId="0" applyFont="1" applyFill="1" applyBorder="1" applyAlignment="1">
      <alignment horizontal="center" vertical="center" wrapText="1"/>
    </xf>
    <xf numFmtId="0" fontId="26" fillId="2" borderId="11" xfId="0" applyFont="1" applyFill="1" applyBorder="1" applyAlignment="1">
      <alignment horizontal="center" vertical="center" wrapText="1"/>
    </xf>
    <xf numFmtId="0" fontId="26" fillId="2" borderId="6" xfId="0" applyFont="1" applyFill="1" applyBorder="1" applyAlignment="1">
      <alignment horizontal="center" vertical="center" wrapText="1"/>
    </xf>
    <xf numFmtId="0" fontId="27" fillId="2" borderId="4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5" fillId="2" borderId="33" xfId="0" applyFont="1" applyFill="1" applyBorder="1" applyAlignment="1">
      <alignment horizontal="center" vertical="center" wrapText="1"/>
    </xf>
    <xf numFmtId="0" fontId="15" fillId="0" borderId="32" xfId="0" applyFont="1" applyBorder="1" applyAlignment="1">
      <alignment wrapText="1"/>
    </xf>
    <xf numFmtId="0" fontId="5" fillId="2" borderId="12" xfId="0" applyFont="1" applyFill="1" applyBorder="1" applyAlignment="1">
      <alignment horizontal="center" vertical="center" wrapText="1"/>
    </xf>
    <xf numFmtId="0" fontId="15" fillId="0" borderId="14" xfId="0" applyFont="1" applyBorder="1" applyAlignment="1">
      <alignment wrapText="1"/>
    </xf>
    <xf numFmtId="0" fontId="29" fillId="2" borderId="2" xfId="0" applyFont="1" applyFill="1" applyBorder="1" applyAlignment="1">
      <alignment horizontal="center" vertical="center" wrapText="1"/>
    </xf>
    <xf numFmtId="0" fontId="31" fillId="2" borderId="11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29" fillId="2" borderId="6" xfId="0" applyFont="1" applyFill="1" applyBorder="1" applyAlignment="1">
      <alignment horizontal="center" vertical="center" wrapText="1"/>
    </xf>
    <xf numFmtId="0" fontId="30" fillId="2" borderId="4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5" fillId="3" borderId="12" xfId="0" applyFont="1" applyFill="1" applyBorder="1" applyAlignment="1">
      <alignment horizontal="right" vertical="center" wrapText="1"/>
    </xf>
    <xf numFmtId="0" fontId="36" fillId="3" borderId="14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horizontal="center" vertical="center" wrapText="1"/>
    </xf>
    <xf numFmtId="165" fontId="7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14" fillId="2" borderId="12" xfId="0" applyFont="1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22" fillId="3" borderId="25" xfId="0" applyFont="1" applyFill="1" applyBorder="1" applyAlignment="1">
      <alignment vertical="center" wrapText="1"/>
    </xf>
    <xf numFmtId="0" fontId="22" fillId="3" borderId="40" xfId="0" applyFont="1" applyFill="1" applyBorder="1" applyAlignment="1">
      <alignment vertical="center" wrapText="1"/>
    </xf>
    <xf numFmtId="0" fontId="25" fillId="3" borderId="25" xfId="0" applyFont="1" applyFill="1" applyBorder="1" applyAlignment="1">
      <alignment horizontal="center" vertical="center" wrapText="1"/>
    </xf>
    <xf numFmtId="0" fontId="25" fillId="3" borderId="40" xfId="0" applyFont="1" applyFill="1" applyBorder="1" applyAlignment="1">
      <alignment horizontal="center" vertical="center" wrapText="1"/>
    </xf>
    <xf numFmtId="0" fontId="22" fillId="3" borderId="30" xfId="0" applyFont="1" applyFill="1" applyBorder="1" applyAlignment="1">
      <alignment vertical="center" wrapText="1"/>
    </xf>
    <xf numFmtId="0" fontId="22" fillId="3" borderId="43" xfId="0" applyFont="1" applyFill="1" applyBorder="1" applyAlignment="1">
      <alignment vertical="center" wrapText="1"/>
    </xf>
    <xf numFmtId="2" fontId="39" fillId="0" borderId="0" xfId="0" applyNumberFormat="1" applyFont="1" applyBorder="1" applyAlignment="1">
      <alignment horizontal="center" vertical="center" wrapText="1"/>
    </xf>
    <xf numFmtId="0" fontId="17" fillId="3" borderId="23" xfId="0" applyFont="1" applyFill="1" applyBorder="1" applyAlignment="1">
      <alignment horizontal="center" vertical="center" wrapText="1"/>
    </xf>
    <xf numFmtId="0" fontId="17" fillId="3" borderId="34" xfId="0" applyFont="1" applyFill="1" applyBorder="1" applyAlignment="1">
      <alignment horizontal="center" vertical="center" wrapText="1"/>
    </xf>
    <xf numFmtId="0" fontId="17" fillId="3" borderId="24" xfId="0" applyFont="1" applyFill="1" applyBorder="1" applyAlignment="1">
      <alignment horizontal="center" vertical="center" wrapText="1"/>
    </xf>
    <xf numFmtId="0" fontId="17" fillId="3" borderId="37" xfId="0" applyFont="1" applyFill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3" borderId="35" xfId="0" applyFont="1" applyFill="1" applyBorder="1" applyAlignment="1">
      <alignment horizontal="center" vertical="center" wrapText="1"/>
    </xf>
    <xf numFmtId="0" fontId="7" fillId="3" borderId="38" xfId="0" applyFont="1" applyFill="1" applyBorder="1" applyAlignment="1">
      <alignment horizontal="center" vertical="center" wrapText="1"/>
    </xf>
    <xf numFmtId="0" fontId="7" fillId="3" borderId="36" xfId="0" applyFont="1" applyFill="1" applyBorder="1" applyAlignment="1">
      <alignment horizontal="center" vertical="center" wrapText="1"/>
    </xf>
    <xf numFmtId="0" fontId="7" fillId="3" borderId="39" xfId="0" applyFont="1" applyFill="1" applyBorder="1" applyAlignment="1">
      <alignment horizontal="center" vertical="center" wrapText="1"/>
    </xf>
  </cellXfs>
  <cellStyles count="13">
    <cellStyle name="Comma 2" xfId="8"/>
    <cellStyle name="Currency 2" xfId="9"/>
    <cellStyle name="Normal" xfId="0" builtinId="0"/>
    <cellStyle name="Normal 2" xfId="3"/>
    <cellStyle name="Normal 2 2" xfId="10"/>
    <cellStyle name="Normal 2 3" xfId="11"/>
    <cellStyle name="Normal 3" xfId="7"/>
    <cellStyle name="Normal 3 2" xfId="12"/>
    <cellStyle name="Normal 4" xfId="5"/>
    <cellStyle name="Normal 5" xfId="4"/>
    <cellStyle name="Normal 6" xfId="1"/>
    <cellStyle name="Percent 2" xfId="6"/>
    <cellStyle name="Percent 3" xfId="2"/>
  </cellStyles>
  <dxfs count="0"/>
  <tableStyles count="0" defaultTableStyle="TableStyleMedium2" defaultPivotStyle="PivotStyleLight16"/>
  <colors>
    <mruColors>
      <color rgb="FFFFFFCC"/>
      <color rgb="FFF8F8F8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tabSelected="1" workbookViewId="0">
      <selection activeCell="B1" sqref="B1"/>
    </sheetView>
  </sheetViews>
  <sheetFormatPr defaultRowHeight="15" x14ac:dyDescent="0.25"/>
  <cols>
    <col min="1" max="1" width="3.85546875" customWidth="1"/>
    <col min="2" max="2" width="28.28515625" customWidth="1"/>
    <col min="4" max="4" width="9.5703125" bestFit="1" customWidth="1"/>
  </cols>
  <sheetData>
    <row r="1" spans="1:14" ht="24.75" customHeight="1" thickBot="1" x14ac:dyDescent="0.3">
      <c r="A1" s="230"/>
      <c r="B1" s="231"/>
      <c r="C1" s="299" t="s">
        <v>95</v>
      </c>
      <c r="D1" s="300"/>
      <c r="E1" s="300"/>
      <c r="F1" s="300"/>
      <c r="G1" s="300"/>
      <c r="H1" s="300"/>
      <c r="I1" s="300"/>
      <c r="J1" s="2"/>
      <c r="K1" s="2"/>
      <c r="L1" s="2"/>
      <c r="M1" s="2"/>
      <c r="N1" s="230" t="s">
        <v>36</v>
      </c>
    </row>
    <row r="2" spans="1:14" ht="15.75" thickBot="1" x14ac:dyDescent="0.3">
      <c r="A2" s="303" t="s">
        <v>0</v>
      </c>
      <c r="B2" s="305" t="s">
        <v>1</v>
      </c>
      <c r="C2" s="307" t="s">
        <v>2</v>
      </c>
      <c r="D2" s="308"/>
      <c r="E2" s="308"/>
      <c r="F2" s="308"/>
      <c r="G2" s="308"/>
      <c r="H2" s="308"/>
      <c r="I2" s="308"/>
      <c r="J2" s="308"/>
      <c r="K2" s="308"/>
      <c r="L2" s="308"/>
      <c r="M2" s="308"/>
      <c r="N2" s="301" t="s">
        <v>3</v>
      </c>
    </row>
    <row r="3" spans="1:14" ht="15.75" thickBot="1" x14ac:dyDescent="0.3">
      <c r="A3" s="304"/>
      <c r="B3" s="306"/>
      <c r="C3" s="91" t="s">
        <v>69</v>
      </c>
      <c r="D3" s="24" t="s">
        <v>4</v>
      </c>
      <c r="E3" s="23" t="s">
        <v>5</v>
      </c>
      <c r="F3" s="24" t="s">
        <v>6</v>
      </c>
      <c r="G3" s="23" t="s">
        <v>7</v>
      </c>
      <c r="H3" s="24" t="s">
        <v>8</v>
      </c>
      <c r="I3" s="23" t="s">
        <v>94</v>
      </c>
      <c r="J3" s="24" t="s">
        <v>9</v>
      </c>
      <c r="K3" s="91" t="s">
        <v>10</v>
      </c>
      <c r="L3" s="24" t="s">
        <v>93</v>
      </c>
      <c r="M3" s="25" t="s">
        <v>11</v>
      </c>
      <c r="N3" s="302"/>
    </row>
    <row r="4" spans="1:14" x14ac:dyDescent="0.25">
      <c r="A4" s="5">
        <v>1</v>
      </c>
      <c r="B4" s="9" t="s">
        <v>12</v>
      </c>
      <c r="C4" s="201">
        <v>48814</v>
      </c>
      <c r="D4" s="171">
        <v>48963</v>
      </c>
      <c r="E4" s="223">
        <v>16665</v>
      </c>
      <c r="F4" s="217">
        <v>60179</v>
      </c>
      <c r="G4" s="223">
        <v>33762</v>
      </c>
      <c r="H4" s="217">
        <v>57579</v>
      </c>
      <c r="I4" s="223">
        <v>12244</v>
      </c>
      <c r="J4" s="217">
        <v>36428</v>
      </c>
      <c r="K4" s="85">
        <v>28990</v>
      </c>
      <c r="L4" s="217">
        <v>61847</v>
      </c>
      <c r="M4" s="213">
        <v>53983</v>
      </c>
      <c r="N4" s="210">
        <f t="shared" ref="N4:N21" si="0">SUM(C4:M4)</f>
        <v>459454</v>
      </c>
    </row>
    <row r="5" spans="1:14" x14ac:dyDescent="0.25">
      <c r="A5" s="4">
        <v>2</v>
      </c>
      <c r="B5" s="10" t="s">
        <v>13</v>
      </c>
      <c r="C5" s="221">
        <v>4919</v>
      </c>
      <c r="D5" s="73">
        <v>74731</v>
      </c>
      <c r="E5" s="221">
        <v>12314</v>
      </c>
      <c r="F5" s="218">
        <v>18114</v>
      </c>
      <c r="G5" s="221">
        <v>1455</v>
      </c>
      <c r="H5" s="218">
        <v>63189</v>
      </c>
      <c r="I5" s="220">
        <v>0</v>
      </c>
      <c r="J5" s="218">
        <v>14101</v>
      </c>
      <c r="K5" s="86">
        <v>129</v>
      </c>
      <c r="L5" s="218">
        <v>61592</v>
      </c>
      <c r="M5" s="215">
        <v>49089</v>
      </c>
      <c r="N5" s="211">
        <f t="shared" si="0"/>
        <v>299633</v>
      </c>
    </row>
    <row r="6" spans="1:14" x14ac:dyDescent="0.25">
      <c r="A6" s="4">
        <v>3</v>
      </c>
      <c r="B6" s="10" t="s">
        <v>14</v>
      </c>
      <c r="C6" s="221">
        <v>48238</v>
      </c>
      <c r="D6" s="73">
        <v>116833</v>
      </c>
      <c r="E6" s="221">
        <v>41374</v>
      </c>
      <c r="F6" s="218">
        <v>118587</v>
      </c>
      <c r="G6" s="221">
        <v>43503</v>
      </c>
      <c r="H6" s="218">
        <v>56695</v>
      </c>
      <c r="I6" s="221">
        <v>5936</v>
      </c>
      <c r="J6" s="218">
        <v>60177</v>
      </c>
      <c r="K6" s="86">
        <v>63832</v>
      </c>
      <c r="L6" s="218">
        <v>63122</v>
      </c>
      <c r="M6" s="215">
        <v>39803</v>
      </c>
      <c r="N6" s="211">
        <f t="shared" si="0"/>
        <v>658100</v>
      </c>
    </row>
    <row r="7" spans="1:14" x14ac:dyDescent="0.25">
      <c r="A7" s="4">
        <v>4</v>
      </c>
      <c r="B7" s="10" t="s">
        <v>15</v>
      </c>
      <c r="C7" s="220">
        <v>0</v>
      </c>
      <c r="D7" s="39">
        <v>0</v>
      </c>
      <c r="E7" s="220">
        <v>0</v>
      </c>
      <c r="F7" s="22">
        <v>0</v>
      </c>
      <c r="G7" s="220">
        <v>0</v>
      </c>
      <c r="H7" s="22">
        <v>0</v>
      </c>
      <c r="I7" s="220">
        <v>0</v>
      </c>
      <c r="J7" s="22">
        <v>0</v>
      </c>
      <c r="K7" s="70">
        <v>0</v>
      </c>
      <c r="L7" s="22">
        <v>0</v>
      </c>
      <c r="M7" s="214">
        <v>0</v>
      </c>
      <c r="N7" s="10">
        <f t="shared" si="0"/>
        <v>0</v>
      </c>
    </row>
    <row r="8" spans="1:14" x14ac:dyDescent="0.25">
      <c r="A8" s="4">
        <v>5</v>
      </c>
      <c r="B8" s="10" t="s">
        <v>16</v>
      </c>
      <c r="C8" s="220">
        <v>0</v>
      </c>
      <c r="D8" s="73">
        <v>0</v>
      </c>
      <c r="E8" s="21">
        <v>0</v>
      </c>
      <c r="F8" s="22">
        <v>0</v>
      </c>
      <c r="G8" s="221">
        <v>9</v>
      </c>
      <c r="H8" s="218">
        <v>78100</v>
      </c>
      <c r="I8" s="220">
        <v>0</v>
      </c>
      <c r="J8" s="22">
        <v>0</v>
      </c>
      <c r="K8" s="70">
        <v>739</v>
      </c>
      <c r="L8" s="218">
        <v>2200</v>
      </c>
      <c r="M8" s="214">
        <v>0</v>
      </c>
      <c r="N8" s="211">
        <f t="shared" si="0"/>
        <v>81048</v>
      </c>
    </row>
    <row r="9" spans="1:14" x14ac:dyDescent="0.25">
      <c r="A9" s="4">
        <v>6</v>
      </c>
      <c r="B9" s="10" t="s">
        <v>17</v>
      </c>
      <c r="C9" s="220">
        <v>6</v>
      </c>
      <c r="D9" s="39">
        <v>302</v>
      </c>
      <c r="E9" s="220">
        <v>11</v>
      </c>
      <c r="F9" s="22">
        <v>519</v>
      </c>
      <c r="G9" s="220">
        <v>94</v>
      </c>
      <c r="H9" s="22">
        <v>185</v>
      </c>
      <c r="I9" s="220">
        <v>0</v>
      </c>
      <c r="J9" s="22">
        <v>98</v>
      </c>
      <c r="K9" s="70">
        <v>217</v>
      </c>
      <c r="L9" s="22">
        <v>213</v>
      </c>
      <c r="M9" s="214">
        <v>0</v>
      </c>
      <c r="N9" s="211">
        <f t="shared" si="0"/>
        <v>1645</v>
      </c>
    </row>
    <row r="10" spans="1:14" x14ac:dyDescent="0.25">
      <c r="A10" s="4">
        <v>7</v>
      </c>
      <c r="B10" s="10" t="s">
        <v>18</v>
      </c>
      <c r="C10" s="221">
        <v>15867</v>
      </c>
      <c r="D10" s="73">
        <v>29152</v>
      </c>
      <c r="E10" s="221">
        <v>7245</v>
      </c>
      <c r="F10" s="218">
        <v>2448</v>
      </c>
      <c r="G10" s="221">
        <v>902</v>
      </c>
      <c r="H10" s="218">
        <v>2270</v>
      </c>
      <c r="I10" s="220">
        <v>0</v>
      </c>
      <c r="J10" s="218">
        <v>6300</v>
      </c>
      <c r="K10" s="70">
        <v>1511</v>
      </c>
      <c r="L10" s="218">
        <v>3560</v>
      </c>
      <c r="M10" s="215">
        <v>844</v>
      </c>
      <c r="N10" s="211">
        <f t="shared" si="0"/>
        <v>70099</v>
      </c>
    </row>
    <row r="11" spans="1:14" x14ac:dyDescent="0.25">
      <c r="A11" s="4">
        <v>8</v>
      </c>
      <c r="B11" s="10" t="s">
        <v>19</v>
      </c>
      <c r="C11" s="221">
        <v>130694</v>
      </c>
      <c r="D11" s="73">
        <v>69495</v>
      </c>
      <c r="E11" s="221">
        <v>54108</v>
      </c>
      <c r="F11" s="218">
        <v>45738</v>
      </c>
      <c r="G11" s="221">
        <v>10856</v>
      </c>
      <c r="H11" s="218">
        <v>190028</v>
      </c>
      <c r="I11" s="221">
        <v>2585</v>
      </c>
      <c r="J11" s="218">
        <v>89512</v>
      </c>
      <c r="K11" s="86">
        <v>25981</v>
      </c>
      <c r="L11" s="218">
        <v>41952</v>
      </c>
      <c r="M11" s="215">
        <v>36679</v>
      </c>
      <c r="N11" s="211">
        <f t="shared" si="0"/>
        <v>697628</v>
      </c>
    </row>
    <row r="12" spans="1:14" x14ac:dyDescent="0.25">
      <c r="A12" s="4">
        <v>9</v>
      </c>
      <c r="B12" s="10" t="s">
        <v>20</v>
      </c>
      <c r="C12" s="221">
        <v>262333</v>
      </c>
      <c r="D12" s="73">
        <v>179847</v>
      </c>
      <c r="E12" s="221">
        <v>193007</v>
      </c>
      <c r="F12" s="218">
        <v>92380</v>
      </c>
      <c r="G12" s="221">
        <v>62893</v>
      </c>
      <c r="H12" s="218">
        <v>88486</v>
      </c>
      <c r="I12" s="221">
        <v>883</v>
      </c>
      <c r="J12" s="218">
        <v>65250</v>
      </c>
      <c r="K12" s="86">
        <v>8839</v>
      </c>
      <c r="L12" s="218">
        <v>182455</v>
      </c>
      <c r="M12" s="215">
        <v>13931</v>
      </c>
      <c r="N12" s="211">
        <f t="shared" si="0"/>
        <v>1150304</v>
      </c>
    </row>
    <row r="13" spans="1:14" x14ac:dyDescent="0.25">
      <c r="A13" s="4">
        <v>10</v>
      </c>
      <c r="B13" s="10" t="s">
        <v>21</v>
      </c>
      <c r="C13" s="221">
        <v>202584</v>
      </c>
      <c r="D13" s="73">
        <v>414971</v>
      </c>
      <c r="E13" s="221">
        <v>303949</v>
      </c>
      <c r="F13" s="218">
        <v>346546</v>
      </c>
      <c r="G13" s="221">
        <v>452306</v>
      </c>
      <c r="H13" s="218">
        <v>290418</v>
      </c>
      <c r="I13" s="221">
        <v>219073</v>
      </c>
      <c r="J13" s="218">
        <v>471339</v>
      </c>
      <c r="K13" s="86">
        <v>340755</v>
      </c>
      <c r="L13" s="218">
        <v>366719</v>
      </c>
      <c r="M13" s="215">
        <v>274926</v>
      </c>
      <c r="N13" s="211">
        <f t="shared" si="0"/>
        <v>3683586</v>
      </c>
    </row>
    <row r="14" spans="1:14" x14ac:dyDescent="0.25">
      <c r="A14" s="4">
        <v>11</v>
      </c>
      <c r="B14" s="10" t="s">
        <v>22</v>
      </c>
      <c r="C14" s="220">
        <v>0</v>
      </c>
      <c r="D14" s="73">
        <v>0</v>
      </c>
      <c r="E14" s="220">
        <v>0</v>
      </c>
      <c r="F14" s="218">
        <v>0</v>
      </c>
      <c r="G14" s="221">
        <v>521</v>
      </c>
      <c r="H14" s="218">
        <v>6426</v>
      </c>
      <c r="I14" s="220">
        <v>0</v>
      </c>
      <c r="J14" s="22">
        <v>0</v>
      </c>
      <c r="K14" s="86">
        <v>1191</v>
      </c>
      <c r="L14" s="218">
        <v>1508</v>
      </c>
      <c r="M14" s="214">
        <v>0</v>
      </c>
      <c r="N14" s="211">
        <f t="shared" si="0"/>
        <v>9646</v>
      </c>
    </row>
    <row r="15" spans="1:14" x14ac:dyDescent="0.25">
      <c r="A15" s="4">
        <v>12</v>
      </c>
      <c r="B15" s="10" t="s">
        <v>23</v>
      </c>
      <c r="C15" s="220">
        <v>187</v>
      </c>
      <c r="D15" s="39">
        <v>456</v>
      </c>
      <c r="E15" s="220">
        <v>77</v>
      </c>
      <c r="F15" s="22">
        <v>856</v>
      </c>
      <c r="G15" s="220">
        <v>202</v>
      </c>
      <c r="H15" s="22">
        <v>488</v>
      </c>
      <c r="I15" s="220">
        <v>0</v>
      </c>
      <c r="J15" s="22">
        <v>339</v>
      </c>
      <c r="K15" s="70">
        <v>466</v>
      </c>
      <c r="L15" s="22">
        <v>257</v>
      </c>
      <c r="M15" s="214">
        <v>3</v>
      </c>
      <c r="N15" s="211">
        <f t="shared" si="0"/>
        <v>3331</v>
      </c>
    </row>
    <row r="16" spans="1:14" x14ac:dyDescent="0.25">
      <c r="A16" s="4">
        <v>13</v>
      </c>
      <c r="B16" s="10" t="s">
        <v>24</v>
      </c>
      <c r="C16" s="221">
        <v>32868</v>
      </c>
      <c r="D16" s="73">
        <v>31964</v>
      </c>
      <c r="E16" s="221">
        <v>2829</v>
      </c>
      <c r="F16" s="218">
        <v>7529</v>
      </c>
      <c r="G16" s="221">
        <v>9065</v>
      </c>
      <c r="H16" s="218">
        <v>55440</v>
      </c>
      <c r="I16" s="221">
        <v>450</v>
      </c>
      <c r="J16" s="218">
        <v>32069</v>
      </c>
      <c r="K16" s="86">
        <v>10021</v>
      </c>
      <c r="L16" s="218">
        <v>13804</v>
      </c>
      <c r="M16" s="215">
        <v>4435</v>
      </c>
      <c r="N16" s="211">
        <f t="shared" si="0"/>
        <v>200474</v>
      </c>
    </row>
    <row r="17" spans="1:14" x14ac:dyDescent="0.25">
      <c r="A17" s="4">
        <v>14</v>
      </c>
      <c r="B17" s="10" t="s">
        <v>25</v>
      </c>
      <c r="C17" s="221">
        <v>1113</v>
      </c>
      <c r="D17" s="73">
        <v>3232</v>
      </c>
      <c r="E17" s="220">
        <v>131</v>
      </c>
      <c r="F17" s="218">
        <v>881</v>
      </c>
      <c r="G17" s="220">
        <v>0</v>
      </c>
      <c r="H17" s="22">
        <v>0</v>
      </c>
      <c r="I17" s="220">
        <v>0</v>
      </c>
      <c r="J17" s="22">
        <v>0</v>
      </c>
      <c r="K17" s="70">
        <v>0</v>
      </c>
      <c r="L17" s="218">
        <v>-57</v>
      </c>
      <c r="M17" s="214">
        <v>561</v>
      </c>
      <c r="N17" s="211">
        <f t="shared" si="0"/>
        <v>5861</v>
      </c>
    </row>
    <row r="18" spans="1:14" x14ac:dyDescent="0.25">
      <c r="A18" s="4">
        <v>15</v>
      </c>
      <c r="B18" s="10" t="s">
        <v>26</v>
      </c>
      <c r="C18" s="220">
        <v>3</v>
      </c>
      <c r="D18" s="39">
        <v>61</v>
      </c>
      <c r="E18" s="220">
        <v>0</v>
      </c>
      <c r="F18" s="218">
        <v>0</v>
      </c>
      <c r="G18" s="220">
        <v>0</v>
      </c>
      <c r="H18" s="22">
        <v>9</v>
      </c>
      <c r="I18" s="220">
        <v>0</v>
      </c>
      <c r="J18" s="22">
        <v>0</v>
      </c>
      <c r="K18" s="70">
        <v>11</v>
      </c>
      <c r="L18" s="22">
        <v>97</v>
      </c>
      <c r="M18" s="214">
        <v>0</v>
      </c>
      <c r="N18" s="211">
        <f>SUM(C18:M18)</f>
        <v>181</v>
      </c>
    </row>
    <row r="19" spans="1:14" x14ac:dyDescent="0.25">
      <c r="A19" s="4">
        <v>16</v>
      </c>
      <c r="B19" s="10" t="s">
        <v>27</v>
      </c>
      <c r="C19" s="221">
        <v>9564</v>
      </c>
      <c r="D19" s="73">
        <v>45917</v>
      </c>
      <c r="E19" s="221">
        <v>97</v>
      </c>
      <c r="F19" s="218">
        <v>1723</v>
      </c>
      <c r="G19" s="220">
        <v>0</v>
      </c>
      <c r="H19" s="22">
        <v>224</v>
      </c>
      <c r="I19" s="220">
        <v>0</v>
      </c>
      <c r="J19" s="218">
        <v>5227</v>
      </c>
      <c r="K19" s="86">
        <v>0</v>
      </c>
      <c r="L19" s="22">
        <v>172</v>
      </c>
      <c r="M19" s="215">
        <v>57</v>
      </c>
      <c r="N19" s="211">
        <f>SUM(C19:M19)</f>
        <v>62981</v>
      </c>
    </row>
    <row r="20" spans="1:14" x14ac:dyDescent="0.25">
      <c r="A20" s="4">
        <v>17</v>
      </c>
      <c r="B20" s="10" t="s">
        <v>28</v>
      </c>
      <c r="C20" s="220">
        <v>0</v>
      </c>
      <c r="D20" s="39">
        <v>0</v>
      </c>
      <c r="E20" s="220">
        <v>2</v>
      </c>
      <c r="F20" s="22">
        <v>0</v>
      </c>
      <c r="G20" s="220">
        <v>0</v>
      </c>
      <c r="H20" s="22">
        <v>0</v>
      </c>
      <c r="I20" s="220">
        <v>0</v>
      </c>
      <c r="J20" s="22">
        <v>0</v>
      </c>
      <c r="K20" s="70">
        <v>0</v>
      </c>
      <c r="L20" s="22">
        <v>0</v>
      </c>
      <c r="M20" s="214">
        <v>3</v>
      </c>
      <c r="N20" s="10">
        <f>SUM(C20:M20)</f>
        <v>5</v>
      </c>
    </row>
    <row r="21" spans="1:14" ht="15.75" thickBot="1" x14ac:dyDescent="0.3">
      <c r="A21" s="6">
        <v>18</v>
      </c>
      <c r="B21" s="11" t="s">
        <v>29</v>
      </c>
      <c r="C21" s="222">
        <v>5528</v>
      </c>
      <c r="D21" s="172">
        <v>27972</v>
      </c>
      <c r="E21" s="222">
        <v>4679</v>
      </c>
      <c r="F21" s="219">
        <v>19735</v>
      </c>
      <c r="G21" s="222">
        <v>5359</v>
      </c>
      <c r="H21" s="219">
        <v>19366</v>
      </c>
      <c r="I21" s="222">
        <v>2501</v>
      </c>
      <c r="J21" s="219">
        <v>7781</v>
      </c>
      <c r="K21" s="95">
        <v>9303</v>
      </c>
      <c r="L21" s="219">
        <v>6711</v>
      </c>
      <c r="M21" s="216">
        <v>9087</v>
      </c>
      <c r="N21" s="212">
        <f t="shared" si="0"/>
        <v>118022</v>
      </c>
    </row>
    <row r="22" spans="1:14" ht="15.75" thickBot="1" x14ac:dyDescent="0.3">
      <c r="A22" s="7"/>
      <c r="B22" s="19" t="s">
        <v>30</v>
      </c>
      <c r="C22" s="232">
        <f t="shared" ref="C22:M22" si="1">SUM(C4:C21)</f>
        <v>762718</v>
      </c>
      <c r="D22" s="233">
        <f>SUM(D4:D21)</f>
        <v>1043896</v>
      </c>
      <c r="E22" s="232">
        <f>SUM(E4:E21)</f>
        <v>636488</v>
      </c>
      <c r="F22" s="234">
        <f>SUM(F4:F21)</f>
        <v>715235</v>
      </c>
      <c r="G22" s="235">
        <f t="shared" si="1"/>
        <v>620927</v>
      </c>
      <c r="H22" s="234">
        <f t="shared" si="1"/>
        <v>908903</v>
      </c>
      <c r="I22" s="235">
        <f t="shared" si="1"/>
        <v>243672</v>
      </c>
      <c r="J22" s="234">
        <f t="shared" si="1"/>
        <v>788621</v>
      </c>
      <c r="K22" s="235">
        <f t="shared" si="1"/>
        <v>491985</v>
      </c>
      <c r="L22" s="234">
        <f t="shared" si="1"/>
        <v>806152</v>
      </c>
      <c r="M22" s="236">
        <f t="shared" si="1"/>
        <v>483401</v>
      </c>
      <c r="N22" s="237">
        <f>SUM(C22:M22)</f>
        <v>7501998</v>
      </c>
    </row>
    <row r="23" spans="1:14" ht="15.75" thickBot="1" x14ac:dyDescent="0.3">
      <c r="A23" s="13"/>
      <c r="B23" s="18"/>
      <c r="C23" s="14"/>
      <c r="D23" s="16"/>
      <c r="E23" s="15"/>
      <c r="F23" s="16"/>
      <c r="G23" s="16"/>
      <c r="H23" s="16"/>
      <c r="I23" s="16"/>
      <c r="J23" s="16"/>
      <c r="K23" s="16"/>
      <c r="L23" s="16"/>
      <c r="M23" s="17"/>
      <c r="N23" s="16"/>
    </row>
    <row r="24" spans="1:14" ht="15.75" thickBot="1" x14ac:dyDescent="0.3">
      <c r="A24" s="297" t="s">
        <v>31</v>
      </c>
      <c r="B24" s="298"/>
      <c r="C24" s="27">
        <f>C22/N22</f>
        <v>0.1016686488052916</v>
      </c>
      <c r="D24" s="28">
        <f>D22/N22</f>
        <v>0.13914906402267768</v>
      </c>
      <c r="E24" s="29">
        <f>E22/N22</f>
        <v>8.4842464634088149E-2</v>
      </c>
      <c r="F24" s="28">
        <f>F22/N22</f>
        <v>9.5339268285595385E-2</v>
      </c>
      <c r="G24" s="29">
        <f>G22/N22</f>
        <v>8.2768217213600961E-2</v>
      </c>
      <c r="H24" s="28">
        <f>H22/N22</f>
        <v>0.12115479103033619</v>
      </c>
      <c r="I24" s="29">
        <f>I22/N22</f>
        <v>3.2480947075699033E-2</v>
      </c>
      <c r="J24" s="28">
        <f>J22/N22</f>
        <v>0.10512146230910752</v>
      </c>
      <c r="K24" s="29">
        <f>K22/N22</f>
        <v>6.5580529346981969E-2</v>
      </c>
      <c r="L24" s="28">
        <f>L22/N22</f>
        <v>0.10745830644049759</v>
      </c>
      <c r="M24" s="30">
        <f>M22/N22</f>
        <v>6.4436300836123922E-2</v>
      </c>
      <c r="N24" s="107">
        <f>N22/N22</f>
        <v>1</v>
      </c>
    </row>
    <row r="25" spans="1:14" ht="15.75" thickBot="1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15.75" thickBot="1" x14ac:dyDescent="0.3">
      <c r="A26" s="303" t="s">
        <v>0</v>
      </c>
      <c r="B26" s="309" t="s">
        <v>1</v>
      </c>
      <c r="C26" s="315" t="s">
        <v>90</v>
      </c>
      <c r="D26" s="316"/>
      <c r="E26" s="316"/>
      <c r="F26" s="316"/>
      <c r="G26" s="317"/>
      <c r="H26" s="313" t="s">
        <v>3</v>
      </c>
      <c r="I26" s="1"/>
      <c r="J26" s="1"/>
      <c r="K26" s="1"/>
      <c r="L26" s="1"/>
      <c r="M26" s="1"/>
      <c r="N26" s="1"/>
    </row>
    <row r="27" spans="1:14" ht="15.75" thickBot="1" x14ac:dyDescent="0.3">
      <c r="A27" s="304"/>
      <c r="B27" s="310"/>
      <c r="C27" s="266" t="s">
        <v>11</v>
      </c>
      <c r="D27" s="184" t="s">
        <v>32</v>
      </c>
      <c r="E27" s="266" t="s">
        <v>7</v>
      </c>
      <c r="F27" s="184" t="s">
        <v>9</v>
      </c>
      <c r="G27" s="264" t="s">
        <v>4</v>
      </c>
      <c r="H27" s="314"/>
      <c r="I27" s="1"/>
      <c r="J27" s="110"/>
      <c r="K27" s="311" t="s">
        <v>33</v>
      </c>
      <c r="L27" s="312"/>
      <c r="M27" s="161">
        <f>N22</f>
        <v>7501998</v>
      </c>
      <c r="N27" s="162">
        <f>M27/M29</f>
        <v>0.84985729598491599</v>
      </c>
    </row>
    <row r="28" spans="1:14" ht="15.75" thickBot="1" x14ac:dyDescent="0.3">
      <c r="A28" s="26">
        <v>19</v>
      </c>
      <c r="B28" s="185" t="s">
        <v>34</v>
      </c>
      <c r="C28" s="160">
        <v>457648</v>
      </c>
      <c r="D28" s="59">
        <v>348229</v>
      </c>
      <c r="E28" s="160">
        <v>240107</v>
      </c>
      <c r="F28" s="59">
        <v>161376</v>
      </c>
      <c r="G28" s="160">
        <v>118004</v>
      </c>
      <c r="H28" s="59">
        <f>SUM(C28:G28)</f>
        <v>1325364</v>
      </c>
      <c r="I28" s="1"/>
      <c r="J28" s="110"/>
      <c r="K28" s="293" t="s">
        <v>34</v>
      </c>
      <c r="L28" s="294"/>
      <c r="M28" s="160">
        <f>H28</f>
        <v>1325364</v>
      </c>
      <c r="N28" s="163">
        <f>M28/M29</f>
        <v>0.15014270401508401</v>
      </c>
    </row>
    <row r="29" spans="1:14" ht="15.75" thickBot="1" x14ac:dyDescent="0.3">
      <c r="A29" s="12"/>
      <c r="B29" s="20"/>
      <c r="C29" s="1"/>
      <c r="D29" s="1"/>
      <c r="E29" s="1"/>
      <c r="F29" s="1"/>
      <c r="G29" s="1"/>
      <c r="H29" s="1"/>
      <c r="I29" s="1"/>
      <c r="J29" s="110"/>
      <c r="K29" s="295" t="s">
        <v>3</v>
      </c>
      <c r="L29" s="296"/>
      <c r="M29" s="164">
        <f>M27+M28</f>
        <v>8827362</v>
      </c>
      <c r="N29" s="165">
        <f>M29/M29</f>
        <v>1</v>
      </c>
    </row>
    <row r="30" spans="1:14" ht="15.75" thickBot="1" x14ac:dyDescent="0.3">
      <c r="A30" s="297" t="s">
        <v>35</v>
      </c>
      <c r="B30" s="298"/>
      <c r="C30" s="27">
        <f>C28/H28</f>
        <v>0.34529985724676393</v>
      </c>
      <c r="D30" s="111">
        <f>D28/H28</f>
        <v>0.26274215988966049</v>
      </c>
      <c r="E30" s="27">
        <f>E28/H28</f>
        <v>0.18116306161929854</v>
      </c>
      <c r="F30" s="111">
        <f>F28/H28</f>
        <v>0.12175975807400835</v>
      </c>
      <c r="G30" s="27">
        <f>G28/H28</f>
        <v>8.9035163170268702E-2</v>
      </c>
      <c r="H30" s="111">
        <f>H28/H28</f>
        <v>1</v>
      </c>
      <c r="I30" s="1"/>
      <c r="J30" s="1"/>
      <c r="K30" s="1"/>
      <c r="L30" s="1"/>
      <c r="M30" s="1"/>
      <c r="N30" s="1"/>
    </row>
  </sheetData>
  <mergeCells count="14">
    <mergeCell ref="K28:L28"/>
    <mergeCell ref="K29:L29"/>
    <mergeCell ref="A30:B30"/>
    <mergeCell ref="C1:I1"/>
    <mergeCell ref="N2:N3"/>
    <mergeCell ref="A2:A3"/>
    <mergeCell ref="B2:B3"/>
    <mergeCell ref="C2:M2"/>
    <mergeCell ref="A26:A27"/>
    <mergeCell ref="B26:B27"/>
    <mergeCell ref="A24:B24"/>
    <mergeCell ref="K27:L27"/>
    <mergeCell ref="H26:H27"/>
    <mergeCell ref="C26:G26"/>
  </mergeCells>
  <pageMargins left="0.25" right="0.25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workbookViewId="0"/>
  </sheetViews>
  <sheetFormatPr defaultRowHeight="15" x14ac:dyDescent="0.25"/>
  <cols>
    <col min="1" max="1" width="3.85546875" customWidth="1"/>
    <col min="2" max="2" width="20" customWidth="1"/>
  </cols>
  <sheetData>
    <row r="1" spans="1:14" ht="28.5" customHeight="1" thickBot="1" x14ac:dyDescent="0.3">
      <c r="A1" s="31"/>
      <c r="B1" s="31"/>
      <c r="C1" s="331" t="s">
        <v>105</v>
      </c>
      <c r="D1" s="332"/>
      <c r="E1" s="332"/>
      <c r="F1" s="332"/>
      <c r="G1" s="332"/>
      <c r="H1" s="332"/>
      <c r="I1" s="332"/>
      <c r="J1" s="333"/>
      <c r="K1" s="333"/>
      <c r="L1" s="31"/>
      <c r="M1" s="31"/>
      <c r="N1" s="68"/>
    </row>
    <row r="2" spans="1:14" ht="15.75" thickBot="1" x14ac:dyDescent="0.3">
      <c r="A2" s="334" t="s">
        <v>0</v>
      </c>
      <c r="B2" s="336" t="s">
        <v>1</v>
      </c>
      <c r="C2" s="349" t="s">
        <v>2</v>
      </c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36" t="s">
        <v>3</v>
      </c>
    </row>
    <row r="3" spans="1:14" x14ac:dyDescent="0.25">
      <c r="A3" s="360"/>
      <c r="B3" s="361"/>
      <c r="C3" s="365" t="s">
        <v>69</v>
      </c>
      <c r="D3" s="336" t="s">
        <v>4</v>
      </c>
      <c r="E3" s="356" t="s">
        <v>5</v>
      </c>
      <c r="F3" s="374" t="s">
        <v>6</v>
      </c>
      <c r="G3" s="356" t="s">
        <v>7</v>
      </c>
      <c r="H3" s="354" t="s">
        <v>8</v>
      </c>
      <c r="I3" s="356" t="s">
        <v>94</v>
      </c>
      <c r="J3" s="354" t="s">
        <v>9</v>
      </c>
      <c r="K3" s="365" t="s">
        <v>10</v>
      </c>
      <c r="L3" s="336" t="s">
        <v>93</v>
      </c>
      <c r="M3" s="356" t="s">
        <v>11</v>
      </c>
      <c r="N3" s="350"/>
    </row>
    <row r="4" spans="1:14" ht="15.75" thickBot="1" x14ac:dyDescent="0.3">
      <c r="A4" s="357"/>
      <c r="B4" s="351"/>
      <c r="C4" s="367"/>
      <c r="D4" s="357"/>
      <c r="E4" s="357"/>
      <c r="F4" s="375"/>
      <c r="G4" s="357"/>
      <c r="H4" s="355"/>
      <c r="I4" s="357"/>
      <c r="J4" s="355"/>
      <c r="K4" s="367"/>
      <c r="L4" s="357"/>
      <c r="M4" s="357"/>
      <c r="N4" s="351"/>
    </row>
    <row r="5" spans="1:14" x14ac:dyDescent="0.25">
      <c r="A5" s="36">
        <v>1</v>
      </c>
      <c r="B5" s="37" t="s">
        <v>39</v>
      </c>
      <c r="C5" s="86">
        <v>1068</v>
      </c>
      <c r="D5" s="171">
        <v>291</v>
      </c>
      <c r="E5" s="86">
        <v>12729</v>
      </c>
      <c r="F5" s="171">
        <v>1407</v>
      </c>
      <c r="G5" s="86">
        <v>263</v>
      </c>
      <c r="H5" s="171">
        <v>246</v>
      </c>
      <c r="I5" s="86">
        <v>313</v>
      </c>
      <c r="J5" s="171">
        <v>842</v>
      </c>
      <c r="K5" s="86">
        <v>65</v>
      </c>
      <c r="L5" s="171">
        <v>387</v>
      </c>
      <c r="M5" s="86">
        <v>54</v>
      </c>
      <c r="N5" s="171">
        <f t="shared" ref="N5:N13" si="0">SUM(C5:M5)</f>
        <v>17665</v>
      </c>
    </row>
    <row r="6" spans="1:14" x14ac:dyDescent="0.25">
      <c r="A6" s="38">
        <v>2</v>
      </c>
      <c r="B6" s="39" t="s">
        <v>40</v>
      </c>
      <c r="C6" s="86">
        <v>36</v>
      </c>
      <c r="D6" s="73">
        <v>0</v>
      </c>
      <c r="E6" s="86">
        <v>275</v>
      </c>
      <c r="F6" s="73">
        <v>11</v>
      </c>
      <c r="G6" s="86">
        <v>2</v>
      </c>
      <c r="H6" s="73">
        <v>0</v>
      </c>
      <c r="I6" s="86">
        <v>0</v>
      </c>
      <c r="J6" s="73">
        <v>0</v>
      </c>
      <c r="K6" s="86">
        <v>0</v>
      </c>
      <c r="L6" s="73">
        <v>11</v>
      </c>
      <c r="M6" s="86">
        <v>2</v>
      </c>
      <c r="N6" s="73">
        <f t="shared" si="0"/>
        <v>337</v>
      </c>
    </row>
    <row r="7" spans="1:14" x14ac:dyDescent="0.25">
      <c r="A7" s="38">
        <v>3</v>
      </c>
      <c r="B7" s="39" t="s">
        <v>41</v>
      </c>
      <c r="C7" s="70">
        <v>0</v>
      </c>
      <c r="D7" s="39">
        <v>1</v>
      </c>
      <c r="E7" s="70">
        <v>19</v>
      </c>
      <c r="F7" s="39">
        <v>1</v>
      </c>
      <c r="G7" s="70">
        <v>0</v>
      </c>
      <c r="H7" s="39">
        <v>0</v>
      </c>
      <c r="I7" s="70">
        <v>0</v>
      </c>
      <c r="J7" s="39">
        <v>0</v>
      </c>
      <c r="K7" s="70">
        <v>0</v>
      </c>
      <c r="L7" s="39">
        <v>0</v>
      </c>
      <c r="M7" s="70">
        <v>0</v>
      </c>
      <c r="N7" s="39">
        <f t="shared" si="0"/>
        <v>21</v>
      </c>
    </row>
    <row r="8" spans="1:14" x14ac:dyDescent="0.25">
      <c r="A8" s="38">
        <v>4</v>
      </c>
      <c r="B8" s="39" t="s">
        <v>42</v>
      </c>
      <c r="C8" s="70">
        <v>6</v>
      </c>
      <c r="D8" s="39">
        <v>0</v>
      </c>
      <c r="E8" s="70">
        <v>38</v>
      </c>
      <c r="F8" s="39">
        <v>0</v>
      </c>
      <c r="G8" s="70">
        <v>0</v>
      </c>
      <c r="H8" s="39">
        <v>0</v>
      </c>
      <c r="I8" s="70">
        <v>2</v>
      </c>
      <c r="J8" s="39">
        <v>0</v>
      </c>
      <c r="K8" s="70">
        <v>0</v>
      </c>
      <c r="L8" s="39">
        <v>7</v>
      </c>
      <c r="M8" s="70">
        <v>0</v>
      </c>
      <c r="N8" s="39">
        <f t="shared" si="0"/>
        <v>53</v>
      </c>
    </row>
    <row r="9" spans="1:14" x14ac:dyDescent="0.25">
      <c r="A9" s="38">
        <v>5</v>
      </c>
      <c r="B9" s="39" t="s">
        <v>43</v>
      </c>
      <c r="C9" s="70">
        <v>7</v>
      </c>
      <c r="D9" s="39">
        <v>0</v>
      </c>
      <c r="E9" s="70">
        <v>6</v>
      </c>
      <c r="F9" s="39">
        <v>0</v>
      </c>
      <c r="G9" s="70">
        <v>0</v>
      </c>
      <c r="H9" s="39">
        <v>0</v>
      </c>
      <c r="I9" s="70">
        <v>1</v>
      </c>
      <c r="J9" s="39">
        <v>0</v>
      </c>
      <c r="K9" s="70">
        <v>0</v>
      </c>
      <c r="L9" s="39">
        <v>1</v>
      </c>
      <c r="M9" s="70">
        <v>0</v>
      </c>
      <c r="N9" s="39">
        <f t="shared" si="0"/>
        <v>15</v>
      </c>
    </row>
    <row r="10" spans="1:14" x14ac:dyDescent="0.25">
      <c r="A10" s="38">
        <v>6</v>
      </c>
      <c r="B10" s="39" t="s">
        <v>44</v>
      </c>
      <c r="C10" s="70">
        <v>18</v>
      </c>
      <c r="D10" s="39">
        <v>13</v>
      </c>
      <c r="E10" s="70">
        <v>122</v>
      </c>
      <c r="F10" s="39">
        <v>65</v>
      </c>
      <c r="G10" s="70">
        <v>9</v>
      </c>
      <c r="H10" s="39">
        <v>3</v>
      </c>
      <c r="I10" s="70">
        <v>15</v>
      </c>
      <c r="J10" s="39">
        <v>0</v>
      </c>
      <c r="K10" s="70">
        <v>9</v>
      </c>
      <c r="L10" s="39">
        <v>24</v>
      </c>
      <c r="M10" s="70">
        <v>0</v>
      </c>
      <c r="N10" s="39">
        <f t="shared" si="0"/>
        <v>278</v>
      </c>
    </row>
    <row r="11" spans="1:14" x14ac:dyDescent="0.25">
      <c r="A11" s="38">
        <v>7</v>
      </c>
      <c r="B11" s="39" t="s">
        <v>45</v>
      </c>
      <c r="C11" s="70">
        <v>51</v>
      </c>
      <c r="D11" s="73">
        <v>2</v>
      </c>
      <c r="E11" s="70">
        <v>278</v>
      </c>
      <c r="F11" s="73">
        <v>115</v>
      </c>
      <c r="G11" s="70">
        <v>2</v>
      </c>
      <c r="H11" s="73">
        <v>2</v>
      </c>
      <c r="I11" s="70">
        <v>2</v>
      </c>
      <c r="J11" s="73">
        <v>0</v>
      </c>
      <c r="K11" s="70">
        <v>0</v>
      </c>
      <c r="L11" s="73">
        <v>9</v>
      </c>
      <c r="M11" s="70">
        <v>5</v>
      </c>
      <c r="N11" s="73">
        <f t="shared" si="0"/>
        <v>466</v>
      </c>
    </row>
    <row r="12" spans="1:14" ht="15.75" thickBot="1" x14ac:dyDescent="0.3">
      <c r="A12" s="41">
        <v>8</v>
      </c>
      <c r="B12" s="42" t="s">
        <v>46</v>
      </c>
      <c r="C12" s="87">
        <v>0</v>
      </c>
      <c r="D12" s="39">
        <v>0</v>
      </c>
      <c r="E12" s="87">
        <v>1</v>
      </c>
      <c r="F12" s="39">
        <v>0</v>
      </c>
      <c r="G12" s="87">
        <v>0</v>
      </c>
      <c r="H12" s="39">
        <v>11</v>
      </c>
      <c r="I12" s="87">
        <v>0</v>
      </c>
      <c r="J12" s="39">
        <v>0</v>
      </c>
      <c r="K12" s="87">
        <v>0</v>
      </c>
      <c r="L12" s="39">
        <v>0</v>
      </c>
      <c r="M12" s="87">
        <v>0</v>
      </c>
      <c r="N12" s="39">
        <f t="shared" si="0"/>
        <v>12</v>
      </c>
    </row>
    <row r="13" spans="1:14" ht="15.75" thickBot="1" x14ac:dyDescent="0.3">
      <c r="A13" s="44"/>
      <c r="B13" s="45" t="s">
        <v>37</v>
      </c>
      <c r="C13" s="49">
        <f t="shared" ref="C13:M13" si="1">SUM(C5:C12)</f>
        <v>1186</v>
      </c>
      <c r="D13" s="47">
        <f t="shared" si="1"/>
        <v>307</v>
      </c>
      <c r="E13" s="49">
        <f t="shared" si="1"/>
        <v>13468</v>
      </c>
      <c r="F13" s="47">
        <f t="shared" si="1"/>
        <v>1599</v>
      </c>
      <c r="G13" s="49">
        <f t="shared" si="1"/>
        <v>276</v>
      </c>
      <c r="H13" s="47">
        <f t="shared" si="1"/>
        <v>262</v>
      </c>
      <c r="I13" s="49">
        <f t="shared" si="1"/>
        <v>333</v>
      </c>
      <c r="J13" s="47">
        <f t="shared" si="1"/>
        <v>842</v>
      </c>
      <c r="K13" s="49">
        <f t="shared" si="1"/>
        <v>74</v>
      </c>
      <c r="L13" s="47">
        <f t="shared" si="1"/>
        <v>439</v>
      </c>
      <c r="M13" s="49">
        <f t="shared" si="1"/>
        <v>61</v>
      </c>
      <c r="N13" s="47">
        <f t="shared" si="0"/>
        <v>18847</v>
      </c>
    </row>
    <row r="14" spans="1:14" ht="15.75" thickBot="1" x14ac:dyDescent="0.3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15.75" thickBot="1" x14ac:dyDescent="0.3">
      <c r="A15" s="323" t="s">
        <v>53</v>
      </c>
      <c r="B15" s="370"/>
      <c r="C15" s="74">
        <f>C13/N13</f>
        <v>6.2927786915689496E-2</v>
      </c>
      <c r="D15" s="75">
        <f>D13/N13</f>
        <v>1.6289064572611027E-2</v>
      </c>
      <c r="E15" s="56">
        <f>E13/N13</f>
        <v>0.71459648750464266</v>
      </c>
      <c r="F15" s="75">
        <f>F13/N13</f>
        <v>8.484108876744309E-2</v>
      </c>
      <c r="G15" s="56">
        <f>G13/N13</f>
        <v>1.4644240462673104E-2</v>
      </c>
      <c r="H15" s="75">
        <f>H13/N13</f>
        <v>1.3901416671088237E-2</v>
      </c>
      <c r="I15" s="56">
        <f>I13/N13</f>
        <v>1.7668594471268638E-2</v>
      </c>
      <c r="J15" s="75">
        <f>J13/N13</f>
        <v>4.4675545179604183E-2</v>
      </c>
      <c r="K15" s="56">
        <f>K13/N13</f>
        <v>3.9263543269485862E-3</v>
      </c>
      <c r="L15" s="75">
        <f>L13/N13</f>
        <v>2.3292831750411205E-2</v>
      </c>
      <c r="M15" s="76">
        <f>M13/N13</f>
        <v>3.2365893776197803E-3</v>
      </c>
      <c r="N15" s="242">
        <f>N13/N13</f>
        <v>1</v>
      </c>
    </row>
    <row r="16" spans="1:14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ht="15.75" thickBot="1" x14ac:dyDescent="0.3">
      <c r="A17" s="31"/>
      <c r="B17" s="31"/>
      <c r="C17" s="331" t="s">
        <v>106</v>
      </c>
      <c r="D17" s="332"/>
      <c r="E17" s="332"/>
      <c r="F17" s="332"/>
      <c r="G17" s="332"/>
      <c r="H17" s="332"/>
      <c r="I17" s="332"/>
      <c r="J17" s="333"/>
      <c r="K17" s="333"/>
      <c r="L17" s="31"/>
      <c r="M17" s="31"/>
      <c r="N17" s="239" t="s">
        <v>36</v>
      </c>
    </row>
    <row r="18" spans="1:14" ht="15.75" thickBot="1" x14ac:dyDescent="0.3">
      <c r="A18" s="334" t="s">
        <v>0</v>
      </c>
      <c r="B18" s="336" t="s">
        <v>1</v>
      </c>
      <c r="C18" s="349" t="s">
        <v>2</v>
      </c>
      <c r="D18" s="349"/>
      <c r="E18" s="349"/>
      <c r="F18" s="349"/>
      <c r="G18" s="349"/>
      <c r="H18" s="349"/>
      <c r="I18" s="349"/>
      <c r="J18" s="349"/>
      <c r="K18" s="349"/>
      <c r="L18" s="349"/>
      <c r="M18" s="349"/>
      <c r="N18" s="336" t="s">
        <v>3</v>
      </c>
    </row>
    <row r="19" spans="1:14" x14ac:dyDescent="0.25">
      <c r="A19" s="360"/>
      <c r="B19" s="361"/>
      <c r="C19" s="365" t="s">
        <v>69</v>
      </c>
      <c r="D19" s="336" t="s">
        <v>4</v>
      </c>
      <c r="E19" s="356" t="s">
        <v>5</v>
      </c>
      <c r="F19" s="374" t="s">
        <v>6</v>
      </c>
      <c r="G19" s="356" t="s">
        <v>7</v>
      </c>
      <c r="H19" s="354" t="s">
        <v>8</v>
      </c>
      <c r="I19" s="356" t="s">
        <v>94</v>
      </c>
      <c r="J19" s="354" t="s">
        <v>9</v>
      </c>
      <c r="K19" s="365" t="s">
        <v>10</v>
      </c>
      <c r="L19" s="336" t="s">
        <v>93</v>
      </c>
      <c r="M19" s="356" t="s">
        <v>11</v>
      </c>
      <c r="N19" s="350"/>
    </row>
    <row r="20" spans="1:14" ht="15.75" thickBot="1" x14ac:dyDescent="0.3">
      <c r="A20" s="357"/>
      <c r="B20" s="351"/>
      <c r="C20" s="367"/>
      <c r="D20" s="357"/>
      <c r="E20" s="357"/>
      <c r="F20" s="375"/>
      <c r="G20" s="357"/>
      <c r="H20" s="355"/>
      <c r="I20" s="357"/>
      <c r="J20" s="355"/>
      <c r="K20" s="367"/>
      <c r="L20" s="357"/>
      <c r="M20" s="357"/>
      <c r="N20" s="351"/>
    </row>
    <row r="21" spans="1:14" x14ac:dyDescent="0.25">
      <c r="A21" s="36">
        <v>1</v>
      </c>
      <c r="B21" s="37" t="s">
        <v>39</v>
      </c>
      <c r="C21" s="86">
        <v>3609</v>
      </c>
      <c r="D21" s="171">
        <v>1752</v>
      </c>
      <c r="E21" s="86">
        <v>40490</v>
      </c>
      <c r="F21" s="171">
        <v>4840</v>
      </c>
      <c r="G21" s="86">
        <v>1390</v>
      </c>
      <c r="H21" s="171">
        <v>1194</v>
      </c>
      <c r="I21" s="86">
        <v>1408</v>
      </c>
      <c r="J21" s="171">
        <v>3698</v>
      </c>
      <c r="K21" s="86">
        <v>408</v>
      </c>
      <c r="L21" s="171">
        <v>1928</v>
      </c>
      <c r="M21" s="86">
        <v>335</v>
      </c>
      <c r="N21" s="171">
        <f t="shared" ref="N21:N28" si="2">SUM(C21:M21)</f>
        <v>61052</v>
      </c>
    </row>
    <row r="22" spans="1:14" x14ac:dyDescent="0.25">
      <c r="A22" s="38">
        <v>2</v>
      </c>
      <c r="B22" s="39" t="s">
        <v>40</v>
      </c>
      <c r="C22" s="86">
        <v>400</v>
      </c>
      <c r="D22" s="73">
        <v>0</v>
      </c>
      <c r="E22" s="86">
        <v>2638</v>
      </c>
      <c r="F22" s="73">
        <v>156</v>
      </c>
      <c r="G22" s="86">
        <v>15</v>
      </c>
      <c r="H22" s="73">
        <v>0</v>
      </c>
      <c r="I22" s="86">
        <v>0</v>
      </c>
      <c r="J22" s="73">
        <v>0</v>
      </c>
      <c r="K22" s="86">
        <v>0</v>
      </c>
      <c r="L22" s="73">
        <v>130</v>
      </c>
      <c r="M22" s="86">
        <v>28</v>
      </c>
      <c r="N22" s="73">
        <f t="shared" si="2"/>
        <v>3367</v>
      </c>
    </row>
    <row r="23" spans="1:14" x14ac:dyDescent="0.25">
      <c r="A23" s="38">
        <v>3</v>
      </c>
      <c r="B23" s="39" t="s">
        <v>41</v>
      </c>
      <c r="C23" s="70">
        <v>0</v>
      </c>
      <c r="D23" s="39">
        <v>17</v>
      </c>
      <c r="E23" s="70">
        <v>304</v>
      </c>
      <c r="F23" s="39">
        <v>18</v>
      </c>
      <c r="G23" s="70">
        <v>0</v>
      </c>
      <c r="H23" s="39">
        <v>0</v>
      </c>
      <c r="I23" s="70">
        <v>0</v>
      </c>
      <c r="J23" s="39">
        <v>0</v>
      </c>
      <c r="K23" s="70">
        <v>0</v>
      </c>
      <c r="L23" s="39">
        <v>0</v>
      </c>
      <c r="M23" s="70">
        <v>0</v>
      </c>
      <c r="N23" s="73">
        <f t="shared" si="2"/>
        <v>339</v>
      </c>
    </row>
    <row r="24" spans="1:14" x14ac:dyDescent="0.25">
      <c r="A24" s="38">
        <v>4</v>
      </c>
      <c r="B24" s="39" t="s">
        <v>42</v>
      </c>
      <c r="C24" s="70">
        <v>7</v>
      </c>
      <c r="D24" s="39">
        <v>0</v>
      </c>
      <c r="E24" s="70">
        <v>24</v>
      </c>
      <c r="F24" s="39">
        <v>0</v>
      </c>
      <c r="G24" s="70">
        <v>0</v>
      </c>
      <c r="H24" s="39">
        <v>0</v>
      </c>
      <c r="I24" s="70">
        <v>9</v>
      </c>
      <c r="J24" s="39">
        <v>0</v>
      </c>
      <c r="K24" s="70">
        <v>0</v>
      </c>
      <c r="L24" s="39">
        <v>4</v>
      </c>
      <c r="M24" s="70">
        <v>0</v>
      </c>
      <c r="N24" s="39">
        <f t="shared" si="2"/>
        <v>44</v>
      </c>
    </row>
    <row r="25" spans="1:14" x14ac:dyDescent="0.25">
      <c r="A25" s="38">
        <v>5</v>
      </c>
      <c r="B25" s="39" t="s">
        <v>43</v>
      </c>
      <c r="C25" s="70">
        <v>17</v>
      </c>
      <c r="D25" s="39">
        <v>0</v>
      </c>
      <c r="E25" s="70">
        <v>15</v>
      </c>
      <c r="F25" s="39">
        <v>0</v>
      </c>
      <c r="G25" s="70">
        <v>0</v>
      </c>
      <c r="H25" s="39">
        <v>0</v>
      </c>
      <c r="I25" s="70">
        <v>2</v>
      </c>
      <c r="J25" s="39">
        <v>0</v>
      </c>
      <c r="K25" s="70">
        <v>0</v>
      </c>
      <c r="L25" s="39">
        <v>2</v>
      </c>
      <c r="M25" s="70">
        <v>0</v>
      </c>
      <c r="N25" s="39">
        <f t="shared" si="2"/>
        <v>36</v>
      </c>
    </row>
    <row r="26" spans="1:14" x14ac:dyDescent="0.25">
      <c r="A26" s="38">
        <v>6</v>
      </c>
      <c r="B26" s="39" t="s">
        <v>44</v>
      </c>
      <c r="C26" s="70">
        <v>54</v>
      </c>
      <c r="D26" s="39">
        <v>48</v>
      </c>
      <c r="E26" s="70">
        <v>384</v>
      </c>
      <c r="F26" s="39">
        <v>211</v>
      </c>
      <c r="G26" s="70">
        <v>31</v>
      </c>
      <c r="H26" s="39">
        <v>12</v>
      </c>
      <c r="I26" s="70">
        <v>50</v>
      </c>
      <c r="J26" s="39">
        <v>0</v>
      </c>
      <c r="K26" s="70">
        <v>36</v>
      </c>
      <c r="L26" s="39">
        <v>86</v>
      </c>
      <c r="M26" s="70">
        <v>0</v>
      </c>
      <c r="N26" s="73">
        <f t="shared" si="2"/>
        <v>912</v>
      </c>
    </row>
    <row r="27" spans="1:14" x14ac:dyDescent="0.25">
      <c r="A27" s="38">
        <v>7</v>
      </c>
      <c r="B27" s="39" t="s">
        <v>45</v>
      </c>
      <c r="C27" s="70">
        <v>34</v>
      </c>
      <c r="D27" s="73">
        <v>1</v>
      </c>
      <c r="E27" s="70">
        <v>183</v>
      </c>
      <c r="F27" s="73">
        <v>213</v>
      </c>
      <c r="G27" s="70">
        <v>1</v>
      </c>
      <c r="H27" s="73">
        <v>1</v>
      </c>
      <c r="I27" s="70">
        <v>1</v>
      </c>
      <c r="J27" s="73">
        <v>0</v>
      </c>
      <c r="K27" s="70">
        <v>0</v>
      </c>
      <c r="L27" s="73">
        <v>7</v>
      </c>
      <c r="M27" s="70">
        <v>3</v>
      </c>
      <c r="N27" s="73">
        <f t="shared" si="2"/>
        <v>444</v>
      </c>
    </row>
    <row r="28" spans="1:14" ht="15.75" thickBot="1" x14ac:dyDescent="0.3">
      <c r="A28" s="41">
        <v>8</v>
      </c>
      <c r="B28" s="42" t="s">
        <v>46</v>
      </c>
      <c r="C28" s="87">
        <v>0</v>
      </c>
      <c r="D28" s="39">
        <v>0</v>
      </c>
      <c r="E28" s="87">
        <v>2</v>
      </c>
      <c r="F28" s="39">
        <v>0</v>
      </c>
      <c r="G28" s="87">
        <v>0</v>
      </c>
      <c r="H28" s="39">
        <v>47</v>
      </c>
      <c r="I28" s="87">
        <v>0</v>
      </c>
      <c r="J28" s="39">
        <v>0</v>
      </c>
      <c r="K28" s="87">
        <v>0</v>
      </c>
      <c r="L28" s="39">
        <v>0</v>
      </c>
      <c r="M28" s="87">
        <v>0</v>
      </c>
      <c r="N28" s="39">
        <f t="shared" si="2"/>
        <v>49</v>
      </c>
    </row>
    <row r="29" spans="1:14" ht="15.75" thickBot="1" x14ac:dyDescent="0.3">
      <c r="A29" s="44"/>
      <c r="B29" s="45" t="s">
        <v>37</v>
      </c>
      <c r="C29" s="49">
        <f t="shared" ref="C29:M29" si="3">SUM(C21:C28)</f>
        <v>4121</v>
      </c>
      <c r="D29" s="61">
        <f>SUM(D21:D28)</f>
        <v>1818</v>
      </c>
      <c r="E29" s="49">
        <f t="shared" si="3"/>
        <v>44040</v>
      </c>
      <c r="F29" s="47">
        <f t="shared" si="3"/>
        <v>5438</v>
      </c>
      <c r="G29" s="49">
        <f t="shared" si="3"/>
        <v>1437</v>
      </c>
      <c r="H29" s="47">
        <f t="shared" si="3"/>
        <v>1254</v>
      </c>
      <c r="I29" s="49">
        <f>SUM(I21:I28)</f>
        <v>1470</v>
      </c>
      <c r="J29" s="47">
        <f t="shared" si="3"/>
        <v>3698</v>
      </c>
      <c r="K29" s="49">
        <f t="shared" si="3"/>
        <v>444</v>
      </c>
      <c r="L29" s="47">
        <f t="shared" si="3"/>
        <v>2157</v>
      </c>
      <c r="M29" s="49">
        <f t="shared" si="3"/>
        <v>366</v>
      </c>
      <c r="N29" s="47">
        <f>SUM(C29:M29)</f>
        <v>66243</v>
      </c>
    </row>
    <row r="30" spans="1:14" ht="15.75" thickBot="1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15.75" thickBot="1" x14ac:dyDescent="0.3">
      <c r="A31" s="323" t="s">
        <v>53</v>
      </c>
      <c r="B31" s="370"/>
      <c r="C31" s="74">
        <f>C29/N29</f>
        <v>6.221034675361925E-2</v>
      </c>
      <c r="D31" s="75">
        <f>D29/N29</f>
        <v>2.7444409220596894E-2</v>
      </c>
      <c r="E31" s="56">
        <f>E29/N29</f>
        <v>0.66482496263756174</v>
      </c>
      <c r="F31" s="75">
        <f>F29/N29</f>
        <v>8.2091692707153968E-2</v>
      </c>
      <c r="G31" s="56">
        <f>G29/N29</f>
        <v>2.1692858113310086E-2</v>
      </c>
      <c r="H31" s="75">
        <f>H29/N29</f>
        <v>1.8930302069652641E-2</v>
      </c>
      <c r="I31" s="56">
        <f>I29/N29</f>
        <v>2.2191023957248313E-2</v>
      </c>
      <c r="J31" s="75">
        <f>J29/N29</f>
        <v>5.5824766390411062E-2</v>
      </c>
      <c r="K31" s="56">
        <f>K29/N29</f>
        <v>6.702594991168878E-3</v>
      </c>
      <c r="L31" s="75">
        <f>L29/N29</f>
        <v>3.256193107196232E-2</v>
      </c>
      <c r="M31" s="76">
        <f>M29/N29</f>
        <v>5.5251120873148858E-3</v>
      </c>
      <c r="N31" s="242">
        <f>N29/N29</f>
        <v>1</v>
      </c>
    </row>
  </sheetData>
  <mergeCells count="34">
    <mergeCell ref="A31:B31"/>
    <mergeCell ref="G19:G20"/>
    <mergeCell ref="H19:H20"/>
    <mergeCell ref="I19:I20"/>
    <mergeCell ref="J19:J20"/>
    <mergeCell ref="A15:B15"/>
    <mergeCell ref="C17:K17"/>
    <mergeCell ref="A18:A20"/>
    <mergeCell ref="B18:B20"/>
    <mergeCell ref="C18:M18"/>
    <mergeCell ref="M19:M20"/>
    <mergeCell ref="K19:K20"/>
    <mergeCell ref="L19:L20"/>
    <mergeCell ref="N18:N20"/>
    <mergeCell ref="C19:C20"/>
    <mergeCell ref="D19:D20"/>
    <mergeCell ref="E19:E20"/>
    <mergeCell ref="F19:F20"/>
    <mergeCell ref="C1:K1"/>
    <mergeCell ref="A2:A4"/>
    <mergeCell ref="B2:B4"/>
    <mergeCell ref="C2:M2"/>
    <mergeCell ref="H3:H4"/>
    <mergeCell ref="I3:I4"/>
    <mergeCell ref="J3:J4"/>
    <mergeCell ref="K3:K4"/>
    <mergeCell ref="L3:L4"/>
    <mergeCell ref="N2:N4"/>
    <mergeCell ref="C3:C4"/>
    <mergeCell ref="D3:D4"/>
    <mergeCell ref="E3:E4"/>
    <mergeCell ref="F3:F4"/>
    <mergeCell ref="G3:G4"/>
    <mergeCell ref="M3:M4"/>
  </mergeCells>
  <pageMargins left="0.25" right="0.25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workbookViewId="0"/>
  </sheetViews>
  <sheetFormatPr defaultRowHeight="15" x14ac:dyDescent="0.25"/>
  <cols>
    <col min="1" max="1" width="4.5703125" customWidth="1"/>
    <col min="2" max="2" width="26.7109375" customWidth="1"/>
  </cols>
  <sheetData>
    <row r="1" spans="1:14" ht="24.75" customHeight="1" thickBot="1" x14ac:dyDescent="0.3">
      <c r="A1" s="174"/>
      <c r="B1" s="174"/>
      <c r="C1" s="331" t="s">
        <v>107</v>
      </c>
      <c r="D1" s="332"/>
      <c r="E1" s="332"/>
      <c r="F1" s="332"/>
      <c r="G1" s="332"/>
      <c r="H1" s="332"/>
      <c r="I1" s="332"/>
      <c r="J1" s="378"/>
      <c r="K1" s="378"/>
      <c r="L1" s="174"/>
      <c r="M1" s="174"/>
      <c r="N1" s="175"/>
    </row>
    <row r="2" spans="1:14" ht="15.75" thickBot="1" x14ac:dyDescent="0.3">
      <c r="A2" s="334" t="s">
        <v>0</v>
      </c>
      <c r="B2" s="336" t="s">
        <v>1</v>
      </c>
      <c r="C2" s="349" t="s">
        <v>2</v>
      </c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36" t="s">
        <v>3</v>
      </c>
    </row>
    <row r="3" spans="1:14" x14ac:dyDescent="0.25">
      <c r="A3" s="360"/>
      <c r="B3" s="361"/>
      <c r="C3" s="352" t="s">
        <v>69</v>
      </c>
      <c r="D3" s="354" t="s">
        <v>4</v>
      </c>
      <c r="E3" s="356" t="s">
        <v>5</v>
      </c>
      <c r="F3" s="354" t="s">
        <v>6</v>
      </c>
      <c r="G3" s="356" t="s">
        <v>7</v>
      </c>
      <c r="H3" s="354" t="s">
        <v>8</v>
      </c>
      <c r="I3" s="356" t="s">
        <v>94</v>
      </c>
      <c r="J3" s="336" t="s">
        <v>9</v>
      </c>
      <c r="K3" s="379" t="s">
        <v>38</v>
      </c>
      <c r="L3" s="336" t="s">
        <v>93</v>
      </c>
      <c r="M3" s="358" t="s">
        <v>11</v>
      </c>
      <c r="N3" s="350"/>
    </row>
    <row r="4" spans="1:14" ht="15.75" thickBot="1" x14ac:dyDescent="0.3">
      <c r="A4" s="357"/>
      <c r="B4" s="351"/>
      <c r="C4" s="353"/>
      <c r="D4" s="355"/>
      <c r="E4" s="357"/>
      <c r="F4" s="355"/>
      <c r="G4" s="357"/>
      <c r="H4" s="355"/>
      <c r="I4" s="357"/>
      <c r="J4" s="357"/>
      <c r="K4" s="380"/>
      <c r="L4" s="357"/>
      <c r="M4" s="359"/>
      <c r="N4" s="351"/>
    </row>
    <row r="5" spans="1:14" x14ac:dyDescent="0.25">
      <c r="A5" s="36">
        <v>1</v>
      </c>
      <c r="B5" s="37" t="s">
        <v>39</v>
      </c>
      <c r="C5" s="167">
        <v>957</v>
      </c>
      <c r="D5" s="93">
        <v>1917</v>
      </c>
      <c r="E5" s="167">
        <v>1428</v>
      </c>
      <c r="F5" s="93">
        <v>1527</v>
      </c>
      <c r="G5" s="167">
        <v>2468</v>
      </c>
      <c r="H5" s="176">
        <v>1362</v>
      </c>
      <c r="I5" s="167">
        <v>1195</v>
      </c>
      <c r="J5" s="93">
        <v>2458</v>
      </c>
      <c r="K5" s="167">
        <v>1368</v>
      </c>
      <c r="L5" s="93">
        <v>1844</v>
      </c>
      <c r="M5" s="167">
        <v>1086</v>
      </c>
      <c r="N5" s="171">
        <f t="shared" ref="N5:N17" si="0">SUM(C5:M5)</f>
        <v>17610</v>
      </c>
    </row>
    <row r="6" spans="1:14" x14ac:dyDescent="0.25">
      <c r="A6" s="38">
        <v>2</v>
      </c>
      <c r="B6" s="39" t="s">
        <v>40</v>
      </c>
      <c r="C6" s="86">
        <v>149</v>
      </c>
      <c r="D6" s="67">
        <v>281</v>
      </c>
      <c r="E6" s="86">
        <v>221</v>
      </c>
      <c r="F6" s="67">
        <v>307</v>
      </c>
      <c r="G6" s="86">
        <v>227</v>
      </c>
      <c r="H6" s="67">
        <v>176</v>
      </c>
      <c r="I6" s="86">
        <v>22</v>
      </c>
      <c r="J6" s="67">
        <v>351</v>
      </c>
      <c r="K6" s="86">
        <v>167</v>
      </c>
      <c r="L6" s="67">
        <v>177</v>
      </c>
      <c r="M6" s="86">
        <v>170</v>
      </c>
      <c r="N6" s="73">
        <f t="shared" si="0"/>
        <v>2248</v>
      </c>
    </row>
    <row r="7" spans="1:14" x14ac:dyDescent="0.25">
      <c r="A7" s="38">
        <v>3</v>
      </c>
      <c r="B7" s="39" t="s">
        <v>41</v>
      </c>
      <c r="C7" s="86">
        <v>7</v>
      </c>
      <c r="D7" s="67">
        <v>23</v>
      </c>
      <c r="E7" s="86">
        <v>4</v>
      </c>
      <c r="F7" s="67">
        <v>9</v>
      </c>
      <c r="G7" s="86">
        <v>21</v>
      </c>
      <c r="H7" s="71">
        <v>7</v>
      </c>
      <c r="I7" s="70">
        <v>6</v>
      </c>
      <c r="J7" s="67">
        <v>56</v>
      </c>
      <c r="K7" s="86">
        <v>13</v>
      </c>
      <c r="L7" s="67">
        <v>10</v>
      </c>
      <c r="M7" s="70">
        <v>3</v>
      </c>
      <c r="N7" s="73">
        <f t="shared" si="0"/>
        <v>159</v>
      </c>
    </row>
    <row r="8" spans="1:14" x14ac:dyDescent="0.25">
      <c r="A8" s="38">
        <v>4</v>
      </c>
      <c r="B8" s="39" t="s">
        <v>42</v>
      </c>
      <c r="C8" s="70">
        <v>4</v>
      </c>
      <c r="D8" s="71">
        <v>5</v>
      </c>
      <c r="E8" s="70">
        <v>3</v>
      </c>
      <c r="F8" s="71">
        <v>1</v>
      </c>
      <c r="G8" s="70">
        <v>5</v>
      </c>
      <c r="H8" s="71">
        <v>2</v>
      </c>
      <c r="I8" s="70">
        <v>0</v>
      </c>
      <c r="J8" s="71">
        <v>5</v>
      </c>
      <c r="K8" s="86">
        <v>4</v>
      </c>
      <c r="L8" s="67">
        <v>5</v>
      </c>
      <c r="M8" s="70">
        <v>6</v>
      </c>
      <c r="N8" s="73">
        <f t="shared" si="0"/>
        <v>40</v>
      </c>
    </row>
    <row r="9" spans="1:14" x14ac:dyDescent="0.25">
      <c r="A9" s="38">
        <v>5</v>
      </c>
      <c r="B9" s="39" t="s">
        <v>43</v>
      </c>
      <c r="C9" s="70">
        <v>1</v>
      </c>
      <c r="D9" s="71">
        <v>0</v>
      </c>
      <c r="E9" s="70">
        <v>1</v>
      </c>
      <c r="F9" s="71">
        <v>5</v>
      </c>
      <c r="G9" s="70">
        <v>3</v>
      </c>
      <c r="H9" s="71">
        <v>2</v>
      </c>
      <c r="I9" s="70">
        <v>0</v>
      </c>
      <c r="J9" s="71">
        <v>2</v>
      </c>
      <c r="K9" s="87">
        <v>14</v>
      </c>
      <c r="L9" s="71">
        <v>4</v>
      </c>
      <c r="M9" s="70">
        <v>0</v>
      </c>
      <c r="N9" s="39">
        <f t="shared" si="0"/>
        <v>32</v>
      </c>
    </row>
    <row r="10" spans="1:14" x14ac:dyDescent="0.25">
      <c r="A10" s="38">
        <v>6</v>
      </c>
      <c r="B10" s="39" t="s">
        <v>44</v>
      </c>
      <c r="C10" s="86">
        <v>4</v>
      </c>
      <c r="D10" s="67">
        <v>21</v>
      </c>
      <c r="E10" s="86">
        <v>9</v>
      </c>
      <c r="F10" s="67">
        <v>27</v>
      </c>
      <c r="G10" s="86">
        <v>18</v>
      </c>
      <c r="H10" s="67">
        <v>6</v>
      </c>
      <c r="I10" s="86">
        <v>12</v>
      </c>
      <c r="J10" s="67">
        <v>20</v>
      </c>
      <c r="K10" s="86">
        <v>12</v>
      </c>
      <c r="L10" s="67">
        <v>11</v>
      </c>
      <c r="M10" s="86">
        <v>12</v>
      </c>
      <c r="N10" s="73">
        <f t="shared" si="0"/>
        <v>152</v>
      </c>
    </row>
    <row r="11" spans="1:14" x14ac:dyDescent="0.25">
      <c r="A11" s="38">
        <v>7</v>
      </c>
      <c r="B11" s="39" t="s">
        <v>45</v>
      </c>
      <c r="C11" s="70">
        <v>0</v>
      </c>
      <c r="D11" s="67">
        <v>2</v>
      </c>
      <c r="E11" s="70">
        <v>0</v>
      </c>
      <c r="F11" s="71">
        <v>0</v>
      </c>
      <c r="G11" s="70">
        <v>2</v>
      </c>
      <c r="H11" s="71">
        <v>0</v>
      </c>
      <c r="I11" s="70">
        <v>1</v>
      </c>
      <c r="J11" s="71">
        <v>4</v>
      </c>
      <c r="K11" s="85">
        <v>2</v>
      </c>
      <c r="L11" s="71">
        <v>1</v>
      </c>
      <c r="M11" s="70">
        <v>1</v>
      </c>
      <c r="N11" s="73">
        <f t="shared" si="0"/>
        <v>13</v>
      </c>
    </row>
    <row r="12" spans="1:14" x14ac:dyDescent="0.25">
      <c r="A12" s="38">
        <v>8</v>
      </c>
      <c r="B12" s="39" t="s">
        <v>46</v>
      </c>
      <c r="C12" s="70">
        <v>4</v>
      </c>
      <c r="D12" s="71">
        <v>2</v>
      </c>
      <c r="E12" s="70">
        <v>13</v>
      </c>
      <c r="F12" s="71">
        <v>8</v>
      </c>
      <c r="G12" s="70">
        <v>3</v>
      </c>
      <c r="H12" s="71">
        <v>3</v>
      </c>
      <c r="I12" s="70">
        <v>0</v>
      </c>
      <c r="J12" s="71">
        <v>15</v>
      </c>
      <c r="K12" s="86">
        <v>26</v>
      </c>
      <c r="L12" s="71">
        <v>4</v>
      </c>
      <c r="M12" s="70">
        <v>7</v>
      </c>
      <c r="N12" s="73">
        <f t="shared" si="0"/>
        <v>85</v>
      </c>
    </row>
    <row r="13" spans="1:14" ht="22.5" x14ac:dyDescent="0.25">
      <c r="A13" s="38">
        <v>9</v>
      </c>
      <c r="B13" s="69" t="s">
        <v>47</v>
      </c>
      <c r="C13" s="70">
        <v>0</v>
      </c>
      <c r="D13" s="71">
        <v>0</v>
      </c>
      <c r="E13" s="70">
        <v>0</v>
      </c>
      <c r="F13" s="71">
        <v>0</v>
      </c>
      <c r="G13" s="70">
        <v>0</v>
      </c>
      <c r="H13" s="71">
        <v>0</v>
      </c>
      <c r="I13" s="70">
        <v>0</v>
      </c>
      <c r="J13" s="71">
        <v>0</v>
      </c>
      <c r="K13" s="70">
        <v>0</v>
      </c>
      <c r="L13" s="71">
        <v>0</v>
      </c>
      <c r="M13" s="70">
        <v>0</v>
      </c>
      <c r="N13" s="39">
        <f t="shared" si="0"/>
        <v>0</v>
      </c>
    </row>
    <row r="14" spans="1:14" ht="27" customHeight="1" x14ac:dyDescent="0.25">
      <c r="A14" s="38">
        <v>10</v>
      </c>
      <c r="B14" s="69" t="s">
        <v>48</v>
      </c>
      <c r="C14" s="70">
        <v>0</v>
      </c>
      <c r="D14" s="71">
        <v>0</v>
      </c>
      <c r="E14" s="70">
        <v>0</v>
      </c>
      <c r="F14" s="71">
        <v>0</v>
      </c>
      <c r="G14" s="70">
        <v>0</v>
      </c>
      <c r="H14" s="71">
        <v>0</v>
      </c>
      <c r="I14" s="70">
        <v>0</v>
      </c>
      <c r="J14" s="71">
        <v>0</v>
      </c>
      <c r="K14" s="70">
        <v>0</v>
      </c>
      <c r="L14" s="71">
        <v>0</v>
      </c>
      <c r="M14" s="70">
        <v>0</v>
      </c>
      <c r="N14" s="39">
        <f t="shared" si="0"/>
        <v>0</v>
      </c>
    </row>
    <row r="15" spans="1:14" x14ac:dyDescent="0.25">
      <c r="A15" s="38">
        <v>11</v>
      </c>
      <c r="B15" s="39" t="s">
        <v>49</v>
      </c>
      <c r="C15" s="70">
        <v>0</v>
      </c>
      <c r="D15" s="71">
        <v>0</v>
      </c>
      <c r="E15" s="70">
        <v>0</v>
      </c>
      <c r="F15" s="71">
        <v>0</v>
      </c>
      <c r="G15" s="70">
        <v>0</v>
      </c>
      <c r="H15" s="71">
        <v>1</v>
      </c>
      <c r="I15" s="70">
        <v>0</v>
      </c>
      <c r="J15" s="71">
        <v>0</v>
      </c>
      <c r="K15" s="70">
        <v>0</v>
      </c>
      <c r="L15" s="71">
        <v>0</v>
      </c>
      <c r="M15" s="70">
        <v>0</v>
      </c>
      <c r="N15" s="39">
        <f t="shared" si="0"/>
        <v>1</v>
      </c>
    </row>
    <row r="16" spans="1:14" ht="56.25" x14ac:dyDescent="0.25">
      <c r="A16" s="38">
        <v>12</v>
      </c>
      <c r="B16" s="69" t="s">
        <v>50</v>
      </c>
      <c r="C16" s="70">
        <v>0</v>
      </c>
      <c r="D16" s="71">
        <v>0</v>
      </c>
      <c r="E16" s="70">
        <v>0</v>
      </c>
      <c r="F16" s="71">
        <v>0</v>
      </c>
      <c r="G16" s="70">
        <v>0</v>
      </c>
      <c r="H16" s="71">
        <v>0</v>
      </c>
      <c r="I16" s="70">
        <v>0</v>
      </c>
      <c r="J16" s="71">
        <v>0</v>
      </c>
      <c r="K16" s="70">
        <v>0</v>
      </c>
      <c r="L16" s="71">
        <v>0</v>
      </c>
      <c r="M16" s="70">
        <v>0</v>
      </c>
      <c r="N16" s="39">
        <f t="shared" si="0"/>
        <v>0</v>
      </c>
    </row>
    <row r="17" spans="1:14" ht="34.5" thickBot="1" x14ac:dyDescent="0.3">
      <c r="A17" s="38">
        <v>13</v>
      </c>
      <c r="B17" s="69" t="s">
        <v>51</v>
      </c>
      <c r="C17" s="86">
        <v>0</v>
      </c>
      <c r="D17" s="71">
        <v>0</v>
      </c>
      <c r="E17" s="70">
        <v>0</v>
      </c>
      <c r="F17" s="71">
        <v>0</v>
      </c>
      <c r="G17" s="70">
        <v>0</v>
      </c>
      <c r="H17" s="71">
        <v>0</v>
      </c>
      <c r="I17" s="70">
        <v>0</v>
      </c>
      <c r="J17" s="71">
        <v>0</v>
      </c>
      <c r="K17" s="70">
        <v>0</v>
      </c>
      <c r="L17" s="71">
        <v>0</v>
      </c>
      <c r="M17" s="70">
        <v>0</v>
      </c>
      <c r="N17" s="39">
        <f t="shared" si="0"/>
        <v>0</v>
      </c>
    </row>
    <row r="18" spans="1:14" ht="15.75" thickBot="1" x14ac:dyDescent="0.3">
      <c r="A18" s="44"/>
      <c r="B18" s="45" t="s">
        <v>37</v>
      </c>
      <c r="C18" s="49">
        <f t="shared" ref="C18:M18" si="1">SUM(C5:C17)</f>
        <v>1126</v>
      </c>
      <c r="D18" s="50">
        <f t="shared" si="1"/>
        <v>2251</v>
      </c>
      <c r="E18" s="49">
        <f t="shared" si="1"/>
        <v>1679</v>
      </c>
      <c r="F18" s="50">
        <f t="shared" si="1"/>
        <v>1884</v>
      </c>
      <c r="G18" s="49">
        <f t="shared" si="1"/>
        <v>2747</v>
      </c>
      <c r="H18" s="50">
        <f t="shared" si="1"/>
        <v>1559</v>
      </c>
      <c r="I18" s="49">
        <f t="shared" si="1"/>
        <v>1236</v>
      </c>
      <c r="J18" s="50">
        <f t="shared" si="1"/>
        <v>2911</v>
      </c>
      <c r="K18" s="49">
        <f t="shared" si="1"/>
        <v>1606</v>
      </c>
      <c r="L18" s="50">
        <f>SUM(L5:L17)</f>
        <v>2056</v>
      </c>
      <c r="M18" s="49">
        <f t="shared" si="1"/>
        <v>1285</v>
      </c>
      <c r="N18" s="47">
        <f>SUM(C18:M18)</f>
        <v>20340</v>
      </c>
    </row>
    <row r="19" spans="1:14" ht="15.75" thickBot="1" x14ac:dyDescent="0.3">
      <c r="A19" s="141"/>
      <c r="B19" s="142"/>
      <c r="C19" s="54"/>
      <c r="D19" s="48"/>
      <c r="E19" s="54"/>
      <c r="F19" s="48"/>
      <c r="G19" s="54"/>
      <c r="H19" s="48"/>
      <c r="I19" s="54"/>
      <c r="J19" s="48"/>
      <c r="K19" s="54"/>
      <c r="L19" s="48"/>
      <c r="M19" s="54"/>
      <c r="N19" s="54"/>
    </row>
    <row r="20" spans="1:14" ht="15.75" thickBot="1" x14ac:dyDescent="0.3">
      <c r="A20" s="376" t="s">
        <v>53</v>
      </c>
      <c r="B20" s="377"/>
      <c r="C20" s="74">
        <f>C18/N18</f>
        <v>5.5358898721730582E-2</v>
      </c>
      <c r="D20" s="75">
        <f>D18/N18</f>
        <v>0.11066863323500492</v>
      </c>
      <c r="E20" s="56">
        <f>E18/N18</f>
        <v>8.2546705998033432E-2</v>
      </c>
      <c r="F20" s="75">
        <f>F18/N18</f>
        <v>9.2625368731563421E-2</v>
      </c>
      <c r="G20" s="56">
        <f>G18/N18</f>
        <v>0.13505408062930188</v>
      </c>
      <c r="H20" s="75">
        <f>H18/N18</f>
        <v>7.6647000983284169E-2</v>
      </c>
      <c r="I20" s="56">
        <f>I18/N18</f>
        <v>6.0766961651917403E-2</v>
      </c>
      <c r="J20" s="75">
        <f>J18/N18</f>
        <v>0.14311701081612585</v>
      </c>
      <c r="K20" s="56">
        <f>K18/N18</f>
        <v>7.8957718780727632E-2</v>
      </c>
      <c r="L20" s="75">
        <f>L18/N18</f>
        <v>0.10108161258603736</v>
      </c>
      <c r="M20" s="76">
        <f>M18/N18</f>
        <v>6.3176007866273351E-2</v>
      </c>
      <c r="N20" s="55">
        <f>N18/N18</f>
        <v>1</v>
      </c>
    </row>
  </sheetData>
  <mergeCells count="17">
    <mergeCell ref="A20:B20"/>
    <mergeCell ref="C1:K1"/>
    <mergeCell ref="A2:A4"/>
    <mergeCell ref="B2:B4"/>
    <mergeCell ref="C2:M2"/>
    <mergeCell ref="H3:H4"/>
    <mergeCell ref="I3:I4"/>
    <mergeCell ref="J3:J4"/>
    <mergeCell ref="K3:K4"/>
    <mergeCell ref="L3:L4"/>
    <mergeCell ref="N2:N4"/>
    <mergeCell ref="C3:C4"/>
    <mergeCell ref="D3:D4"/>
    <mergeCell ref="E3:E4"/>
    <mergeCell ref="F3:F4"/>
    <mergeCell ref="G3:G4"/>
    <mergeCell ref="M3:M4"/>
  </mergeCells>
  <pageMargins left="0.25" right="0.25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workbookViewId="0"/>
  </sheetViews>
  <sheetFormatPr defaultRowHeight="15" x14ac:dyDescent="0.25"/>
  <cols>
    <col min="1" max="1" width="2.85546875" customWidth="1"/>
    <col min="2" max="2" width="26.5703125" customWidth="1"/>
    <col min="6" max="6" width="9.5703125" bestFit="1" customWidth="1"/>
    <col min="11" max="11" width="9.5703125" bestFit="1" customWidth="1"/>
    <col min="14" max="14" width="8.5703125" customWidth="1"/>
  </cols>
  <sheetData>
    <row r="1" spans="1:14" ht="32.25" customHeight="1" thickBot="1" x14ac:dyDescent="0.3">
      <c r="A1" s="174" t="s">
        <v>67</v>
      </c>
      <c r="B1" s="31"/>
      <c r="C1" s="331" t="s">
        <v>108</v>
      </c>
      <c r="D1" s="332"/>
      <c r="E1" s="332"/>
      <c r="F1" s="332"/>
      <c r="G1" s="332"/>
      <c r="H1" s="332"/>
      <c r="I1" s="332"/>
      <c r="J1" s="333"/>
      <c r="K1" s="333"/>
      <c r="L1" s="31"/>
      <c r="M1" s="31"/>
      <c r="N1" s="239" t="s">
        <v>36</v>
      </c>
    </row>
    <row r="2" spans="1:14" ht="15.75" thickBot="1" x14ac:dyDescent="0.3">
      <c r="A2" s="334" t="s">
        <v>0</v>
      </c>
      <c r="B2" s="336" t="s">
        <v>1</v>
      </c>
      <c r="C2" s="349" t="s">
        <v>2</v>
      </c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36" t="s">
        <v>3</v>
      </c>
    </row>
    <row r="3" spans="1:14" x14ac:dyDescent="0.25">
      <c r="A3" s="360"/>
      <c r="B3" s="361"/>
      <c r="C3" s="352" t="s">
        <v>69</v>
      </c>
      <c r="D3" s="354" t="s">
        <v>4</v>
      </c>
      <c r="E3" s="356" t="s">
        <v>5</v>
      </c>
      <c r="F3" s="354" t="s">
        <v>6</v>
      </c>
      <c r="G3" s="356" t="s">
        <v>7</v>
      </c>
      <c r="H3" s="354" t="s">
        <v>8</v>
      </c>
      <c r="I3" s="356" t="s">
        <v>94</v>
      </c>
      <c r="J3" s="336" t="s">
        <v>9</v>
      </c>
      <c r="K3" s="379" t="s">
        <v>38</v>
      </c>
      <c r="L3" s="336" t="s">
        <v>93</v>
      </c>
      <c r="M3" s="358" t="s">
        <v>11</v>
      </c>
      <c r="N3" s="350"/>
    </row>
    <row r="4" spans="1:14" ht="15.75" thickBot="1" x14ac:dyDescent="0.3">
      <c r="A4" s="357"/>
      <c r="B4" s="351"/>
      <c r="C4" s="353"/>
      <c r="D4" s="355"/>
      <c r="E4" s="357"/>
      <c r="F4" s="355"/>
      <c r="G4" s="357"/>
      <c r="H4" s="355"/>
      <c r="I4" s="357"/>
      <c r="J4" s="357"/>
      <c r="K4" s="380"/>
      <c r="L4" s="357"/>
      <c r="M4" s="359"/>
      <c r="N4" s="351"/>
    </row>
    <row r="5" spans="1:14" x14ac:dyDescent="0.25">
      <c r="A5" s="36">
        <v>1</v>
      </c>
      <c r="B5" s="37" t="s">
        <v>39</v>
      </c>
      <c r="C5" s="167">
        <v>60353</v>
      </c>
      <c r="D5" s="93">
        <v>108754</v>
      </c>
      <c r="E5" s="167">
        <v>98541</v>
      </c>
      <c r="F5" s="272">
        <v>100494</v>
      </c>
      <c r="G5" s="167">
        <v>146764</v>
      </c>
      <c r="H5" s="176">
        <v>80865</v>
      </c>
      <c r="I5" s="167">
        <v>74902</v>
      </c>
      <c r="J5" s="93">
        <v>155377</v>
      </c>
      <c r="K5" s="167">
        <v>81578</v>
      </c>
      <c r="L5" s="93">
        <v>104737</v>
      </c>
      <c r="M5" s="167">
        <v>76894</v>
      </c>
      <c r="N5" s="171">
        <f t="shared" ref="N5:N17" si="0">SUM(C5:M5)</f>
        <v>1089259</v>
      </c>
    </row>
    <row r="6" spans="1:14" x14ac:dyDescent="0.25">
      <c r="A6" s="38">
        <v>2</v>
      </c>
      <c r="B6" s="39" t="s">
        <v>40</v>
      </c>
      <c r="C6" s="86">
        <v>13468</v>
      </c>
      <c r="D6" s="67">
        <v>16745</v>
      </c>
      <c r="E6" s="86">
        <v>12483</v>
      </c>
      <c r="F6" s="67">
        <v>17263</v>
      </c>
      <c r="G6" s="86">
        <v>12738</v>
      </c>
      <c r="H6" s="67">
        <v>11018</v>
      </c>
      <c r="I6" s="86">
        <v>1229</v>
      </c>
      <c r="J6" s="67">
        <v>22938</v>
      </c>
      <c r="K6" s="86">
        <v>7778</v>
      </c>
      <c r="L6" s="67">
        <v>9588</v>
      </c>
      <c r="M6" s="86">
        <v>8726</v>
      </c>
      <c r="N6" s="73">
        <f t="shared" si="0"/>
        <v>133974</v>
      </c>
    </row>
    <row r="7" spans="1:14" x14ac:dyDescent="0.25">
      <c r="A7" s="38">
        <v>3</v>
      </c>
      <c r="B7" s="39" t="s">
        <v>41</v>
      </c>
      <c r="C7" s="86">
        <v>370</v>
      </c>
      <c r="D7" s="67">
        <v>1158</v>
      </c>
      <c r="E7" s="86">
        <v>373</v>
      </c>
      <c r="F7" s="67">
        <v>460</v>
      </c>
      <c r="G7" s="86">
        <v>1879</v>
      </c>
      <c r="H7" s="67">
        <v>345</v>
      </c>
      <c r="I7" s="86">
        <v>170</v>
      </c>
      <c r="J7" s="67">
        <v>4775</v>
      </c>
      <c r="K7" s="86">
        <v>2439</v>
      </c>
      <c r="L7" s="67">
        <v>641</v>
      </c>
      <c r="M7" s="86">
        <v>3077</v>
      </c>
      <c r="N7" s="73">
        <f t="shared" si="0"/>
        <v>15687</v>
      </c>
    </row>
    <row r="8" spans="1:14" x14ac:dyDescent="0.25">
      <c r="A8" s="38">
        <v>4</v>
      </c>
      <c r="B8" s="39" t="s">
        <v>42</v>
      </c>
      <c r="C8" s="70">
        <v>137</v>
      </c>
      <c r="D8" s="71">
        <v>209</v>
      </c>
      <c r="E8" s="70">
        <v>25</v>
      </c>
      <c r="F8" s="71">
        <v>38</v>
      </c>
      <c r="G8" s="70">
        <v>244</v>
      </c>
      <c r="H8" s="71">
        <v>51</v>
      </c>
      <c r="I8" s="70">
        <v>0</v>
      </c>
      <c r="J8" s="71">
        <v>98</v>
      </c>
      <c r="K8" s="70">
        <v>107</v>
      </c>
      <c r="L8" s="67">
        <v>232</v>
      </c>
      <c r="M8" s="86">
        <v>1764</v>
      </c>
      <c r="N8" s="73">
        <f t="shared" si="0"/>
        <v>2905</v>
      </c>
    </row>
    <row r="9" spans="1:14" x14ac:dyDescent="0.25">
      <c r="A9" s="38">
        <v>5</v>
      </c>
      <c r="B9" s="39" t="s">
        <v>43</v>
      </c>
      <c r="C9" s="70">
        <v>327</v>
      </c>
      <c r="D9" s="71">
        <v>0</v>
      </c>
      <c r="E9" s="86">
        <v>1000</v>
      </c>
      <c r="F9" s="71">
        <v>405</v>
      </c>
      <c r="G9" s="70">
        <v>236</v>
      </c>
      <c r="H9" s="71">
        <v>67</v>
      </c>
      <c r="I9" s="70">
        <v>0</v>
      </c>
      <c r="J9" s="71">
        <v>61</v>
      </c>
      <c r="K9" s="95">
        <v>642</v>
      </c>
      <c r="L9" s="71">
        <v>184</v>
      </c>
      <c r="M9" s="70">
        <v>0</v>
      </c>
      <c r="N9" s="73">
        <f t="shared" si="0"/>
        <v>2922</v>
      </c>
    </row>
    <row r="10" spans="1:14" x14ac:dyDescent="0.25">
      <c r="A10" s="38">
        <v>6</v>
      </c>
      <c r="B10" s="39" t="s">
        <v>44</v>
      </c>
      <c r="C10" s="291">
        <v>143</v>
      </c>
      <c r="D10" s="67">
        <v>1488</v>
      </c>
      <c r="E10" s="86">
        <v>1387</v>
      </c>
      <c r="F10" s="67">
        <v>2627</v>
      </c>
      <c r="G10" s="86">
        <v>1120</v>
      </c>
      <c r="H10" s="67">
        <v>159</v>
      </c>
      <c r="I10" s="86">
        <v>2437</v>
      </c>
      <c r="J10" s="67">
        <v>789</v>
      </c>
      <c r="K10" s="86">
        <v>901</v>
      </c>
      <c r="L10" s="67">
        <v>298</v>
      </c>
      <c r="M10" s="86">
        <v>541</v>
      </c>
      <c r="N10" s="73">
        <f t="shared" si="0"/>
        <v>11890</v>
      </c>
    </row>
    <row r="11" spans="1:14" x14ac:dyDescent="0.25">
      <c r="A11" s="38">
        <v>7</v>
      </c>
      <c r="B11" s="39" t="s">
        <v>45</v>
      </c>
      <c r="C11" s="70">
        <v>0</v>
      </c>
      <c r="D11" s="67">
        <v>471</v>
      </c>
      <c r="E11" s="70">
        <v>0</v>
      </c>
      <c r="F11" s="71">
        <v>0</v>
      </c>
      <c r="G11" s="70">
        <v>44</v>
      </c>
      <c r="H11" s="71">
        <v>0</v>
      </c>
      <c r="I11" s="70">
        <v>42</v>
      </c>
      <c r="J11" s="71">
        <v>320</v>
      </c>
      <c r="K11" s="85">
        <v>116</v>
      </c>
      <c r="L11" s="71">
        <v>6</v>
      </c>
      <c r="M11" s="70">
        <v>13</v>
      </c>
      <c r="N11" s="73">
        <f t="shared" si="0"/>
        <v>1012</v>
      </c>
    </row>
    <row r="12" spans="1:14" x14ac:dyDescent="0.25">
      <c r="A12" s="38">
        <v>8</v>
      </c>
      <c r="B12" s="39" t="s">
        <v>46</v>
      </c>
      <c r="C12" s="70">
        <v>116</v>
      </c>
      <c r="D12" s="67">
        <v>163</v>
      </c>
      <c r="E12" s="70">
        <v>148</v>
      </c>
      <c r="F12" s="71">
        <v>550</v>
      </c>
      <c r="G12" s="70">
        <v>210</v>
      </c>
      <c r="H12" s="71">
        <v>69</v>
      </c>
      <c r="I12" s="70">
        <v>0</v>
      </c>
      <c r="J12" s="71">
        <v>470</v>
      </c>
      <c r="K12" s="86">
        <v>2399</v>
      </c>
      <c r="L12" s="71">
        <v>311</v>
      </c>
      <c r="M12" s="70">
        <v>465</v>
      </c>
      <c r="N12" s="73">
        <f t="shared" si="0"/>
        <v>4901</v>
      </c>
    </row>
    <row r="13" spans="1:14" ht="22.5" x14ac:dyDescent="0.25">
      <c r="A13" s="38">
        <v>9</v>
      </c>
      <c r="B13" s="69" t="s">
        <v>47</v>
      </c>
      <c r="C13" s="70">
        <v>0</v>
      </c>
      <c r="D13" s="71">
        <v>0</v>
      </c>
      <c r="E13" s="70">
        <v>0</v>
      </c>
      <c r="F13" s="71">
        <v>0</v>
      </c>
      <c r="G13" s="70">
        <v>0</v>
      </c>
      <c r="H13" s="71">
        <v>0</v>
      </c>
      <c r="I13" s="70">
        <v>0</v>
      </c>
      <c r="J13" s="71">
        <v>0</v>
      </c>
      <c r="K13" s="70">
        <v>0</v>
      </c>
      <c r="L13" s="71">
        <v>0</v>
      </c>
      <c r="M13" s="70">
        <v>0</v>
      </c>
      <c r="N13" s="39">
        <f t="shared" si="0"/>
        <v>0</v>
      </c>
    </row>
    <row r="14" spans="1:14" ht="33.75" x14ac:dyDescent="0.25">
      <c r="A14" s="38">
        <v>10</v>
      </c>
      <c r="B14" s="243" t="s">
        <v>48</v>
      </c>
      <c r="C14" s="70">
        <v>0</v>
      </c>
      <c r="D14" s="71">
        <v>0</v>
      </c>
      <c r="E14" s="70">
        <v>0</v>
      </c>
      <c r="F14" s="71">
        <v>0</v>
      </c>
      <c r="G14" s="70">
        <v>0</v>
      </c>
      <c r="H14" s="71">
        <v>0</v>
      </c>
      <c r="I14" s="70">
        <v>0</v>
      </c>
      <c r="J14" s="71">
        <v>0</v>
      </c>
      <c r="K14" s="70">
        <v>0</v>
      </c>
      <c r="L14" s="71">
        <v>0</v>
      </c>
      <c r="M14" s="70">
        <v>0</v>
      </c>
      <c r="N14" s="39">
        <f t="shared" si="0"/>
        <v>0</v>
      </c>
    </row>
    <row r="15" spans="1:14" x14ac:dyDescent="0.25">
      <c r="A15" s="38">
        <v>11</v>
      </c>
      <c r="B15" s="39" t="s">
        <v>49</v>
      </c>
      <c r="C15" s="70">
        <v>0</v>
      </c>
      <c r="D15" s="71">
        <v>0</v>
      </c>
      <c r="E15" s="70">
        <v>0</v>
      </c>
      <c r="F15" s="71"/>
      <c r="G15" s="70">
        <v>0</v>
      </c>
      <c r="H15" s="71">
        <v>622</v>
      </c>
      <c r="I15" s="70">
        <v>0</v>
      </c>
      <c r="J15" s="71">
        <v>0</v>
      </c>
      <c r="K15" s="70">
        <v>0</v>
      </c>
      <c r="L15" s="71">
        <v>0</v>
      </c>
      <c r="M15" s="70">
        <v>0</v>
      </c>
      <c r="N15" s="39">
        <f t="shared" si="0"/>
        <v>622</v>
      </c>
    </row>
    <row r="16" spans="1:14" ht="56.25" x14ac:dyDescent="0.25">
      <c r="A16" s="38">
        <v>12</v>
      </c>
      <c r="B16" s="69" t="s">
        <v>50</v>
      </c>
      <c r="C16" s="70">
        <v>0</v>
      </c>
      <c r="D16" s="71">
        <v>0</v>
      </c>
      <c r="E16" s="70">
        <v>0</v>
      </c>
      <c r="F16" s="71">
        <v>0</v>
      </c>
      <c r="G16" s="70">
        <v>0</v>
      </c>
      <c r="H16" s="71">
        <v>0</v>
      </c>
      <c r="I16" s="70">
        <v>0</v>
      </c>
      <c r="J16" s="71">
        <v>0</v>
      </c>
      <c r="K16" s="70">
        <v>0</v>
      </c>
      <c r="L16" s="71">
        <v>0</v>
      </c>
      <c r="M16" s="70">
        <v>0</v>
      </c>
      <c r="N16" s="39">
        <f t="shared" si="0"/>
        <v>0</v>
      </c>
    </row>
    <row r="17" spans="1:14" ht="34.5" thickBot="1" x14ac:dyDescent="0.3">
      <c r="A17" s="38">
        <v>13</v>
      </c>
      <c r="B17" s="69" t="s">
        <v>51</v>
      </c>
      <c r="C17" s="70">
        <v>0</v>
      </c>
      <c r="D17" s="71">
        <v>0</v>
      </c>
      <c r="E17" s="70">
        <v>0</v>
      </c>
      <c r="F17" s="71">
        <v>0</v>
      </c>
      <c r="G17" s="70">
        <v>0</v>
      </c>
      <c r="H17" s="71">
        <v>0</v>
      </c>
      <c r="I17" s="70">
        <v>0</v>
      </c>
      <c r="J17" s="71">
        <v>0</v>
      </c>
      <c r="K17" s="70">
        <v>0</v>
      </c>
      <c r="L17" s="71">
        <v>0</v>
      </c>
      <c r="M17" s="70">
        <v>0</v>
      </c>
      <c r="N17" s="39">
        <f t="shared" si="0"/>
        <v>0</v>
      </c>
    </row>
    <row r="18" spans="1:14" ht="15.75" thickBot="1" x14ac:dyDescent="0.3">
      <c r="A18" s="44"/>
      <c r="B18" s="45" t="s">
        <v>37</v>
      </c>
      <c r="C18" s="49">
        <f t="shared" ref="C18:M18" si="1">SUM(C5:C17)</f>
        <v>74914</v>
      </c>
      <c r="D18" s="50">
        <f>SUM(D5:D17)</f>
        <v>128988</v>
      </c>
      <c r="E18" s="49">
        <f t="shared" si="1"/>
        <v>113957</v>
      </c>
      <c r="F18" s="50">
        <f>SUM(F5:F17)</f>
        <v>121837</v>
      </c>
      <c r="G18" s="49">
        <f t="shared" si="1"/>
        <v>163235</v>
      </c>
      <c r="H18" s="50">
        <f t="shared" si="1"/>
        <v>93196</v>
      </c>
      <c r="I18" s="49">
        <f>SUM(I5:I17)</f>
        <v>78780</v>
      </c>
      <c r="J18" s="50">
        <f t="shared" si="1"/>
        <v>184828</v>
      </c>
      <c r="K18" s="101">
        <f t="shared" si="1"/>
        <v>95960</v>
      </c>
      <c r="L18" s="50">
        <f t="shared" si="1"/>
        <v>115997</v>
      </c>
      <c r="M18" s="49">
        <f t="shared" si="1"/>
        <v>91480</v>
      </c>
      <c r="N18" s="47">
        <f>SUM(N5:N17)</f>
        <v>1263172</v>
      </c>
    </row>
    <row r="19" spans="1:14" ht="15.75" thickBot="1" x14ac:dyDescent="0.3"/>
    <row r="20" spans="1:14" ht="15.75" thickBot="1" x14ac:dyDescent="0.3">
      <c r="A20" s="376" t="s">
        <v>53</v>
      </c>
      <c r="B20" s="377"/>
      <c r="C20" s="74">
        <f>C18/N18</f>
        <v>5.9306254413492382E-2</v>
      </c>
      <c r="D20" s="75">
        <f>D18/N18</f>
        <v>0.10211435972298309</v>
      </c>
      <c r="E20" s="56">
        <f>E18/N18</f>
        <v>9.0214950933047919E-2</v>
      </c>
      <c r="F20" s="75">
        <f>F18/N18</f>
        <v>9.6453214605770235E-2</v>
      </c>
      <c r="G20" s="56">
        <f>G18/N18</f>
        <v>0.12922626530670409</v>
      </c>
      <c r="H20" s="75">
        <f>H18/N18</f>
        <v>7.3779342797338762E-2</v>
      </c>
      <c r="I20" s="56">
        <f>I18/N18</f>
        <v>6.2366803570693463E-2</v>
      </c>
      <c r="J20" s="75">
        <f>J18/N18</f>
        <v>0.14632053275405091</v>
      </c>
      <c r="K20" s="56">
        <f>K18/N18</f>
        <v>7.5967485029750495E-2</v>
      </c>
      <c r="L20" s="75">
        <f>L18/N18</f>
        <v>9.1829932899082631E-2</v>
      </c>
      <c r="M20" s="76">
        <f>M18/N18</f>
        <v>7.2420857967086028E-2</v>
      </c>
      <c r="N20" s="242">
        <f>N18/N18</f>
        <v>1</v>
      </c>
    </row>
  </sheetData>
  <mergeCells count="17">
    <mergeCell ref="A20:B20"/>
    <mergeCell ref="C1:K1"/>
    <mergeCell ref="A2:A4"/>
    <mergeCell ref="B2:B4"/>
    <mergeCell ref="C2:M2"/>
    <mergeCell ref="H3:H4"/>
    <mergeCell ref="I3:I4"/>
    <mergeCell ref="J3:J4"/>
    <mergeCell ref="K3:K4"/>
    <mergeCell ref="L3:L4"/>
    <mergeCell ref="N2:N4"/>
    <mergeCell ref="C3:C4"/>
    <mergeCell ref="D3:D4"/>
    <mergeCell ref="E3:E4"/>
    <mergeCell ref="F3:F4"/>
    <mergeCell ref="G3:G4"/>
    <mergeCell ref="M3:M4"/>
  </mergeCells>
  <pageMargins left="0.25" right="0.25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workbookViewId="0"/>
  </sheetViews>
  <sheetFormatPr defaultRowHeight="15" x14ac:dyDescent="0.25"/>
  <cols>
    <col min="1" max="1" width="4" customWidth="1"/>
    <col min="2" max="2" width="21.5703125" customWidth="1"/>
  </cols>
  <sheetData>
    <row r="1" spans="1:14" ht="27.75" customHeight="1" thickBot="1" x14ac:dyDescent="0.3">
      <c r="A1" s="174"/>
      <c r="B1" s="31"/>
      <c r="C1" s="331" t="s">
        <v>109</v>
      </c>
      <c r="D1" s="332"/>
      <c r="E1" s="332"/>
      <c r="F1" s="332"/>
      <c r="G1" s="332"/>
      <c r="H1" s="332"/>
      <c r="I1" s="332"/>
      <c r="J1" s="333"/>
      <c r="K1" s="333"/>
      <c r="L1" s="31"/>
      <c r="M1" s="31"/>
      <c r="N1" s="68"/>
    </row>
    <row r="2" spans="1:14" ht="15.75" thickBot="1" x14ac:dyDescent="0.3">
      <c r="A2" s="334" t="s">
        <v>0</v>
      </c>
      <c r="B2" s="336" t="s">
        <v>1</v>
      </c>
      <c r="C2" s="349" t="s">
        <v>2</v>
      </c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36" t="s">
        <v>3</v>
      </c>
    </row>
    <row r="3" spans="1:14" x14ac:dyDescent="0.25">
      <c r="A3" s="360"/>
      <c r="B3" s="361"/>
      <c r="C3" s="365" t="s">
        <v>69</v>
      </c>
      <c r="D3" s="336" t="s">
        <v>4</v>
      </c>
      <c r="E3" s="356" t="s">
        <v>5</v>
      </c>
      <c r="F3" s="374" t="s">
        <v>6</v>
      </c>
      <c r="G3" s="356" t="s">
        <v>7</v>
      </c>
      <c r="H3" s="354" t="s">
        <v>8</v>
      </c>
      <c r="I3" s="356" t="s">
        <v>94</v>
      </c>
      <c r="J3" s="354" t="s">
        <v>9</v>
      </c>
      <c r="K3" s="365" t="s">
        <v>10</v>
      </c>
      <c r="L3" s="336" t="s">
        <v>93</v>
      </c>
      <c r="M3" s="356" t="s">
        <v>11</v>
      </c>
      <c r="N3" s="350"/>
    </row>
    <row r="4" spans="1:14" ht="15.75" thickBot="1" x14ac:dyDescent="0.3">
      <c r="A4" s="357"/>
      <c r="B4" s="351"/>
      <c r="C4" s="367"/>
      <c r="D4" s="357"/>
      <c r="E4" s="357"/>
      <c r="F4" s="375"/>
      <c r="G4" s="357"/>
      <c r="H4" s="355"/>
      <c r="I4" s="357"/>
      <c r="J4" s="355"/>
      <c r="K4" s="367"/>
      <c r="L4" s="357"/>
      <c r="M4" s="357"/>
      <c r="N4" s="351"/>
    </row>
    <row r="5" spans="1:14" x14ac:dyDescent="0.25">
      <c r="A5" s="36">
        <v>1</v>
      </c>
      <c r="B5" s="37" t="s">
        <v>39</v>
      </c>
      <c r="C5" s="86">
        <v>17</v>
      </c>
      <c r="D5" s="171">
        <v>28</v>
      </c>
      <c r="E5" s="85">
        <v>20</v>
      </c>
      <c r="F5" s="93">
        <v>28</v>
      </c>
      <c r="G5" s="85">
        <v>25</v>
      </c>
      <c r="H5" s="93">
        <v>15</v>
      </c>
      <c r="I5" s="85">
        <v>35</v>
      </c>
      <c r="J5" s="93">
        <v>39</v>
      </c>
      <c r="K5" s="85">
        <v>20</v>
      </c>
      <c r="L5" s="93">
        <v>46</v>
      </c>
      <c r="M5" s="85">
        <v>22</v>
      </c>
      <c r="N5" s="263">
        <f t="shared" ref="N5:N12" si="0">SUM(C5:M5)</f>
        <v>295</v>
      </c>
    </row>
    <row r="6" spans="1:14" x14ac:dyDescent="0.25">
      <c r="A6" s="38">
        <v>2</v>
      </c>
      <c r="B6" s="39" t="s">
        <v>40</v>
      </c>
      <c r="C6" s="86">
        <v>34</v>
      </c>
      <c r="D6" s="73">
        <v>107</v>
      </c>
      <c r="E6" s="86">
        <v>22</v>
      </c>
      <c r="F6" s="67">
        <v>76</v>
      </c>
      <c r="G6" s="86">
        <v>30</v>
      </c>
      <c r="H6" s="67">
        <v>27</v>
      </c>
      <c r="I6" s="70">
        <v>3</v>
      </c>
      <c r="J6" s="67">
        <v>57</v>
      </c>
      <c r="K6" s="86">
        <v>54</v>
      </c>
      <c r="L6" s="71">
        <v>39</v>
      </c>
      <c r="M6" s="70">
        <v>54</v>
      </c>
      <c r="N6" s="73">
        <f t="shared" si="0"/>
        <v>503</v>
      </c>
    </row>
    <row r="7" spans="1:14" x14ac:dyDescent="0.25">
      <c r="A7" s="38">
        <v>3</v>
      </c>
      <c r="B7" s="39" t="s">
        <v>41</v>
      </c>
      <c r="C7" s="70">
        <v>0</v>
      </c>
      <c r="D7" s="39">
        <v>6</v>
      </c>
      <c r="E7" s="70">
        <v>1</v>
      </c>
      <c r="F7" s="67">
        <v>4</v>
      </c>
      <c r="G7" s="70">
        <v>3</v>
      </c>
      <c r="H7" s="71">
        <v>1</v>
      </c>
      <c r="I7" s="70">
        <v>0</v>
      </c>
      <c r="J7" s="71">
        <v>10</v>
      </c>
      <c r="K7" s="70">
        <v>2</v>
      </c>
      <c r="L7" s="71">
        <v>2</v>
      </c>
      <c r="M7" s="70">
        <v>0</v>
      </c>
      <c r="N7" s="39">
        <f t="shared" si="0"/>
        <v>29</v>
      </c>
    </row>
    <row r="8" spans="1:14" x14ac:dyDescent="0.25">
      <c r="A8" s="38">
        <v>4</v>
      </c>
      <c r="B8" s="39" t="s">
        <v>42</v>
      </c>
      <c r="C8" s="70">
        <v>0</v>
      </c>
      <c r="D8" s="39">
        <v>0</v>
      </c>
      <c r="E8" s="70">
        <v>0</v>
      </c>
      <c r="F8" s="71">
        <v>0</v>
      </c>
      <c r="G8" s="70">
        <v>0</v>
      </c>
      <c r="H8" s="71">
        <v>0</v>
      </c>
      <c r="I8" s="70">
        <v>0</v>
      </c>
      <c r="J8" s="71">
        <v>0</v>
      </c>
      <c r="K8" s="70">
        <v>0</v>
      </c>
      <c r="L8" s="71">
        <v>0</v>
      </c>
      <c r="M8" s="70">
        <v>0</v>
      </c>
      <c r="N8" s="39">
        <f t="shared" si="0"/>
        <v>0</v>
      </c>
    </row>
    <row r="9" spans="1:14" x14ac:dyDescent="0.25">
      <c r="A9" s="38">
        <v>5</v>
      </c>
      <c r="B9" s="39" t="s">
        <v>43</v>
      </c>
      <c r="C9" s="70">
        <v>0</v>
      </c>
      <c r="D9" s="39">
        <v>0</v>
      </c>
      <c r="E9" s="70">
        <v>0</v>
      </c>
      <c r="F9" s="71">
        <v>0</v>
      </c>
      <c r="G9" s="70">
        <v>0</v>
      </c>
      <c r="H9" s="71">
        <v>0</v>
      </c>
      <c r="I9" s="70">
        <v>0</v>
      </c>
      <c r="J9" s="71">
        <v>0</v>
      </c>
      <c r="K9" s="87">
        <v>0</v>
      </c>
      <c r="L9" s="71">
        <v>0</v>
      </c>
      <c r="M9" s="70">
        <v>0</v>
      </c>
      <c r="N9" s="39">
        <f t="shared" si="0"/>
        <v>0</v>
      </c>
    </row>
    <row r="10" spans="1:14" x14ac:dyDescent="0.25">
      <c r="A10" s="38">
        <v>6</v>
      </c>
      <c r="B10" s="39" t="s">
        <v>44</v>
      </c>
      <c r="C10" s="70">
        <v>1</v>
      </c>
      <c r="D10" s="39">
        <v>0</v>
      </c>
      <c r="E10" s="70">
        <v>0</v>
      </c>
      <c r="F10" s="71">
        <v>0</v>
      </c>
      <c r="G10" s="70">
        <v>0</v>
      </c>
      <c r="H10" s="71">
        <v>0</v>
      </c>
      <c r="I10" s="70">
        <v>1</v>
      </c>
      <c r="J10" s="71">
        <v>0</v>
      </c>
      <c r="K10" s="70">
        <v>0</v>
      </c>
      <c r="L10" s="71">
        <v>1</v>
      </c>
      <c r="M10" s="70">
        <v>0</v>
      </c>
      <c r="N10" s="39">
        <f t="shared" si="0"/>
        <v>3</v>
      </c>
    </row>
    <row r="11" spans="1:14" x14ac:dyDescent="0.25">
      <c r="A11" s="38">
        <v>7</v>
      </c>
      <c r="B11" s="39" t="s">
        <v>45</v>
      </c>
      <c r="C11" s="70">
        <v>1</v>
      </c>
      <c r="D11" s="73">
        <v>8</v>
      </c>
      <c r="E11" s="70">
        <v>4</v>
      </c>
      <c r="F11" s="71">
        <v>4</v>
      </c>
      <c r="G11" s="70">
        <v>3</v>
      </c>
      <c r="H11" s="71">
        <v>1</v>
      </c>
      <c r="I11" s="70">
        <v>0</v>
      </c>
      <c r="J11" s="71">
        <v>2</v>
      </c>
      <c r="K11" s="179">
        <v>1</v>
      </c>
      <c r="L11" s="71">
        <v>1</v>
      </c>
      <c r="M11" s="70">
        <v>0</v>
      </c>
      <c r="N11" s="262">
        <f t="shared" si="0"/>
        <v>25</v>
      </c>
    </row>
    <row r="12" spans="1:14" ht="15.75" thickBot="1" x14ac:dyDescent="0.3">
      <c r="A12" s="41">
        <v>8</v>
      </c>
      <c r="B12" s="42" t="s">
        <v>46</v>
      </c>
      <c r="C12" s="87">
        <v>0</v>
      </c>
      <c r="D12" s="39">
        <v>0</v>
      </c>
      <c r="E12" s="87">
        <v>0</v>
      </c>
      <c r="F12" s="178">
        <v>0</v>
      </c>
      <c r="G12" s="87">
        <v>0</v>
      </c>
      <c r="H12" s="178">
        <v>0</v>
      </c>
      <c r="I12" s="87">
        <v>0</v>
      </c>
      <c r="J12" s="178">
        <v>0</v>
      </c>
      <c r="K12" s="87">
        <v>0</v>
      </c>
      <c r="L12" s="178">
        <v>0</v>
      </c>
      <c r="M12" s="87">
        <v>0</v>
      </c>
      <c r="N12" s="261">
        <f t="shared" si="0"/>
        <v>0</v>
      </c>
    </row>
    <row r="13" spans="1:14" ht="15.75" thickBot="1" x14ac:dyDescent="0.3">
      <c r="A13" s="44"/>
      <c r="B13" s="45" t="s">
        <v>54</v>
      </c>
      <c r="C13" s="49">
        <f t="shared" ref="C13:N13" si="1">SUM(C5:C12)</f>
        <v>53</v>
      </c>
      <c r="D13" s="47">
        <f t="shared" si="1"/>
        <v>149</v>
      </c>
      <c r="E13" s="49">
        <f t="shared" si="1"/>
        <v>47</v>
      </c>
      <c r="F13" s="50">
        <f t="shared" si="1"/>
        <v>112</v>
      </c>
      <c r="G13" s="49">
        <f t="shared" si="1"/>
        <v>61</v>
      </c>
      <c r="H13" s="50">
        <f t="shared" si="1"/>
        <v>44</v>
      </c>
      <c r="I13" s="49">
        <f t="shared" si="1"/>
        <v>39</v>
      </c>
      <c r="J13" s="50">
        <f t="shared" si="1"/>
        <v>108</v>
      </c>
      <c r="K13" s="49">
        <f t="shared" si="1"/>
        <v>77</v>
      </c>
      <c r="L13" s="50">
        <f t="shared" si="1"/>
        <v>89</v>
      </c>
      <c r="M13" s="49">
        <f t="shared" si="1"/>
        <v>76</v>
      </c>
      <c r="N13" s="47">
        <f t="shared" si="1"/>
        <v>855</v>
      </c>
    </row>
    <row r="14" spans="1:14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15.75" thickBot="1" x14ac:dyDescent="0.3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ht="15.75" thickBot="1" x14ac:dyDescent="0.3">
      <c r="A16" s="381" t="s">
        <v>53</v>
      </c>
      <c r="B16" s="382"/>
      <c r="C16" s="74">
        <f>C13/N13</f>
        <v>6.1988304093567252E-2</v>
      </c>
      <c r="D16" s="75">
        <f>D13/N13</f>
        <v>0.17426900584795321</v>
      </c>
      <c r="E16" s="56">
        <f>E13/N13</f>
        <v>5.4970760233918128E-2</v>
      </c>
      <c r="F16" s="75">
        <f>F13/N13</f>
        <v>0.13099415204678364</v>
      </c>
      <c r="G16" s="56">
        <f>G13/N13</f>
        <v>7.1345029239766086E-2</v>
      </c>
      <c r="H16" s="75">
        <f>H13/N13</f>
        <v>5.146198830409357E-2</v>
      </c>
      <c r="I16" s="56">
        <f>I13/N13</f>
        <v>4.5614035087719301E-2</v>
      </c>
      <c r="J16" s="75">
        <f>J13/N13</f>
        <v>0.12631578947368421</v>
      </c>
      <c r="K16" s="56">
        <f>K13/N13</f>
        <v>9.005847953216374E-2</v>
      </c>
      <c r="L16" s="75">
        <f>L13/N13</f>
        <v>0.10409356725146199</v>
      </c>
      <c r="M16" s="76">
        <f>M13/N13</f>
        <v>8.8888888888888892E-2</v>
      </c>
      <c r="N16" s="242">
        <f>N13/N13</f>
        <v>1</v>
      </c>
    </row>
    <row r="17" spans="1:14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ht="15.75" thickBot="1" x14ac:dyDescent="0.3">
      <c r="A18" s="1"/>
      <c r="B18" s="31"/>
      <c r="C18" s="331" t="s">
        <v>110</v>
      </c>
      <c r="D18" s="332"/>
      <c r="E18" s="332"/>
      <c r="F18" s="332"/>
      <c r="G18" s="332"/>
      <c r="H18" s="332"/>
      <c r="I18" s="332"/>
      <c r="J18" s="333"/>
      <c r="K18" s="333"/>
      <c r="L18" s="31"/>
      <c r="M18" s="31"/>
      <c r="N18" s="239" t="s">
        <v>36</v>
      </c>
    </row>
    <row r="19" spans="1:14" ht="15.75" thickBot="1" x14ac:dyDescent="0.3">
      <c r="A19" s="334" t="s">
        <v>0</v>
      </c>
      <c r="B19" s="336" t="s">
        <v>1</v>
      </c>
      <c r="C19" s="349" t="s">
        <v>2</v>
      </c>
      <c r="D19" s="349"/>
      <c r="E19" s="349"/>
      <c r="F19" s="349"/>
      <c r="G19" s="349"/>
      <c r="H19" s="349"/>
      <c r="I19" s="349"/>
      <c r="J19" s="349"/>
      <c r="K19" s="349"/>
      <c r="L19" s="349"/>
      <c r="M19" s="349"/>
      <c r="N19" s="336" t="s">
        <v>3</v>
      </c>
    </row>
    <row r="20" spans="1:14" x14ac:dyDescent="0.25">
      <c r="A20" s="360"/>
      <c r="B20" s="361"/>
      <c r="C20" s="365" t="s">
        <v>69</v>
      </c>
      <c r="D20" s="336" t="s">
        <v>4</v>
      </c>
      <c r="E20" s="356" t="s">
        <v>5</v>
      </c>
      <c r="F20" s="374" t="s">
        <v>6</v>
      </c>
      <c r="G20" s="356" t="s">
        <v>7</v>
      </c>
      <c r="H20" s="354" t="s">
        <v>8</v>
      </c>
      <c r="I20" s="356" t="s">
        <v>94</v>
      </c>
      <c r="J20" s="354" t="s">
        <v>9</v>
      </c>
      <c r="K20" s="365" t="s">
        <v>10</v>
      </c>
      <c r="L20" s="336" t="s">
        <v>93</v>
      </c>
      <c r="M20" s="356" t="s">
        <v>11</v>
      </c>
      <c r="N20" s="350"/>
    </row>
    <row r="21" spans="1:14" ht="15.75" thickBot="1" x14ac:dyDescent="0.3">
      <c r="A21" s="357"/>
      <c r="B21" s="351"/>
      <c r="C21" s="367"/>
      <c r="D21" s="357"/>
      <c r="E21" s="357"/>
      <c r="F21" s="375"/>
      <c r="G21" s="357"/>
      <c r="H21" s="355"/>
      <c r="I21" s="357"/>
      <c r="J21" s="355"/>
      <c r="K21" s="367"/>
      <c r="L21" s="357"/>
      <c r="M21" s="357"/>
      <c r="N21" s="351"/>
    </row>
    <row r="22" spans="1:14" x14ac:dyDescent="0.25">
      <c r="A22" s="36">
        <v>1</v>
      </c>
      <c r="B22" s="37" t="s">
        <v>39</v>
      </c>
      <c r="C22" s="86">
        <v>5034</v>
      </c>
      <c r="D22" s="171">
        <v>7835</v>
      </c>
      <c r="E22" s="85">
        <v>5239</v>
      </c>
      <c r="F22" s="93">
        <v>17266</v>
      </c>
      <c r="G22" s="85">
        <v>4459</v>
      </c>
      <c r="H22" s="93">
        <v>2530</v>
      </c>
      <c r="I22" s="85">
        <v>3607</v>
      </c>
      <c r="J22" s="93">
        <v>4298</v>
      </c>
      <c r="K22" s="85">
        <v>4049</v>
      </c>
      <c r="L22" s="93">
        <v>17174</v>
      </c>
      <c r="M22" s="85">
        <v>5541</v>
      </c>
      <c r="N22" s="171">
        <f t="shared" ref="N22:N29" si="2">SUM(C22:M22)</f>
        <v>77032</v>
      </c>
    </row>
    <row r="23" spans="1:14" x14ac:dyDescent="0.25">
      <c r="A23" s="38">
        <v>2</v>
      </c>
      <c r="B23" s="39" t="s">
        <v>40</v>
      </c>
      <c r="C23" s="86">
        <v>6038</v>
      </c>
      <c r="D23" s="73">
        <v>16742</v>
      </c>
      <c r="E23" s="86">
        <v>6427</v>
      </c>
      <c r="F23" s="67">
        <v>13969</v>
      </c>
      <c r="G23" s="86">
        <v>4105</v>
      </c>
      <c r="H23" s="67">
        <v>13694</v>
      </c>
      <c r="I23" s="70">
        <v>244</v>
      </c>
      <c r="J23" s="67">
        <v>21667</v>
      </c>
      <c r="K23" s="86">
        <v>8425</v>
      </c>
      <c r="L23" s="67">
        <v>11003</v>
      </c>
      <c r="M23" s="86">
        <v>22423</v>
      </c>
      <c r="N23" s="73">
        <f t="shared" si="2"/>
        <v>124737</v>
      </c>
    </row>
    <row r="24" spans="1:14" x14ac:dyDescent="0.25">
      <c r="A24" s="38">
        <v>3</v>
      </c>
      <c r="B24" s="39" t="s">
        <v>41</v>
      </c>
      <c r="C24" s="291">
        <v>0</v>
      </c>
      <c r="D24" s="73">
        <v>2214</v>
      </c>
      <c r="E24" s="86">
        <v>87</v>
      </c>
      <c r="F24" s="67">
        <v>1062</v>
      </c>
      <c r="G24" s="86">
        <v>1260</v>
      </c>
      <c r="H24" s="67">
        <v>78</v>
      </c>
      <c r="I24" s="70">
        <v>0</v>
      </c>
      <c r="J24" s="67">
        <v>939</v>
      </c>
      <c r="K24" s="70">
        <v>78</v>
      </c>
      <c r="L24" s="245">
        <v>17</v>
      </c>
      <c r="M24" s="86">
        <v>0</v>
      </c>
      <c r="N24" s="262">
        <f t="shared" si="2"/>
        <v>5735</v>
      </c>
    </row>
    <row r="25" spans="1:14" x14ac:dyDescent="0.25">
      <c r="A25" s="38">
        <v>4</v>
      </c>
      <c r="B25" s="39" t="s">
        <v>42</v>
      </c>
      <c r="C25" s="70">
        <v>0</v>
      </c>
      <c r="D25" s="39">
        <v>0</v>
      </c>
      <c r="E25" s="70">
        <v>0</v>
      </c>
      <c r="F25" s="71">
        <v>0</v>
      </c>
      <c r="G25" s="70">
        <v>0</v>
      </c>
      <c r="H25" s="71">
        <v>0</v>
      </c>
      <c r="I25" s="70">
        <v>0</v>
      </c>
      <c r="J25" s="71">
        <v>0</v>
      </c>
      <c r="K25" s="70">
        <v>0</v>
      </c>
      <c r="L25" s="71">
        <v>0</v>
      </c>
      <c r="M25" s="70">
        <v>0</v>
      </c>
      <c r="N25" s="262">
        <f t="shared" si="2"/>
        <v>0</v>
      </c>
    </row>
    <row r="26" spans="1:14" x14ac:dyDescent="0.25">
      <c r="A26" s="38">
        <v>5</v>
      </c>
      <c r="B26" s="39" t="s">
        <v>43</v>
      </c>
      <c r="C26" s="70">
        <v>0</v>
      </c>
      <c r="D26" s="39">
        <v>0</v>
      </c>
      <c r="E26" s="70">
        <v>0</v>
      </c>
      <c r="F26" s="71">
        <v>0</v>
      </c>
      <c r="G26" s="70">
        <v>0</v>
      </c>
      <c r="H26" s="71">
        <v>0</v>
      </c>
      <c r="I26" s="70">
        <v>0</v>
      </c>
      <c r="J26" s="71">
        <v>0</v>
      </c>
      <c r="K26" s="87">
        <v>0</v>
      </c>
      <c r="L26" s="71">
        <v>0</v>
      </c>
      <c r="M26" s="70">
        <v>0</v>
      </c>
      <c r="N26" s="39">
        <f t="shared" si="2"/>
        <v>0</v>
      </c>
    </row>
    <row r="27" spans="1:14" x14ac:dyDescent="0.25">
      <c r="A27" s="38">
        <v>6</v>
      </c>
      <c r="B27" s="39" t="s">
        <v>44</v>
      </c>
      <c r="C27" s="70">
        <v>0</v>
      </c>
      <c r="D27" s="39">
        <v>0</v>
      </c>
      <c r="E27" s="70">
        <v>0</v>
      </c>
      <c r="F27" s="71">
        <v>0</v>
      </c>
      <c r="G27" s="70">
        <v>0</v>
      </c>
      <c r="H27" s="71">
        <v>0</v>
      </c>
      <c r="I27" s="70">
        <v>320</v>
      </c>
      <c r="J27" s="71">
        <v>0</v>
      </c>
      <c r="K27" s="70">
        <v>0</v>
      </c>
      <c r="L27" s="71">
        <v>229</v>
      </c>
      <c r="M27" s="70">
        <v>0</v>
      </c>
      <c r="N27" s="39">
        <f t="shared" si="2"/>
        <v>549</v>
      </c>
    </row>
    <row r="28" spans="1:14" x14ac:dyDescent="0.25">
      <c r="A28" s="38">
        <v>7</v>
      </c>
      <c r="B28" s="39" t="s">
        <v>45</v>
      </c>
      <c r="C28" s="70">
        <v>55</v>
      </c>
      <c r="D28" s="73">
        <v>954</v>
      </c>
      <c r="E28" s="70">
        <v>129</v>
      </c>
      <c r="F28" s="67">
        <v>4240</v>
      </c>
      <c r="G28" s="70">
        <v>296</v>
      </c>
      <c r="H28" s="71">
        <v>57</v>
      </c>
      <c r="I28" s="70">
        <v>0</v>
      </c>
      <c r="J28" s="67">
        <v>1030</v>
      </c>
      <c r="K28" s="85">
        <v>115</v>
      </c>
      <c r="L28" s="67">
        <v>77</v>
      </c>
      <c r="M28" s="86">
        <v>0</v>
      </c>
      <c r="N28" s="73">
        <f t="shared" si="2"/>
        <v>6953</v>
      </c>
    </row>
    <row r="29" spans="1:14" ht="15.75" thickBot="1" x14ac:dyDescent="0.3">
      <c r="A29" s="41">
        <v>8</v>
      </c>
      <c r="B29" s="42" t="s">
        <v>46</v>
      </c>
      <c r="C29" s="87">
        <v>55</v>
      </c>
      <c r="D29" s="39">
        <v>0</v>
      </c>
      <c r="E29" s="87">
        <v>0</v>
      </c>
      <c r="F29" s="168">
        <v>4240</v>
      </c>
      <c r="G29" s="87">
        <v>296</v>
      </c>
      <c r="H29" s="178">
        <v>0</v>
      </c>
      <c r="I29" s="87">
        <v>0</v>
      </c>
      <c r="J29" s="178">
        <v>0</v>
      </c>
      <c r="K29" s="87">
        <v>0</v>
      </c>
      <c r="L29" s="290">
        <v>77</v>
      </c>
      <c r="M29" s="275">
        <v>0</v>
      </c>
      <c r="N29" s="289">
        <f t="shared" si="2"/>
        <v>4668</v>
      </c>
    </row>
    <row r="30" spans="1:14" ht="15.75" thickBot="1" x14ac:dyDescent="0.3">
      <c r="A30" s="77"/>
      <c r="B30" s="45" t="s">
        <v>3</v>
      </c>
      <c r="C30" s="177">
        <f>SUM(C22:C28)</f>
        <v>11127</v>
      </c>
      <c r="D30" s="61">
        <f t="shared" ref="D30:K30" si="3">SUM(D22:D29)</f>
        <v>27745</v>
      </c>
      <c r="E30" s="49">
        <f t="shared" si="3"/>
        <v>11882</v>
      </c>
      <c r="F30" s="143">
        <f>SUM(F22:F28)</f>
        <v>36537</v>
      </c>
      <c r="G30" s="49">
        <f>SUM(G22:G28)</f>
        <v>10120</v>
      </c>
      <c r="H30" s="50">
        <f t="shared" si="3"/>
        <v>16359</v>
      </c>
      <c r="I30" s="49">
        <f>SUM(I22:I29)</f>
        <v>4171</v>
      </c>
      <c r="J30" s="50">
        <f t="shared" si="3"/>
        <v>27934</v>
      </c>
      <c r="K30" s="49">
        <f t="shared" si="3"/>
        <v>12667</v>
      </c>
      <c r="L30" s="50">
        <f>SUM(L22:L28)</f>
        <v>28500</v>
      </c>
      <c r="M30" s="101">
        <f>SUM(M22:M29)</f>
        <v>27964</v>
      </c>
      <c r="N30" s="47">
        <f>SUM(C30:M30)</f>
        <v>215006</v>
      </c>
    </row>
    <row r="31" spans="1:14" ht="15.75" thickBot="1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15.75" thickBot="1" x14ac:dyDescent="0.3">
      <c r="A32" s="383" t="s">
        <v>53</v>
      </c>
      <c r="B32" s="384"/>
      <c r="C32" s="100">
        <f>C30/N30</f>
        <v>5.175204412900105E-2</v>
      </c>
      <c r="D32" s="99">
        <f>D30/N30</f>
        <v>0.12904291043040658</v>
      </c>
      <c r="E32" s="100">
        <f>E30/N30</f>
        <v>5.526357403979424E-2</v>
      </c>
      <c r="F32" s="55">
        <f>F30/N30</f>
        <v>0.16993479251741811</v>
      </c>
      <c r="G32" s="100">
        <f>G30/N30</f>
        <v>4.7068453903611994E-2</v>
      </c>
      <c r="H32" s="55">
        <f>H30/N30</f>
        <v>7.6086248755848671E-2</v>
      </c>
      <c r="I32" s="100">
        <f>I30/N30</f>
        <v>1.939945861975945E-2</v>
      </c>
      <c r="J32" s="55">
        <f>J30/N30</f>
        <v>0.12992195566635351</v>
      </c>
      <c r="K32" s="100">
        <f>K30/N30</f>
        <v>5.891463494042027E-2</v>
      </c>
      <c r="L32" s="55">
        <f>L30/N30</f>
        <v>0.13255444034119979</v>
      </c>
      <c r="M32" s="100">
        <f>M30/N30</f>
        <v>0.13006148665618633</v>
      </c>
      <c r="N32" s="55">
        <f>N30/N30</f>
        <v>1</v>
      </c>
    </row>
  </sheetData>
  <mergeCells count="34">
    <mergeCell ref="A32:B32"/>
    <mergeCell ref="C18:K18"/>
    <mergeCell ref="A19:A21"/>
    <mergeCell ref="B19:B21"/>
    <mergeCell ref="C19:M19"/>
    <mergeCell ref="N19:N21"/>
    <mergeCell ref="C20:C21"/>
    <mergeCell ref="D20:D21"/>
    <mergeCell ref="E20:E21"/>
    <mergeCell ref="F20:F21"/>
    <mergeCell ref="G20:G21"/>
    <mergeCell ref="H20:H21"/>
    <mergeCell ref="I20:I21"/>
    <mergeCell ref="J20:J21"/>
    <mergeCell ref="K20:K21"/>
    <mergeCell ref="L20:L21"/>
    <mergeCell ref="M20:M21"/>
    <mergeCell ref="A16:B16"/>
    <mergeCell ref="C1:K1"/>
    <mergeCell ref="A2:A4"/>
    <mergeCell ref="B2:B4"/>
    <mergeCell ref="C2:M2"/>
    <mergeCell ref="H3:H4"/>
    <mergeCell ref="I3:I4"/>
    <mergeCell ref="J3:J4"/>
    <mergeCell ref="K3:K4"/>
    <mergeCell ref="L3:L4"/>
    <mergeCell ref="N2:N4"/>
    <mergeCell ref="C3:C4"/>
    <mergeCell ref="D3:D4"/>
    <mergeCell ref="E3:E4"/>
    <mergeCell ref="F3:F4"/>
    <mergeCell ref="G3:G4"/>
    <mergeCell ref="M3:M4"/>
  </mergeCells>
  <pageMargins left="0.25" right="0.25" top="0.75" bottom="0.7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workbookViewId="0"/>
  </sheetViews>
  <sheetFormatPr defaultRowHeight="15" x14ac:dyDescent="0.25"/>
  <cols>
    <col min="1" max="1" width="3.7109375" style="1" customWidth="1"/>
    <col min="2" max="2" width="22.5703125" customWidth="1"/>
  </cols>
  <sheetData>
    <row r="1" spans="1:14" ht="30" customHeight="1" thickBot="1" x14ac:dyDescent="0.3">
      <c r="B1" s="31"/>
      <c r="C1" s="331" t="s">
        <v>105</v>
      </c>
      <c r="D1" s="332"/>
      <c r="E1" s="332"/>
      <c r="F1" s="332"/>
      <c r="G1" s="332"/>
      <c r="H1" s="332"/>
      <c r="I1" s="332"/>
      <c r="J1" s="333"/>
      <c r="K1" s="333"/>
      <c r="L1" s="31"/>
      <c r="M1" s="31"/>
      <c r="N1" s="68"/>
    </row>
    <row r="2" spans="1:14" ht="15.75" thickBot="1" x14ac:dyDescent="0.3">
      <c r="A2" s="334" t="s">
        <v>0</v>
      </c>
      <c r="B2" s="336" t="s">
        <v>1</v>
      </c>
      <c r="C2" s="349" t="s">
        <v>2</v>
      </c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36" t="s">
        <v>3</v>
      </c>
    </row>
    <row r="3" spans="1:14" x14ac:dyDescent="0.25">
      <c r="A3" s="360"/>
      <c r="B3" s="361"/>
      <c r="C3" s="365" t="s">
        <v>69</v>
      </c>
      <c r="D3" s="336" t="s">
        <v>4</v>
      </c>
      <c r="E3" s="356" t="s">
        <v>5</v>
      </c>
      <c r="F3" s="374" t="s">
        <v>6</v>
      </c>
      <c r="G3" s="356" t="s">
        <v>7</v>
      </c>
      <c r="H3" s="354" t="s">
        <v>8</v>
      </c>
      <c r="I3" s="356" t="s">
        <v>94</v>
      </c>
      <c r="J3" s="354" t="s">
        <v>9</v>
      </c>
      <c r="K3" s="365" t="s">
        <v>10</v>
      </c>
      <c r="L3" s="336" t="s">
        <v>93</v>
      </c>
      <c r="M3" s="356" t="s">
        <v>11</v>
      </c>
      <c r="N3" s="350"/>
    </row>
    <row r="4" spans="1:14" ht="15.75" thickBot="1" x14ac:dyDescent="0.3">
      <c r="A4" s="357"/>
      <c r="B4" s="351"/>
      <c r="C4" s="367"/>
      <c r="D4" s="357"/>
      <c r="E4" s="357"/>
      <c r="F4" s="375"/>
      <c r="G4" s="357"/>
      <c r="H4" s="355"/>
      <c r="I4" s="357"/>
      <c r="J4" s="355"/>
      <c r="K4" s="367"/>
      <c r="L4" s="357"/>
      <c r="M4" s="357"/>
      <c r="N4" s="351"/>
    </row>
    <row r="5" spans="1:14" x14ac:dyDescent="0.25">
      <c r="A5" s="36">
        <v>1</v>
      </c>
      <c r="B5" s="37" t="s">
        <v>39</v>
      </c>
      <c r="C5" s="86">
        <v>0</v>
      </c>
      <c r="D5" s="171">
        <v>1</v>
      </c>
      <c r="E5" s="85">
        <v>6</v>
      </c>
      <c r="F5" s="93">
        <v>1</v>
      </c>
      <c r="G5" s="85">
        <v>6</v>
      </c>
      <c r="H5" s="93">
        <v>3</v>
      </c>
      <c r="I5" s="85">
        <v>1</v>
      </c>
      <c r="J5" s="93">
        <v>0</v>
      </c>
      <c r="K5" s="85">
        <v>0</v>
      </c>
      <c r="L5" s="93">
        <v>0</v>
      </c>
      <c r="M5" s="85">
        <v>0</v>
      </c>
      <c r="N5" s="171">
        <f t="shared" ref="N5:N12" si="0">SUM(C5:M5)</f>
        <v>18</v>
      </c>
    </row>
    <row r="6" spans="1:14" x14ac:dyDescent="0.25">
      <c r="A6" s="38">
        <v>2</v>
      </c>
      <c r="B6" s="39" t="s">
        <v>40</v>
      </c>
      <c r="C6" s="86">
        <v>0</v>
      </c>
      <c r="D6" s="73">
        <v>0</v>
      </c>
      <c r="E6" s="86">
        <v>1</v>
      </c>
      <c r="F6" s="67">
        <v>0</v>
      </c>
      <c r="G6" s="86">
        <v>0</v>
      </c>
      <c r="H6" s="67">
        <v>0</v>
      </c>
      <c r="I6" s="70">
        <v>0</v>
      </c>
      <c r="J6" s="67">
        <v>0</v>
      </c>
      <c r="K6" s="86">
        <v>0</v>
      </c>
      <c r="L6" s="67">
        <v>0</v>
      </c>
      <c r="M6" s="86">
        <v>0</v>
      </c>
      <c r="N6" s="73">
        <f t="shared" si="0"/>
        <v>1</v>
      </c>
    </row>
    <row r="7" spans="1:14" x14ac:dyDescent="0.25">
      <c r="A7" s="38">
        <v>3</v>
      </c>
      <c r="B7" s="39" t="s">
        <v>41</v>
      </c>
      <c r="C7" s="70">
        <v>0</v>
      </c>
      <c r="D7" s="73">
        <v>0</v>
      </c>
      <c r="E7" s="86">
        <v>0</v>
      </c>
      <c r="F7" s="67">
        <v>0</v>
      </c>
      <c r="G7" s="70">
        <v>0</v>
      </c>
      <c r="H7" s="71">
        <v>0</v>
      </c>
      <c r="I7" s="70">
        <v>0</v>
      </c>
      <c r="J7" s="71">
        <v>0</v>
      </c>
      <c r="K7" s="70">
        <v>0</v>
      </c>
      <c r="L7" s="71">
        <v>0</v>
      </c>
      <c r="M7" s="70">
        <v>0</v>
      </c>
      <c r="N7" s="73">
        <f t="shared" si="0"/>
        <v>0</v>
      </c>
    </row>
    <row r="8" spans="1:14" x14ac:dyDescent="0.25">
      <c r="A8" s="38">
        <v>4</v>
      </c>
      <c r="B8" s="39" t="s">
        <v>42</v>
      </c>
      <c r="C8" s="70">
        <v>0</v>
      </c>
      <c r="D8" s="39">
        <v>0</v>
      </c>
      <c r="E8" s="70">
        <v>0</v>
      </c>
      <c r="F8" s="71">
        <v>0</v>
      </c>
      <c r="G8" s="70">
        <v>0</v>
      </c>
      <c r="H8" s="71">
        <v>0</v>
      </c>
      <c r="I8" s="70">
        <v>0</v>
      </c>
      <c r="J8" s="71">
        <v>0</v>
      </c>
      <c r="K8" s="70">
        <v>0</v>
      </c>
      <c r="L8" s="71">
        <v>0</v>
      </c>
      <c r="M8" s="70">
        <v>0</v>
      </c>
      <c r="N8" s="73">
        <f t="shared" si="0"/>
        <v>0</v>
      </c>
    </row>
    <row r="9" spans="1:14" x14ac:dyDescent="0.25">
      <c r="A9" s="38">
        <v>5</v>
      </c>
      <c r="B9" s="39" t="s">
        <v>43</v>
      </c>
      <c r="C9" s="70">
        <v>0</v>
      </c>
      <c r="D9" s="39">
        <v>0</v>
      </c>
      <c r="E9" s="70">
        <v>0</v>
      </c>
      <c r="F9" s="71">
        <v>0</v>
      </c>
      <c r="G9" s="70">
        <v>0</v>
      </c>
      <c r="H9" s="71">
        <v>0</v>
      </c>
      <c r="I9" s="70">
        <v>0</v>
      </c>
      <c r="J9" s="71">
        <v>0</v>
      </c>
      <c r="K9" s="87">
        <v>0</v>
      </c>
      <c r="L9" s="71">
        <v>0</v>
      </c>
      <c r="M9" s="70">
        <v>0</v>
      </c>
      <c r="N9" s="39">
        <f t="shared" si="0"/>
        <v>0</v>
      </c>
    </row>
    <row r="10" spans="1:14" x14ac:dyDescent="0.25">
      <c r="A10" s="38">
        <v>6</v>
      </c>
      <c r="B10" s="39" t="s">
        <v>44</v>
      </c>
      <c r="C10" s="70">
        <v>0</v>
      </c>
      <c r="D10" s="39">
        <v>0</v>
      </c>
      <c r="E10" s="70">
        <v>0</v>
      </c>
      <c r="F10" s="71">
        <v>0</v>
      </c>
      <c r="G10" s="70">
        <v>0</v>
      </c>
      <c r="H10" s="71">
        <v>0</v>
      </c>
      <c r="I10" s="70">
        <v>0</v>
      </c>
      <c r="J10" s="71">
        <v>0</v>
      </c>
      <c r="K10" s="70">
        <v>0</v>
      </c>
      <c r="L10" s="71">
        <v>0</v>
      </c>
      <c r="M10" s="70">
        <v>0</v>
      </c>
      <c r="N10" s="39">
        <f t="shared" si="0"/>
        <v>0</v>
      </c>
    </row>
    <row r="11" spans="1:14" x14ac:dyDescent="0.25">
      <c r="A11" s="38">
        <v>7</v>
      </c>
      <c r="B11" s="39" t="s">
        <v>45</v>
      </c>
      <c r="C11" s="70">
        <v>0</v>
      </c>
      <c r="D11" s="73">
        <v>0</v>
      </c>
      <c r="E11" s="70">
        <v>0</v>
      </c>
      <c r="F11" s="71">
        <v>0</v>
      </c>
      <c r="G11" s="70">
        <v>0</v>
      </c>
      <c r="H11" s="71">
        <v>0</v>
      </c>
      <c r="I11" s="70">
        <v>0</v>
      </c>
      <c r="J11" s="67">
        <v>0</v>
      </c>
      <c r="K11" s="179">
        <v>0</v>
      </c>
      <c r="L11" s="71">
        <v>0</v>
      </c>
      <c r="M11" s="86">
        <v>0</v>
      </c>
      <c r="N11" s="73">
        <f t="shared" si="0"/>
        <v>0</v>
      </c>
    </row>
    <row r="12" spans="1:14" ht="15.75" thickBot="1" x14ac:dyDescent="0.3">
      <c r="A12" s="41">
        <v>8</v>
      </c>
      <c r="B12" s="42" t="s">
        <v>46</v>
      </c>
      <c r="C12" s="87">
        <v>0</v>
      </c>
      <c r="D12" s="39">
        <v>0</v>
      </c>
      <c r="E12" s="87">
        <v>0</v>
      </c>
      <c r="F12" s="178">
        <v>0</v>
      </c>
      <c r="G12" s="87">
        <v>0</v>
      </c>
      <c r="H12" s="178">
        <v>0</v>
      </c>
      <c r="I12" s="87">
        <v>0</v>
      </c>
      <c r="J12" s="178">
        <v>0</v>
      </c>
      <c r="K12" s="87">
        <v>0</v>
      </c>
      <c r="L12" s="178">
        <v>0</v>
      </c>
      <c r="M12" s="87">
        <v>0</v>
      </c>
      <c r="N12" s="42">
        <f t="shared" si="0"/>
        <v>0</v>
      </c>
    </row>
    <row r="13" spans="1:14" ht="15.75" thickBot="1" x14ac:dyDescent="0.3">
      <c r="A13" s="77"/>
      <c r="B13" s="45" t="s">
        <v>30</v>
      </c>
      <c r="C13" s="177">
        <f t="shared" ref="C13:N13" si="1">SUM(C5:C12)</f>
        <v>0</v>
      </c>
      <c r="D13" s="47">
        <f t="shared" si="1"/>
        <v>1</v>
      </c>
      <c r="E13" s="49">
        <f t="shared" si="1"/>
        <v>7</v>
      </c>
      <c r="F13" s="50">
        <f t="shared" si="1"/>
        <v>1</v>
      </c>
      <c r="G13" s="49">
        <f t="shared" si="1"/>
        <v>6</v>
      </c>
      <c r="H13" s="50">
        <f t="shared" si="1"/>
        <v>3</v>
      </c>
      <c r="I13" s="49">
        <f t="shared" si="1"/>
        <v>1</v>
      </c>
      <c r="J13" s="50">
        <f t="shared" si="1"/>
        <v>0</v>
      </c>
      <c r="K13" s="49">
        <f t="shared" si="1"/>
        <v>0</v>
      </c>
      <c r="L13" s="50">
        <f t="shared" si="1"/>
        <v>0</v>
      </c>
      <c r="M13" s="49">
        <f t="shared" si="1"/>
        <v>0</v>
      </c>
      <c r="N13" s="47">
        <f t="shared" si="1"/>
        <v>19</v>
      </c>
    </row>
    <row r="14" spans="1:14" ht="15.75" thickBot="1" x14ac:dyDescent="0.3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15.75" thickBot="1" x14ac:dyDescent="0.3">
      <c r="A15" s="385" t="s">
        <v>53</v>
      </c>
      <c r="B15" s="386"/>
      <c r="C15" s="100">
        <f>C13/N13</f>
        <v>0</v>
      </c>
      <c r="D15" s="99">
        <f>D13/N13</f>
        <v>5.2631578947368418E-2</v>
      </c>
      <c r="E15" s="98">
        <f>E13/N13</f>
        <v>0.36842105263157893</v>
      </c>
      <c r="F15" s="55">
        <f>F13/N13</f>
        <v>5.2631578947368418E-2</v>
      </c>
      <c r="G15" s="98">
        <f>G13/N13</f>
        <v>0.31578947368421051</v>
      </c>
      <c r="H15" s="55">
        <f>H13/N13</f>
        <v>0.15789473684210525</v>
      </c>
      <c r="I15" s="98">
        <f>I13/N13</f>
        <v>5.2631578947368418E-2</v>
      </c>
      <c r="J15" s="55">
        <f>J13/N13</f>
        <v>0</v>
      </c>
      <c r="K15" s="98">
        <f>K13/N13</f>
        <v>0</v>
      </c>
      <c r="L15" s="55">
        <f>L13/N13</f>
        <v>0</v>
      </c>
      <c r="M15" s="98">
        <f>M13/N13</f>
        <v>0</v>
      </c>
      <c r="N15" s="55">
        <f>N13/N13</f>
        <v>1</v>
      </c>
    </row>
    <row r="16" spans="1:14" x14ac:dyDescent="0.2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ht="15.75" thickBot="1" x14ac:dyDescent="0.3">
      <c r="B17" s="31"/>
      <c r="C17" s="331" t="s">
        <v>111</v>
      </c>
      <c r="D17" s="332"/>
      <c r="E17" s="332"/>
      <c r="F17" s="332"/>
      <c r="G17" s="332"/>
      <c r="H17" s="332"/>
      <c r="I17" s="332"/>
      <c r="J17" s="333"/>
      <c r="K17" s="333"/>
      <c r="L17" s="31"/>
      <c r="M17" s="31"/>
      <c r="N17" s="239" t="s">
        <v>36</v>
      </c>
    </row>
    <row r="18" spans="1:14" ht="15.75" thickBot="1" x14ac:dyDescent="0.3">
      <c r="A18" s="334" t="s">
        <v>0</v>
      </c>
      <c r="B18" s="336" t="s">
        <v>1</v>
      </c>
      <c r="C18" s="349" t="s">
        <v>2</v>
      </c>
      <c r="D18" s="349"/>
      <c r="E18" s="349"/>
      <c r="F18" s="349"/>
      <c r="G18" s="349"/>
      <c r="H18" s="349"/>
      <c r="I18" s="349"/>
      <c r="J18" s="349"/>
      <c r="K18" s="349"/>
      <c r="L18" s="349"/>
      <c r="M18" s="349"/>
      <c r="N18" s="336" t="s">
        <v>3</v>
      </c>
    </row>
    <row r="19" spans="1:14" x14ac:dyDescent="0.25">
      <c r="A19" s="360"/>
      <c r="B19" s="361"/>
      <c r="C19" s="365" t="s">
        <v>69</v>
      </c>
      <c r="D19" s="336" t="s">
        <v>4</v>
      </c>
      <c r="E19" s="356" t="s">
        <v>5</v>
      </c>
      <c r="F19" s="374" t="s">
        <v>6</v>
      </c>
      <c r="G19" s="356" t="s">
        <v>7</v>
      </c>
      <c r="H19" s="354" t="s">
        <v>8</v>
      </c>
      <c r="I19" s="356" t="s">
        <v>94</v>
      </c>
      <c r="J19" s="354" t="s">
        <v>9</v>
      </c>
      <c r="K19" s="365" t="s">
        <v>10</v>
      </c>
      <c r="L19" s="336" t="s">
        <v>93</v>
      </c>
      <c r="M19" s="356" t="s">
        <v>11</v>
      </c>
      <c r="N19" s="350"/>
    </row>
    <row r="20" spans="1:14" ht="15.75" thickBot="1" x14ac:dyDescent="0.3">
      <c r="A20" s="357"/>
      <c r="B20" s="351"/>
      <c r="C20" s="367"/>
      <c r="D20" s="357"/>
      <c r="E20" s="357"/>
      <c r="F20" s="375"/>
      <c r="G20" s="357"/>
      <c r="H20" s="355"/>
      <c r="I20" s="357"/>
      <c r="J20" s="355"/>
      <c r="K20" s="367"/>
      <c r="L20" s="357"/>
      <c r="M20" s="357"/>
      <c r="N20" s="351"/>
    </row>
    <row r="21" spans="1:14" x14ac:dyDescent="0.25">
      <c r="A21" s="36">
        <v>1</v>
      </c>
      <c r="B21" s="37" t="s">
        <v>39</v>
      </c>
      <c r="C21" s="86">
        <v>0</v>
      </c>
      <c r="D21" s="171">
        <v>6</v>
      </c>
      <c r="E21" s="85">
        <v>565</v>
      </c>
      <c r="F21" s="93">
        <v>49</v>
      </c>
      <c r="G21" s="85">
        <v>178</v>
      </c>
      <c r="H21" s="93">
        <v>44</v>
      </c>
      <c r="I21" s="85">
        <v>551</v>
      </c>
      <c r="J21" s="93">
        <v>0</v>
      </c>
      <c r="K21" s="85">
        <v>0</v>
      </c>
      <c r="L21" s="93">
        <v>0</v>
      </c>
      <c r="M21" s="85">
        <v>0</v>
      </c>
      <c r="N21" s="171">
        <f t="shared" ref="N21:N28" si="2">SUM(C21:M21)</f>
        <v>1393</v>
      </c>
    </row>
    <row r="22" spans="1:14" x14ac:dyDescent="0.25">
      <c r="A22" s="38">
        <v>2</v>
      </c>
      <c r="B22" s="39" t="s">
        <v>40</v>
      </c>
      <c r="C22" s="86">
        <v>0</v>
      </c>
      <c r="D22" s="73">
        <v>0</v>
      </c>
      <c r="E22" s="86">
        <v>164</v>
      </c>
      <c r="F22" s="67">
        <v>0</v>
      </c>
      <c r="G22" s="86">
        <v>0</v>
      </c>
      <c r="H22" s="67">
        <v>0</v>
      </c>
      <c r="I22" s="70">
        <v>0</v>
      </c>
      <c r="J22" s="67">
        <v>0</v>
      </c>
      <c r="K22" s="86">
        <v>0</v>
      </c>
      <c r="L22" s="67">
        <v>0</v>
      </c>
      <c r="M22" s="86">
        <v>0</v>
      </c>
      <c r="N22" s="73">
        <f t="shared" si="2"/>
        <v>164</v>
      </c>
    </row>
    <row r="23" spans="1:14" x14ac:dyDescent="0.25">
      <c r="A23" s="38">
        <v>3</v>
      </c>
      <c r="B23" s="39" t="s">
        <v>41</v>
      </c>
      <c r="C23" s="70">
        <v>0</v>
      </c>
      <c r="D23" s="73">
        <v>0</v>
      </c>
      <c r="E23" s="86">
        <v>0</v>
      </c>
      <c r="F23" s="67">
        <v>0</v>
      </c>
      <c r="G23" s="70">
        <v>0</v>
      </c>
      <c r="H23" s="71">
        <v>0</v>
      </c>
      <c r="I23" s="70">
        <v>0</v>
      </c>
      <c r="J23" s="71">
        <v>0</v>
      </c>
      <c r="K23" s="70">
        <v>0</v>
      </c>
      <c r="L23" s="71">
        <v>0</v>
      </c>
      <c r="M23" s="70">
        <v>0</v>
      </c>
      <c r="N23" s="73">
        <f t="shared" si="2"/>
        <v>0</v>
      </c>
    </row>
    <row r="24" spans="1:14" x14ac:dyDescent="0.25">
      <c r="A24" s="38">
        <v>4</v>
      </c>
      <c r="B24" s="39" t="s">
        <v>42</v>
      </c>
      <c r="C24" s="70">
        <v>0</v>
      </c>
      <c r="D24" s="39">
        <v>0</v>
      </c>
      <c r="E24" s="70">
        <v>0</v>
      </c>
      <c r="F24" s="71">
        <v>0</v>
      </c>
      <c r="G24" s="70">
        <v>0</v>
      </c>
      <c r="H24" s="71">
        <v>0</v>
      </c>
      <c r="I24" s="70">
        <v>0</v>
      </c>
      <c r="J24" s="71">
        <v>0</v>
      </c>
      <c r="K24" s="70">
        <v>0</v>
      </c>
      <c r="L24" s="71">
        <v>0</v>
      </c>
      <c r="M24" s="70">
        <v>0</v>
      </c>
      <c r="N24" s="73">
        <f t="shared" si="2"/>
        <v>0</v>
      </c>
    </row>
    <row r="25" spans="1:14" x14ac:dyDescent="0.25">
      <c r="A25" s="38">
        <v>5</v>
      </c>
      <c r="B25" s="39" t="s">
        <v>43</v>
      </c>
      <c r="C25" s="70">
        <v>0</v>
      </c>
      <c r="D25" s="39">
        <v>0</v>
      </c>
      <c r="E25" s="70">
        <v>0</v>
      </c>
      <c r="F25" s="71">
        <v>0</v>
      </c>
      <c r="G25" s="70">
        <v>0</v>
      </c>
      <c r="H25" s="71">
        <v>0</v>
      </c>
      <c r="I25" s="70">
        <v>0</v>
      </c>
      <c r="J25" s="71">
        <v>0</v>
      </c>
      <c r="K25" s="87">
        <v>0</v>
      </c>
      <c r="L25" s="71">
        <v>0</v>
      </c>
      <c r="M25" s="70">
        <v>0</v>
      </c>
      <c r="N25" s="39">
        <f t="shared" si="2"/>
        <v>0</v>
      </c>
    </row>
    <row r="26" spans="1:14" x14ac:dyDescent="0.25">
      <c r="A26" s="38">
        <v>6</v>
      </c>
      <c r="B26" s="39" t="s">
        <v>44</v>
      </c>
      <c r="C26" s="70">
        <v>0</v>
      </c>
      <c r="D26" s="39">
        <v>0</v>
      </c>
      <c r="E26" s="70">
        <v>0</v>
      </c>
      <c r="F26" s="71">
        <v>0</v>
      </c>
      <c r="G26" s="70">
        <v>0</v>
      </c>
      <c r="H26" s="71">
        <v>0</v>
      </c>
      <c r="I26" s="70">
        <v>0</v>
      </c>
      <c r="J26" s="71">
        <v>0</v>
      </c>
      <c r="K26" s="70">
        <v>0</v>
      </c>
      <c r="L26" s="71">
        <v>0</v>
      </c>
      <c r="M26" s="70">
        <v>0</v>
      </c>
      <c r="N26" s="39">
        <f t="shared" si="2"/>
        <v>0</v>
      </c>
    </row>
    <row r="27" spans="1:14" x14ac:dyDescent="0.25">
      <c r="A27" s="38">
        <v>7</v>
      </c>
      <c r="B27" s="39" t="s">
        <v>45</v>
      </c>
      <c r="C27" s="70">
        <v>0</v>
      </c>
      <c r="D27" s="73">
        <v>0</v>
      </c>
      <c r="E27" s="70">
        <v>0</v>
      </c>
      <c r="F27" s="71">
        <v>0</v>
      </c>
      <c r="G27" s="70">
        <v>0</v>
      </c>
      <c r="H27" s="71">
        <v>0</v>
      </c>
      <c r="I27" s="70">
        <v>0</v>
      </c>
      <c r="J27" s="67">
        <v>0</v>
      </c>
      <c r="K27" s="179">
        <v>0</v>
      </c>
      <c r="L27" s="71">
        <v>0</v>
      </c>
      <c r="M27" s="86">
        <v>0</v>
      </c>
      <c r="N27" s="73">
        <f t="shared" si="2"/>
        <v>0</v>
      </c>
    </row>
    <row r="28" spans="1:14" ht="15.75" thickBot="1" x14ac:dyDescent="0.3">
      <c r="A28" s="41">
        <v>8</v>
      </c>
      <c r="B28" s="42" t="s">
        <v>46</v>
      </c>
      <c r="C28" s="87">
        <v>0</v>
      </c>
      <c r="D28" s="39">
        <v>0</v>
      </c>
      <c r="E28" s="87">
        <v>0</v>
      </c>
      <c r="F28" s="178">
        <v>0</v>
      </c>
      <c r="G28" s="87">
        <v>0</v>
      </c>
      <c r="H28" s="178">
        <v>0</v>
      </c>
      <c r="I28" s="87">
        <v>0</v>
      </c>
      <c r="J28" s="178">
        <v>0</v>
      </c>
      <c r="K28" s="87">
        <v>0</v>
      </c>
      <c r="L28" s="178">
        <v>0</v>
      </c>
      <c r="M28" s="87">
        <v>0</v>
      </c>
      <c r="N28" s="42">
        <f t="shared" si="2"/>
        <v>0</v>
      </c>
    </row>
    <row r="29" spans="1:14" ht="15.75" thickBot="1" x14ac:dyDescent="0.3">
      <c r="A29" s="44"/>
      <c r="B29" s="45" t="s">
        <v>37</v>
      </c>
      <c r="C29" s="101">
        <f t="shared" ref="C29:N29" si="3">SUM(C21:C28)</f>
        <v>0</v>
      </c>
      <c r="D29" s="47">
        <f t="shared" si="3"/>
        <v>6</v>
      </c>
      <c r="E29" s="101">
        <f t="shared" si="3"/>
        <v>729</v>
      </c>
      <c r="F29" s="47">
        <f t="shared" si="3"/>
        <v>49</v>
      </c>
      <c r="G29" s="101">
        <f t="shared" si="3"/>
        <v>178</v>
      </c>
      <c r="H29" s="47">
        <f t="shared" si="3"/>
        <v>44</v>
      </c>
      <c r="I29" s="101">
        <f t="shared" si="3"/>
        <v>551</v>
      </c>
      <c r="J29" s="47">
        <f t="shared" si="3"/>
        <v>0</v>
      </c>
      <c r="K29" s="101">
        <f t="shared" si="3"/>
        <v>0</v>
      </c>
      <c r="L29" s="47">
        <f t="shared" si="3"/>
        <v>0</v>
      </c>
      <c r="M29" s="101">
        <f t="shared" si="3"/>
        <v>0</v>
      </c>
      <c r="N29" s="47">
        <f t="shared" si="3"/>
        <v>1557</v>
      </c>
    </row>
    <row r="30" spans="1:14" ht="15.75" thickBot="1" x14ac:dyDescent="0.3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15.75" thickBot="1" x14ac:dyDescent="0.3">
      <c r="A31" s="385" t="s">
        <v>53</v>
      </c>
      <c r="B31" s="386"/>
      <c r="C31" s="98">
        <f>C29/N29</f>
        <v>0</v>
      </c>
      <c r="D31" s="99">
        <f>D29/N29</f>
        <v>3.8535645472061657E-3</v>
      </c>
      <c r="E31" s="98">
        <f>E29/N29</f>
        <v>0.46820809248554912</v>
      </c>
      <c r="F31" s="99">
        <f>F29/N29</f>
        <v>3.147077713551702E-2</v>
      </c>
      <c r="G31" s="98">
        <f>G29/N29</f>
        <v>0.11432241490044959</v>
      </c>
      <c r="H31" s="99">
        <f>H29/N29</f>
        <v>2.8259473346178548E-2</v>
      </c>
      <c r="I31" s="98">
        <f>I29/N29</f>
        <v>0.35388567758509953</v>
      </c>
      <c r="J31" s="99">
        <f>J29/N29</f>
        <v>0</v>
      </c>
      <c r="K31" s="98">
        <f>K29/N29</f>
        <v>0</v>
      </c>
      <c r="L31" s="99">
        <f>L29/N29</f>
        <v>0</v>
      </c>
      <c r="M31" s="98">
        <f>M29/N29</f>
        <v>0</v>
      </c>
      <c r="N31" s="99">
        <f>N29/N29</f>
        <v>1</v>
      </c>
    </row>
  </sheetData>
  <mergeCells count="34">
    <mergeCell ref="A31:B31"/>
    <mergeCell ref="C17:K17"/>
    <mergeCell ref="A18:A20"/>
    <mergeCell ref="B18:B20"/>
    <mergeCell ref="C18:M18"/>
    <mergeCell ref="N18:N20"/>
    <mergeCell ref="C19:C20"/>
    <mergeCell ref="D19:D20"/>
    <mergeCell ref="E19:E20"/>
    <mergeCell ref="F19:F20"/>
    <mergeCell ref="G19:G20"/>
    <mergeCell ref="H19:H20"/>
    <mergeCell ref="I19:I20"/>
    <mergeCell ref="J19:J20"/>
    <mergeCell ref="K19:K20"/>
    <mergeCell ref="L19:L20"/>
    <mergeCell ref="M19:M20"/>
    <mergeCell ref="N2:N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A2:A4"/>
    <mergeCell ref="A15:B15"/>
    <mergeCell ref="C1:K1"/>
    <mergeCell ref="B2:B4"/>
    <mergeCell ref="C2:M2"/>
  </mergeCells>
  <pageMargins left="0.25" right="0.25" top="0.75" bottom="0.75" header="0.3" footer="0.3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workbookViewId="0"/>
  </sheetViews>
  <sheetFormatPr defaultRowHeight="15" x14ac:dyDescent="0.25"/>
  <cols>
    <col min="1" max="1" width="4.42578125" customWidth="1"/>
    <col min="2" max="2" width="27.85546875" customWidth="1"/>
    <col min="3" max="3" width="9.140625" customWidth="1"/>
  </cols>
  <sheetData>
    <row r="1" spans="1:14" ht="33.75" customHeight="1" thickBot="1" x14ac:dyDescent="0.3">
      <c r="A1" s="31"/>
      <c r="B1" s="31"/>
      <c r="C1" s="344" t="s">
        <v>112</v>
      </c>
      <c r="D1" s="345"/>
      <c r="E1" s="345"/>
      <c r="F1" s="345"/>
      <c r="G1" s="345"/>
      <c r="H1" s="345"/>
      <c r="I1" s="345"/>
      <c r="J1" s="31"/>
      <c r="K1" s="31"/>
      <c r="L1" s="31"/>
      <c r="M1" s="31"/>
      <c r="N1" s="244" t="s">
        <v>36</v>
      </c>
    </row>
    <row r="2" spans="1:14" ht="15.75" thickBot="1" x14ac:dyDescent="0.3">
      <c r="A2" s="334" t="s">
        <v>0</v>
      </c>
      <c r="B2" s="336" t="s">
        <v>1</v>
      </c>
      <c r="C2" s="346" t="s">
        <v>2</v>
      </c>
      <c r="D2" s="347"/>
      <c r="E2" s="347"/>
      <c r="F2" s="347"/>
      <c r="G2" s="347"/>
      <c r="H2" s="347"/>
      <c r="I2" s="347"/>
      <c r="J2" s="347"/>
      <c r="K2" s="347"/>
      <c r="L2" s="347"/>
      <c r="M2" s="347"/>
      <c r="N2" s="340" t="s">
        <v>3</v>
      </c>
    </row>
    <row r="3" spans="1:14" ht="15.75" thickBot="1" x14ac:dyDescent="0.3">
      <c r="A3" s="335"/>
      <c r="B3" s="337"/>
      <c r="C3" s="91" t="s">
        <v>69</v>
      </c>
      <c r="D3" s="35" t="s">
        <v>4</v>
      </c>
      <c r="E3" s="62" t="s">
        <v>5</v>
      </c>
      <c r="F3" s="32" t="s">
        <v>6</v>
      </c>
      <c r="G3" s="63" t="s">
        <v>7</v>
      </c>
      <c r="H3" s="32" t="s">
        <v>8</v>
      </c>
      <c r="I3" s="23" t="s">
        <v>94</v>
      </c>
      <c r="J3" s="32" t="s">
        <v>9</v>
      </c>
      <c r="K3" s="88" t="s">
        <v>10</v>
      </c>
      <c r="L3" s="32" t="s">
        <v>93</v>
      </c>
      <c r="M3" s="253" t="s">
        <v>11</v>
      </c>
      <c r="N3" s="341"/>
    </row>
    <row r="4" spans="1:14" x14ac:dyDescent="0.25">
      <c r="A4" s="36">
        <v>1</v>
      </c>
      <c r="B4" s="37" t="s">
        <v>12</v>
      </c>
      <c r="C4" s="205">
        <v>34172</v>
      </c>
      <c r="D4" s="272">
        <v>35028</v>
      </c>
      <c r="E4" s="205">
        <v>11666</v>
      </c>
      <c r="F4" s="93">
        <v>50150</v>
      </c>
      <c r="G4" s="205">
        <v>25322</v>
      </c>
      <c r="H4" s="93">
        <v>42026</v>
      </c>
      <c r="I4" s="205">
        <v>9795</v>
      </c>
      <c r="J4" s="93">
        <v>25500</v>
      </c>
      <c r="K4" s="205">
        <v>20793</v>
      </c>
      <c r="L4" s="93">
        <v>46385</v>
      </c>
      <c r="M4" s="205">
        <v>37788</v>
      </c>
      <c r="N4" s="171">
        <f t="shared" ref="N4:N20" si="0">SUM(C4:M4)</f>
        <v>338625</v>
      </c>
    </row>
    <row r="5" spans="1:14" x14ac:dyDescent="0.25">
      <c r="A5" s="38">
        <v>2</v>
      </c>
      <c r="B5" s="39" t="s">
        <v>13</v>
      </c>
      <c r="C5" s="169">
        <v>3456</v>
      </c>
      <c r="D5" s="67">
        <v>53463</v>
      </c>
      <c r="E5" s="169">
        <v>8620</v>
      </c>
      <c r="F5" s="245">
        <v>15095</v>
      </c>
      <c r="G5" s="169">
        <v>1091</v>
      </c>
      <c r="H5" s="67">
        <v>53079</v>
      </c>
      <c r="I5" s="64">
        <v>0</v>
      </c>
      <c r="J5" s="67">
        <v>9871</v>
      </c>
      <c r="K5" s="64">
        <v>84</v>
      </c>
      <c r="L5" s="67">
        <v>46194</v>
      </c>
      <c r="M5" s="169">
        <v>34362</v>
      </c>
      <c r="N5" s="73">
        <f t="shared" si="0"/>
        <v>225315</v>
      </c>
    </row>
    <row r="6" spans="1:14" x14ac:dyDescent="0.25">
      <c r="A6" s="38">
        <v>3</v>
      </c>
      <c r="B6" s="39" t="s">
        <v>14</v>
      </c>
      <c r="C6" s="169">
        <v>33767</v>
      </c>
      <c r="D6" s="273">
        <v>80475</v>
      </c>
      <c r="E6" s="169">
        <v>26893</v>
      </c>
      <c r="F6" s="67">
        <v>94870</v>
      </c>
      <c r="G6" s="169">
        <v>32627</v>
      </c>
      <c r="H6" s="67">
        <v>48191</v>
      </c>
      <c r="I6" s="169">
        <v>4749</v>
      </c>
      <c r="J6" s="67">
        <v>42124</v>
      </c>
      <c r="K6" s="169">
        <v>43518</v>
      </c>
      <c r="L6" s="67">
        <v>47342</v>
      </c>
      <c r="M6" s="169">
        <v>27862</v>
      </c>
      <c r="N6" s="73">
        <f>SUM(C6:M6)</f>
        <v>482418</v>
      </c>
    </row>
    <row r="7" spans="1:14" x14ac:dyDescent="0.25">
      <c r="A7" s="38">
        <v>4</v>
      </c>
      <c r="B7" s="39" t="s">
        <v>15</v>
      </c>
      <c r="C7" s="64">
        <v>0</v>
      </c>
      <c r="D7" s="71">
        <v>0</v>
      </c>
      <c r="E7" s="64">
        <v>0</v>
      </c>
      <c r="F7" s="71">
        <v>0</v>
      </c>
      <c r="G7" s="64">
        <v>0</v>
      </c>
      <c r="H7" s="71">
        <v>0</v>
      </c>
      <c r="I7" s="64">
        <v>0</v>
      </c>
      <c r="J7" s="71">
        <v>0</v>
      </c>
      <c r="K7" s="64">
        <v>0</v>
      </c>
      <c r="L7" s="71">
        <v>0</v>
      </c>
      <c r="M7" s="64">
        <v>0</v>
      </c>
      <c r="N7" s="39">
        <f t="shared" si="0"/>
        <v>0</v>
      </c>
    </row>
    <row r="8" spans="1:14" x14ac:dyDescent="0.25">
      <c r="A8" s="38">
        <v>5</v>
      </c>
      <c r="B8" s="39" t="s">
        <v>16</v>
      </c>
      <c r="C8" s="64">
        <v>0</v>
      </c>
      <c r="D8" s="67">
        <v>0</v>
      </c>
      <c r="E8" s="64">
        <v>0</v>
      </c>
      <c r="F8" s="71">
        <v>0</v>
      </c>
      <c r="G8" s="169">
        <v>7</v>
      </c>
      <c r="H8" s="67">
        <v>58575</v>
      </c>
      <c r="I8" s="64">
        <v>0</v>
      </c>
      <c r="J8" s="71">
        <v>0</v>
      </c>
      <c r="K8" s="64">
        <v>517</v>
      </c>
      <c r="L8" s="67">
        <v>1650</v>
      </c>
      <c r="M8" s="64">
        <v>0</v>
      </c>
      <c r="N8" s="73">
        <f t="shared" si="0"/>
        <v>60749</v>
      </c>
    </row>
    <row r="9" spans="1:14" x14ac:dyDescent="0.25">
      <c r="A9" s="38">
        <v>6</v>
      </c>
      <c r="B9" s="39" t="s">
        <v>17</v>
      </c>
      <c r="C9" s="64">
        <v>4</v>
      </c>
      <c r="D9" s="71">
        <v>252</v>
      </c>
      <c r="E9" s="64">
        <v>7</v>
      </c>
      <c r="F9" s="71">
        <v>415</v>
      </c>
      <c r="G9" s="64">
        <v>71</v>
      </c>
      <c r="H9" s="71">
        <v>157</v>
      </c>
      <c r="I9" s="64">
        <v>0</v>
      </c>
      <c r="J9" s="71">
        <v>69</v>
      </c>
      <c r="K9" s="64">
        <v>152</v>
      </c>
      <c r="L9" s="71">
        <v>160</v>
      </c>
      <c r="M9" s="64">
        <v>0</v>
      </c>
      <c r="N9" s="73">
        <f t="shared" si="0"/>
        <v>1287</v>
      </c>
    </row>
    <row r="10" spans="1:14" x14ac:dyDescent="0.25">
      <c r="A10" s="38">
        <v>7</v>
      </c>
      <c r="B10" s="39" t="s">
        <v>18</v>
      </c>
      <c r="C10" s="169">
        <v>9520</v>
      </c>
      <c r="D10" s="67">
        <v>24316</v>
      </c>
      <c r="E10" s="169">
        <v>5072</v>
      </c>
      <c r="F10" s="67">
        <v>1958</v>
      </c>
      <c r="G10" s="169">
        <v>677</v>
      </c>
      <c r="H10" s="67">
        <v>1703</v>
      </c>
      <c r="I10" s="64">
        <v>0</v>
      </c>
      <c r="J10" s="67">
        <v>4410</v>
      </c>
      <c r="K10" s="169">
        <v>1012</v>
      </c>
      <c r="L10" s="67">
        <v>2670</v>
      </c>
      <c r="M10" s="64">
        <v>591</v>
      </c>
      <c r="N10" s="73">
        <f t="shared" si="0"/>
        <v>51929</v>
      </c>
    </row>
    <row r="11" spans="1:14" x14ac:dyDescent="0.25">
      <c r="A11" s="38">
        <v>8</v>
      </c>
      <c r="B11" s="39" t="s">
        <v>19</v>
      </c>
      <c r="C11" s="246">
        <v>84951</v>
      </c>
      <c r="D11" s="67">
        <v>39376</v>
      </c>
      <c r="E11" s="169">
        <v>32465</v>
      </c>
      <c r="F11" s="67">
        <v>36692</v>
      </c>
      <c r="G11" s="169">
        <v>8142</v>
      </c>
      <c r="H11" s="67">
        <v>161492</v>
      </c>
      <c r="I11" s="169">
        <v>2068</v>
      </c>
      <c r="J11" s="67">
        <v>62658</v>
      </c>
      <c r="K11" s="169">
        <v>16888</v>
      </c>
      <c r="L11" s="67">
        <v>31465</v>
      </c>
      <c r="M11" s="169">
        <v>25675</v>
      </c>
      <c r="N11" s="73">
        <f t="shared" si="0"/>
        <v>501872</v>
      </c>
    </row>
    <row r="12" spans="1:14" x14ac:dyDescent="0.25">
      <c r="A12" s="38">
        <v>9</v>
      </c>
      <c r="B12" s="39" t="s">
        <v>20</v>
      </c>
      <c r="C12" s="246">
        <v>170517</v>
      </c>
      <c r="D12" s="67">
        <v>121397</v>
      </c>
      <c r="E12" s="169">
        <v>115804</v>
      </c>
      <c r="F12" s="67">
        <v>74442</v>
      </c>
      <c r="G12" s="169">
        <v>47170</v>
      </c>
      <c r="H12" s="67">
        <v>75198</v>
      </c>
      <c r="I12" s="64">
        <v>706</v>
      </c>
      <c r="J12" s="67">
        <v>45675</v>
      </c>
      <c r="K12" s="169">
        <v>6282</v>
      </c>
      <c r="L12" s="67">
        <v>136841</v>
      </c>
      <c r="M12" s="169">
        <v>9752</v>
      </c>
      <c r="N12" s="73">
        <f t="shared" si="0"/>
        <v>803784</v>
      </c>
    </row>
    <row r="13" spans="1:14" x14ac:dyDescent="0.25">
      <c r="A13" s="38">
        <v>10</v>
      </c>
      <c r="B13" s="39" t="s">
        <v>21</v>
      </c>
      <c r="C13" s="169">
        <v>154133</v>
      </c>
      <c r="D13" s="67">
        <v>318887</v>
      </c>
      <c r="E13" s="169">
        <v>234038</v>
      </c>
      <c r="F13" s="67">
        <v>266574</v>
      </c>
      <c r="G13" s="169">
        <v>316614</v>
      </c>
      <c r="H13" s="67">
        <v>225523</v>
      </c>
      <c r="I13" s="169">
        <v>153351</v>
      </c>
      <c r="J13" s="67">
        <v>362930</v>
      </c>
      <c r="K13" s="169">
        <v>252824</v>
      </c>
      <c r="L13" s="67">
        <v>275028</v>
      </c>
      <c r="M13" s="169">
        <v>211218</v>
      </c>
      <c r="N13" s="73">
        <f t="shared" si="0"/>
        <v>2771120</v>
      </c>
    </row>
    <row r="14" spans="1:14" x14ac:dyDescent="0.25">
      <c r="A14" s="38">
        <v>11</v>
      </c>
      <c r="B14" s="39" t="s">
        <v>22</v>
      </c>
      <c r="C14" s="64">
        <v>0</v>
      </c>
      <c r="D14" s="67">
        <v>0</v>
      </c>
      <c r="E14" s="64">
        <v>0</v>
      </c>
      <c r="F14" s="67">
        <v>0</v>
      </c>
      <c r="G14" s="169">
        <v>391</v>
      </c>
      <c r="H14" s="67">
        <v>4820</v>
      </c>
      <c r="I14" s="64">
        <v>0</v>
      </c>
      <c r="J14" s="71">
        <v>0</v>
      </c>
      <c r="K14" s="64">
        <v>893</v>
      </c>
      <c r="L14" s="67">
        <v>1131</v>
      </c>
      <c r="M14" s="64">
        <v>0</v>
      </c>
      <c r="N14" s="73">
        <f t="shared" si="0"/>
        <v>7235</v>
      </c>
    </row>
    <row r="15" spans="1:14" x14ac:dyDescent="0.25">
      <c r="A15" s="38">
        <v>12</v>
      </c>
      <c r="B15" s="39" t="s">
        <v>23</v>
      </c>
      <c r="C15" s="64">
        <v>122</v>
      </c>
      <c r="D15" s="71">
        <v>380</v>
      </c>
      <c r="E15" s="64">
        <v>59</v>
      </c>
      <c r="F15" s="71">
        <v>714</v>
      </c>
      <c r="G15" s="64">
        <v>152</v>
      </c>
      <c r="H15" s="71">
        <v>372</v>
      </c>
      <c r="I15" s="64">
        <v>0</v>
      </c>
      <c r="J15" s="71">
        <v>237</v>
      </c>
      <c r="K15" s="64">
        <v>303</v>
      </c>
      <c r="L15" s="71">
        <v>193</v>
      </c>
      <c r="M15" s="64">
        <v>0</v>
      </c>
      <c r="N15" s="73">
        <f t="shared" si="0"/>
        <v>2532</v>
      </c>
    </row>
    <row r="16" spans="1:14" x14ac:dyDescent="0.25">
      <c r="A16" s="38">
        <v>13</v>
      </c>
      <c r="B16" s="39" t="s">
        <v>68</v>
      </c>
      <c r="C16" s="169">
        <v>21364</v>
      </c>
      <c r="D16" s="67">
        <v>25210</v>
      </c>
      <c r="E16" s="169">
        <v>2178</v>
      </c>
      <c r="F16" s="67">
        <v>6274</v>
      </c>
      <c r="G16" s="169">
        <v>6799</v>
      </c>
      <c r="H16" s="67">
        <v>46015</v>
      </c>
      <c r="I16" s="64">
        <v>360</v>
      </c>
      <c r="J16" s="67">
        <v>22448</v>
      </c>
      <c r="K16" s="169">
        <v>7015</v>
      </c>
      <c r="L16" s="67">
        <v>10353</v>
      </c>
      <c r="M16" s="169">
        <v>0</v>
      </c>
      <c r="N16" s="73">
        <f t="shared" si="0"/>
        <v>148016</v>
      </c>
    </row>
    <row r="17" spans="1:14" x14ac:dyDescent="0.25">
      <c r="A17" s="38">
        <v>14</v>
      </c>
      <c r="B17" s="39" t="s">
        <v>25</v>
      </c>
      <c r="C17" s="64">
        <v>723</v>
      </c>
      <c r="D17" s="67">
        <v>1939</v>
      </c>
      <c r="E17" s="64">
        <v>0</v>
      </c>
      <c r="F17" s="67">
        <v>617</v>
      </c>
      <c r="G17" s="64">
        <v>0</v>
      </c>
      <c r="H17" s="71">
        <v>0</v>
      </c>
      <c r="I17" s="64">
        <v>0</v>
      </c>
      <c r="J17" s="71">
        <v>0</v>
      </c>
      <c r="K17" s="64">
        <v>0</v>
      </c>
      <c r="L17" s="67">
        <v>0</v>
      </c>
      <c r="M17" s="64">
        <v>286</v>
      </c>
      <c r="N17" s="73">
        <f t="shared" si="0"/>
        <v>3565</v>
      </c>
    </row>
    <row r="18" spans="1:14" x14ac:dyDescent="0.25">
      <c r="A18" s="38">
        <v>15</v>
      </c>
      <c r="B18" s="39" t="s">
        <v>26</v>
      </c>
      <c r="C18" s="64">
        <v>2</v>
      </c>
      <c r="D18" s="71">
        <v>48</v>
      </c>
      <c r="E18" s="64">
        <v>0</v>
      </c>
      <c r="F18" s="67">
        <v>0</v>
      </c>
      <c r="G18" s="64">
        <v>0</v>
      </c>
      <c r="H18" s="71">
        <v>8</v>
      </c>
      <c r="I18" s="64">
        <v>0</v>
      </c>
      <c r="J18" s="71">
        <v>0</v>
      </c>
      <c r="K18" s="64">
        <v>7</v>
      </c>
      <c r="L18" s="71">
        <v>73</v>
      </c>
      <c r="M18" s="64">
        <v>0</v>
      </c>
      <c r="N18" s="73">
        <f t="shared" si="0"/>
        <v>138</v>
      </c>
    </row>
    <row r="19" spans="1:14" x14ac:dyDescent="0.25">
      <c r="A19" s="38">
        <v>16</v>
      </c>
      <c r="B19" s="39" t="s">
        <v>27</v>
      </c>
      <c r="C19" s="169">
        <v>6217</v>
      </c>
      <c r="D19" s="67">
        <v>36215</v>
      </c>
      <c r="E19" s="64">
        <v>68</v>
      </c>
      <c r="F19" s="67">
        <v>1436</v>
      </c>
      <c r="G19" s="64">
        <v>0</v>
      </c>
      <c r="H19" s="71">
        <v>190</v>
      </c>
      <c r="I19" s="64">
        <v>0</v>
      </c>
      <c r="J19" s="67">
        <v>3659</v>
      </c>
      <c r="K19" s="64">
        <v>0</v>
      </c>
      <c r="L19" s="71">
        <v>129</v>
      </c>
      <c r="M19" s="169">
        <v>37</v>
      </c>
      <c r="N19" s="73">
        <f t="shared" si="0"/>
        <v>47951</v>
      </c>
    </row>
    <row r="20" spans="1:14" x14ac:dyDescent="0.25">
      <c r="A20" s="38">
        <v>17</v>
      </c>
      <c r="B20" s="39" t="s">
        <v>28</v>
      </c>
      <c r="C20" s="64">
        <v>0</v>
      </c>
      <c r="D20" s="71">
        <v>0</v>
      </c>
      <c r="E20" s="64">
        <v>0</v>
      </c>
      <c r="F20" s="71">
        <v>0</v>
      </c>
      <c r="G20" s="64">
        <v>0</v>
      </c>
      <c r="H20" s="71">
        <v>0</v>
      </c>
      <c r="I20" s="64">
        <v>0</v>
      </c>
      <c r="J20" s="71">
        <v>0</v>
      </c>
      <c r="K20" s="64">
        <v>0</v>
      </c>
      <c r="L20" s="71">
        <v>0</v>
      </c>
      <c r="M20" s="64">
        <v>2</v>
      </c>
      <c r="N20" s="39">
        <f t="shared" si="0"/>
        <v>2</v>
      </c>
    </row>
    <row r="21" spans="1:14" ht="15.75" thickBot="1" x14ac:dyDescent="0.3">
      <c r="A21" s="41">
        <v>18</v>
      </c>
      <c r="B21" s="42" t="s">
        <v>29</v>
      </c>
      <c r="C21" s="170">
        <v>3040</v>
      </c>
      <c r="D21" s="168">
        <v>16783</v>
      </c>
      <c r="E21" s="170">
        <v>2807</v>
      </c>
      <c r="F21" s="168">
        <v>13158</v>
      </c>
      <c r="G21" s="170">
        <v>4019</v>
      </c>
      <c r="H21" s="168">
        <v>10651</v>
      </c>
      <c r="I21" s="170">
        <v>1625</v>
      </c>
      <c r="J21" s="168">
        <v>5447</v>
      </c>
      <c r="K21" s="170">
        <v>5026</v>
      </c>
      <c r="L21" s="168">
        <v>5033</v>
      </c>
      <c r="M21" s="170">
        <v>4998</v>
      </c>
      <c r="N21" s="172">
        <f>SUM(C21:M21)</f>
        <v>72587</v>
      </c>
    </row>
    <row r="22" spans="1:14" ht="15.75" thickBot="1" x14ac:dyDescent="0.3">
      <c r="A22" s="44"/>
      <c r="B22" s="45" t="s">
        <v>37</v>
      </c>
      <c r="C22" s="97">
        <f t="shared" ref="C22:L22" si="1">SUM(C4:C21)</f>
        <v>521988</v>
      </c>
      <c r="D22" s="143">
        <f t="shared" si="1"/>
        <v>753769</v>
      </c>
      <c r="E22" s="65">
        <f t="shared" si="1"/>
        <v>439677</v>
      </c>
      <c r="F22" s="50">
        <f>SUM(F4:F21)</f>
        <v>562395</v>
      </c>
      <c r="G22" s="65">
        <f>SUM(G4:G21)</f>
        <v>443082</v>
      </c>
      <c r="H22" s="50">
        <f t="shared" si="1"/>
        <v>728000</v>
      </c>
      <c r="I22" s="65">
        <f t="shared" si="1"/>
        <v>172654</v>
      </c>
      <c r="J22" s="50">
        <f t="shared" si="1"/>
        <v>585028</v>
      </c>
      <c r="K22" s="65">
        <f>SUM(K4:K21)</f>
        <v>355314</v>
      </c>
      <c r="L22" s="50">
        <f t="shared" si="1"/>
        <v>604647</v>
      </c>
      <c r="M22" s="97">
        <f>SUM(M4:M21)</f>
        <v>352571</v>
      </c>
      <c r="N22" s="47">
        <f>SUM(C22:M22)</f>
        <v>5519125</v>
      </c>
    </row>
    <row r="23" spans="1:14" ht="15.75" thickBot="1" x14ac:dyDescent="0.3">
      <c r="A23" s="51"/>
      <c r="B23" s="52"/>
      <c r="C23" s="80"/>
      <c r="D23" s="54"/>
      <c r="E23" s="80"/>
      <c r="F23" s="54"/>
      <c r="G23" s="80"/>
      <c r="H23" s="54"/>
      <c r="I23" s="80"/>
      <c r="J23" s="54"/>
      <c r="K23" s="80"/>
      <c r="L23" s="54"/>
      <c r="M23" s="80"/>
      <c r="N23" s="54"/>
    </row>
    <row r="24" spans="1:14" ht="15.75" thickBot="1" x14ac:dyDescent="0.3">
      <c r="A24" s="323" t="s">
        <v>53</v>
      </c>
      <c r="B24" s="324"/>
      <c r="C24" s="74">
        <f>C22/N22</f>
        <v>9.4578035467578647E-2</v>
      </c>
      <c r="D24" s="81">
        <f>D22/N22</f>
        <v>0.13657400403143613</v>
      </c>
      <c r="E24" s="56">
        <f>E22/N22</f>
        <v>7.9664258374289407E-2</v>
      </c>
      <c r="F24" s="75">
        <f>F22/N22</f>
        <v>0.10189930469050801</v>
      </c>
      <c r="G24" s="56">
        <f>G22/N22</f>
        <v>8.0281203995198516E-2</v>
      </c>
      <c r="H24" s="81">
        <f>H22/N22</f>
        <v>0.13190496681992164</v>
      </c>
      <c r="I24" s="82">
        <f>I22/N22</f>
        <v>3.1282857336987296E-2</v>
      </c>
      <c r="J24" s="81">
        <f>J22/N22</f>
        <v>0.10600013589110592</v>
      </c>
      <c r="K24" s="56">
        <f>K22/N22</f>
        <v>6.4378683215183571E-2</v>
      </c>
      <c r="L24" s="81">
        <f>L22/N22</f>
        <v>0.10955486603401807</v>
      </c>
      <c r="M24" s="83">
        <f>M22/N22</f>
        <v>6.3881684143772793E-2</v>
      </c>
      <c r="N24" s="242">
        <f>N22/N22</f>
        <v>1</v>
      </c>
    </row>
    <row r="25" spans="1:14" ht="15.75" thickBot="1" x14ac:dyDescent="0.3">
      <c r="A25" s="58"/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1"/>
    </row>
    <row r="26" spans="1:14" ht="15.75" thickBot="1" x14ac:dyDescent="0.3">
      <c r="A26" s="303" t="s">
        <v>0</v>
      </c>
      <c r="B26" s="309" t="s">
        <v>1</v>
      </c>
      <c r="C26" s="320" t="s">
        <v>90</v>
      </c>
      <c r="D26" s="321"/>
      <c r="E26" s="321"/>
      <c r="F26" s="321"/>
      <c r="G26" s="322"/>
      <c r="H26" s="313" t="s">
        <v>3</v>
      </c>
      <c r="I26" s="1"/>
      <c r="J26" s="1"/>
      <c r="K26" s="1"/>
      <c r="L26" s="1"/>
      <c r="M26" s="1"/>
      <c r="N26" s="1"/>
    </row>
    <row r="27" spans="1:14" ht="15.75" thickBot="1" x14ac:dyDescent="0.3">
      <c r="A27" s="304"/>
      <c r="B27" s="310"/>
      <c r="C27" s="266" t="s">
        <v>11</v>
      </c>
      <c r="D27" s="184" t="s">
        <v>32</v>
      </c>
      <c r="E27" s="266" t="s">
        <v>7</v>
      </c>
      <c r="F27" s="184" t="s">
        <v>9</v>
      </c>
      <c r="G27" s="266" t="s">
        <v>4</v>
      </c>
      <c r="H27" s="314"/>
      <c r="I27" s="1"/>
      <c r="J27" s="110"/>
      <c r="K27" s="293" t="s">
        <v>33</v>
      </c>
      <c r="L27" s="294"/>
      <c r="M27" s="161">
        <f>N22</f>
        <v>5519125</v>
      </c>
      <c r="N27" s="162">
        <f>M27/M29</f>
        <v>0.85553544005132787</v>
      </c>
    </row>
    <row r="28" spans="1:14" ht="15.75" thickBot="1" x14ac:dyDescent="0.3">
      <c r="A28" s="26">
        <v>19</v>
      </c>
      <c r="B28" s="185" t="s">
        <v>34</v>
      </c>
      <c r="C28" s="160">
        <v>296353</v>
      </c>
      <c r="D28" s="59">
        <v>274717</v>
      </c>
      <c r="E28" s="160">
        <v>198430</v>
      </c>
      <c r="F28" s="59">
        <v>78804</v>
      </c>
      <c r="G28" s="160">
        <v>83648</v>
      </c>
      <c r="H28" s="59">
        <f>SUM(C28:G28)</f>
        <v>931952</v>
      </c>
      <c r="I28" s="1"/>
      <c r="J28" s="110"/>
      <c r="K28" s="293" t="s">
        <v>34</v>
      </c>
      <c r="L28" s="294"/>
      <c r="M28" s="240">
        <f>H28</f>
        <v>931952</v>
      </c>
      <c r="N28" s="163">
        <f>M28/M29</f>
        <v>0.14446455994867213</v>
      </c>
    </row>
    <row r="29" spans="1:14" ht="15.75" thickBot="1" x14ac:dyDescent="0.3">
      <c r="A29" s="12"/>
      <c r="B29" s="20"/>
      <c r="C29" s="1"/>
      <c r="D29" s="1"/>
      <c r="E29" s="1"/>
      <c r="F29" s="1"/>
      <c r="G29" s="1"/>
      <c r="H29" s="1"/>
      <c r="I29" s="1"/>
      <c r="J29" s="110"/>
      <c r="K29" s="293" t="s">
        <v>3</v>
      </c>
      <c r="L29" s="294"/>
      <c r="M29" s="164">
        <f>M27+M28</f>
        <v>6451077</v>
      </c>
      <c r="N29" s="165">
        <f>M29/M29</f>
        <v>1</v>
      </c>
    </row>
    <row r="30" spans="1:14" ht="15.75" thickBot="1" x14ac:dyDescent="0.3">
      <c r="A30" s="297" t="s">
        <v>53</v>
      </c>
      <c r="B30" s="298"/>
      <c r="C30" s="27">
        <f>C28/H28</f>
        <v>0.3179916991433035</v>
      </c>
      <c r="D30" s="111">
        <f>D28/H28</f>
        <v>0.29477591120572733</v>
      </c>
      <c r="E30" s="27">
        <f>E28/H28</f>
        <v>0.21291869109138667</v>
      </c>
      <c r="F30" s="111">
        <f>F28/H28</f>
        <v>8.4558002987278308E-2</v>
      </c>
      <c r="G30" s="27">
        <f>G28/H28</f>
        <v>8.9755695572304159E-2</v>
      </c>
      <c r="H30" s="111">
        <f>H28/H28</f>
        <v>1</v>
      </c>
      <c r="I30" s="1"/>
      <c r="J30" s="1"/>
      <c r="K30" s="1"/>
      <c r="L30" s="1"/>
      <c r="M30" s="1"/>
      <c r="N30" s="1"/>
    </row>
  </sheetData>
  <mergeCells count="14">
    <mergeCell ref="C26:G26"/>
    <mergeCell ref="N2:N3"/>
    <mergeCell ref="A30:B30"/>
    <mergeCell ref="K28:L28"/>
    <mergeCell ref="C1:I1"/>
    <mergeCell ref="A2:A3"/>
    <mergeCell ref="B2:B3"/>
    <mergeCell ref="C2:M2"/>
    <mergeCell ref="A24:B24"/>
    <mergeCell ref="A26:A27"/>
    <mergeCell ref="B26:B27"/>
    <mergeCell ref="K27:L27"/>
    <mergeCell ref="K29:L29"/>
    <mergeCell ref="H26:H27"/>
  </mergeCells>
  <pageMargins left="0.25" right="0.25" top="0.75" bottom="0.75" header="0.3" footer="0.3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workbookViewId="0"/>
  </sheetViews>
  <sheetFormatPr defaultRowHeight="15" x14ac:dyDescent="0.25"/>
  <cols>
    <col min="1" max="1" width="4.7109375" customWidth="1"/>
    <col min="2" max="2" width="20.28515625" customWidth="1"/>
    <col min="14" max="14" width="11.7109375" customWidth="1"/>
  </cols>
  <sheetData>
    <row r="1" spans="1:14" x14ac:dyDescent="0.25">
      <c r="A1" s="173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397" t="s">
        <v>113</v>
      </c>
      <c r="B2" s="398"/>
      <c r="C2" s="398"/>
      <c r="D2" s="398"/>
      <c r="E2" s="398"/>
      <c r="F2" s="398"/>
      <c r="G2" s="398"/>
      <c r="H2" s="398"/>
      <c r="I2" s="398"/>
      <c r="J2" s="398"/>
      <c r="K2" s="398"/>
      <c r="L2" s="399"/>
      <c r="M2" s="1"/>
      <c r="N2" s="1"/>
    </row>
    <row r="3" spans="1:14" ht="15.75" thickBot="1" x14ac:dyDescent="0.3">
      <c r="A3" s="31"/>
      <c r="B3" s="331"/>
      <c r="C3" s="333"/>
      <c r="D3" s="333"/>
      <c r="E3" s="333"/>
      <c r="F3" s="333"/>
      <c r="G3" s="333"/>
      <c r="H3" s="333"/>
      <c r="I3" s="333"/>
      <c r="J3" s="333"/>
      <c r="K3" s="333"/>
      <c r="L3" s="333"/>
      <c r="M3" s="31"/>
      <c r="N3" s="239" t="s">
        <v>91</v>
      </c>
    </row>
    <row r="4" spans="1:14" ht="15.75" thickBot="1" x14ac:dyDescent="0.3">
      <c r="A4" s="334" t="s">
        <v>0</v>
      </c>
      <c r="B4" s="404" t="s">
        <v>89</v>
      </c>
      <c r="C4" s="349" t="s">
        <v>2</v>
      </c>
      <c r="D4" s="349"/>
      <c r="E4" s="349"/>
      <c r="F4" s="349"/>
      <c r="G4" s="349"/>
      <c r="H4" s="349"/>
      <c r="I4" s="349"/>
      <c r="J4" s="349"/>
      <c r="K4" s="349"/>
      <c r="L4" s="349"/>
      <c r="M4" s="406"/>
      <c r="N4" s="395" t="s">
        <v>3</v>
      </c>
    </row>
    <row r="5" spans="1:14" ht="15.75" thickBot="1" x14ac:dyDescent="0.3">
      <c r="A5" s="335"/>
      <c r="B5" s="405"/>
      <c r="C5" s="158" t="s">
        <v>69</v>
      </c>
      <c r="D5" s="157" t="s">
        <v>4</v>
      </c>
      <c r="E5" s="156" t="s">
        <v>5</v>
      </c>
      <c r="F5" s="157" t="s">
        <v>6</v>
      </c>
      <c r="G5" s="156" t="s">
        <v>7</v>
      </c>
      <c r="H5" s="157" t="s">
        <v>8</v>
      </c>
      <c r="I5" s="23" t="s">
        <v>94</v>
      </c>
      <c r="J5" s="157" t="s">
        <v>9</v>
      </c>
      <c r="K5" s="159" t="s">
        <v>10</v>
      </c>
      <c r="L5" s="157" t="s">
        <v>93</v>
      </c>
      <c r="M5" s="155" t="s">
        <v>11</v>
      </c>
      <c r="N5" s="396"/>
    </row>
    <row r="6" spans="1:14" ht="37.5" customHeight="1" x14ac:dyDescent="0.25">
      <c r="A6" s="36">
        <v>1</v>
      </c>
      <c r="B6" s="84" t="s">
        <v>59</v>
      </c>
      <c r="C6" s="92">
        <v>216991</v>
      </c>
      <c r="D6" s="93">
        <v>912366</v>
      </c>
      <c r="E6" s="85">
        <v>161189</v>
      </c>
      <c r="F6" s="93">
        <v>293181</v>
      </c>
      <c r="G6" s="85">
        <v>243814</v>
      </c>
      <c r="H6" s="93">
        <v>303352</v>
      </c>
      <c r="I6" s="85">
        <v>139003</v>
      </c>
      <c r="J6" s="93">
        <v>156159</v>
      </c>
      <c r="K6" s="102">
        <v>255066</v>
      </c>
      <c r="L6" s="93">
        <v>277511</v>
      </c>
      <c r="M6" s="94">
        <v>166320</v>
      </c>
      <c r="N6" s="127">
        <f>SUM(C6:M6)</f>
        <v>3124952</v>
      </c>
    </row>
    <row r="7" spans="1:14" ht="37.5" customHeight="1" thickBot="1" x14ac:dyDescent="0.3">
      <c r="A7" s="112">
        <v>2</v>
      </c>
      <c r="B7" s="113" t="s">
        <v>60</v>
      </c>
      <c r="C7" s="114">
        <v>140153</v>
      </c>
      <c r="D7" s="115">
        <v>278821</v>
      </c>
      <c r="E7" s="116">
        <v>233628</v>
      </c>
      <c r="F7" s="115">
        <v>135955</v>
      </c>
      <c r="G7" s="116">
        <v>191303</v>
      </c>
      <c r="H7" s="115">
        <v>187070</v>
      </c>
      <c r="I7" s="116">
        <v>88766</v>
      </c>
      <c r="J7" s="115">
        <v>167834</v>
      </c>
      <c r="K7" s="116">
        <v>197896</v>
      </c>
      <c r="L7" s="115">
        <v>161689</v>
      </c>
      <c r="M7" s="117">
        <v>154932</v>
      </c>
      <c r="N7" s="128">
        <f>SUM(C7:M7)</f>
        <v>1938047</v>
      </c>
    </row>
    <row r="8" spans="1:14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15.75" thickBot="1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15.75" thickBot="1" x14ac:dyDescent="0.3">
      <c r="A10" s="334" t="s">
        <v>0</v>
      </c>
      <c r="B10" s="404" t="s">
        <v>89</v>
      </c>
      <c r="C10" s="409" t="s">
        <v>90</v>
      </c>
      <c r="D10" s="410"/>
      <c r="E10" s="410"/>
      <c r="F10" s="410"/>
      <c r="G10" s="317"/>
      <c r="H10" s="407" t="s">
        <v>3</v>
      </c>
      <c r="I10" s="1"/>
      <c r="J10" s="389" t="s">
        <v>81</v>
      </c>
      <c r="K10" s="390"/>
      <c r="L10" s="387" t="s">
        <v>2</v>
      </c>
      <c r="M10" s="393" t="s">
        <v>90</v>
      </c>
      <c r="N10" s="387" t="s">
        <v>3</v>
      </c>
    </row>
    <row r="11" spans="1:14" ht="15.75" thickBot="1" x14ac:dyDescent="0.3">
      <c r="A11" s="335"/>
      <c r="B11" s="405"/>
      <c r="C11" s="267" t="s">
        <v>11</v>
      </c>
      <c r="D11" s="268" t="s">
        <v>32</v>
      </c>
      <c r="E11" s="269" t="s">
        <v>7</v>
      </c>
      <c r="F11" s="270" t="s">
        <v>9</v>
      </c>
      <c r="G11" s="156" t="s">
        <v>4</v>
      </c>
      <c r="H11" s="408"/>
      <c r="I11" s="1"/>
      <c r="J11" s="391"/>
      <c r="K11" s="392"/>
      <c r="L11" s="388"/>
      <c r="M11" s="394"/>
      <c r="N11" s="388"/>
    </row>
    <row r="12" spans="1:14" ht="37.5" customHeight="1" thickBot="1" x14ac:dyDescent="0.3">
      <c r="A12" s="129">
        <v>1</v>
      </c>
      <c r="B12" s="84" t="s">
        <v>59</v>
      </c>
      <c r="C12" s="130">
        <v>21630</v>
      </c>
      <c r="D12" s="131">
        <v>39393</v>
      </c>
      <c r="E12" s="132">
        <v>5526</v>
      </c>
      <c r="F12" s="131">
        <v>744</v>
      </c>
      <c r="G12" s="133">
        <v>945</v>
      </c>
      <c r="H12" s="274">
        <f>SUM(C12:G12)</f>
        <v>68238</v>
      </c>
      <c r="I12" s="1"/>
      <c r="J12" s="400" t="s">
        <v>59</v>
      </c>
      <c r="K12" s="401"/>
      <c r="L12" s="138">
        <f>N6</f>
        <v>3124952</v>
      </c>
      <c r="M12" s="152">
        <f>H12</f>
        <v>68238</v>
      </c>
      <c r="N12" s="153">
        <f>SUM(L12:M12)</f>
        <v>3193190</v>
      </c>
    </row>
    <row r="13" spans="1:14" ht="37.5" customHeight="1" thickBot="1" x14ac:dyDescent="0.3">
      <c r="A13" s="112">
        <v>2</v>
      </c>
      <c r="B13" s="113" t="s">
        <v>60</v>
      </c>
      <c r="C13" s="134">
        <v>2022</v>
      </c>
      <c r="D13" s="135">
        <v>23190</v>
      </c>
      <c r="E13" s="136">
        <v>8711</v>
      </c>
      <c r="F13" s="135">
        <v>140</v>
      </c>
      <c r="G13" s="137">
        <v>123</v>
      </c>
      <c r="H13" s="128">
        <f>SUM(C13:G13)</f>
        <v>34186</v>
      </c>
      <c r="I13" s="1"/>
      <c r="J13" s="402" t="s">
        <v>60</v>
      </c>
      <c r="K13" s="403"/>
      <c r="L13" s="139">
        <f>N7</f>
        <v>1938047</v>
      </c>
      <c r="M13" s="152">
        <f>H13</f>
        <v>34186</v>
      </c>
      <c r="N13" s="154">
        <f>SUM(L13:M13)</f>
        <v>1972233</v>
      </c>
    </row>
    <row r="14" spans="1:14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</sheetData>
  <mergeCells count="16">
    <mergeCell ref="A2:L2"/>
    <mergeCell ref="J12:K12"/>
    <mergeCell ref="J13:K13"/>
    <mergeCell ref="B10:B11"/>
    <mergeCell ref="A10:A11"/>
    <mergeCell ref="B3:L3"/>
    <mergeCell ref="A4:A5"/>
    <mergeCell ref="B4:B5"/>
    <mergeCell ref="C4:M4"/>
    <mergeCell ref="H10:H11"/>
    <mergeCell ref="C10:G10"/>
    <mergeCell ref="N10:N11"/>
    <mergeCell ref="J10:K11"/>
    <mergeCell ref="L10:L11"/>
    <mergeCell ref="M10:M11"/>
    <mergeCell ref="N4:N5"/>
  </mergeCells>
  <pageMargins left="0.25" right="0.25" top="0.75" bottom="0.75" header="0.3" footer="0.3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workbookViewId="0"/>
  </sheetViews>
  <sheetFormatPr defaultRowHeight="15" x14ac:dyDescent="0.25"/>
  <cols>
    <col min="1" max="1" width="25.7109375" customWidth="1"/>
    <col min="13" max="13" width="9.5703125" bestFit="1" customWidth="1"/>
  </cols>
  <sheetData>
    <row r="1" spans="1:13" ht="11.25" customHeight="1" thickBot="1" x14ac:dyDescent="0.3">
      <c r="A1" s="173"/>
      <c r="B1" s="173"/>
      <c r="C1" s="247" t="s">
        <v>114</v>
      </c>
      <c r="D1" s="173"/>
      <c r="E1" s="173"/>
      <c r="F1" s="173"/>
      <c r="G1" s="173"/>
      <c r="H1" s="173"/>
      <c r="I1" s="173"/>
      <c r="J1" s="173"/>
      <c r="K1" s="173"/>
      <c r="L1" s="173"/>
      <c r="M1" s="173"/>
    </row>
    <row r="2" spans="1:13" ht="15.75" thickBot="1" x14ac:dyDescent="0.3">
      <c r="A2" s="105"/>
      <c r="B2" s="106" t="s">
        <v>69</v>
      </c>
      <c r="C2" s="89" t="s">
        <v>4</v>
      </c>
      <c r="D2" s="90" t="s">
        <v>5</v>
      </c>
      <c r="E2" s="89" t="s">
        <v>6</v>
      </c>
      <c r="F2" s="90" t="s">
        <v>7</v>
      </c>
      <c r="G2" s="89" t="s">
        <v>8</v>
      </c>
      <c r="H2" s="23" t="s">
        <v>94</v>
      </c>
      <c r="I2" s="89" t="s">
        <v>9</v>
      </c>
      <c r="J2" s="90" t="s">
        <v>10</v>
      </c>
      <c r="K2" s="89" t="s">
        <v>93</v>
      </c>
      <c r="L2" s="88" t="s">
        <v>11</v>
      </c>
      <c r="M2" s="89" t="s">
        <v>3</v>
      </c>
    </row>
    <row r="3" spans="1:13" x14ac:dyDescent="0.25">
      <c r="A3" s="180" t="s">
        <v>70</v>
      </c>
      <c r="B3" s="103"/>
      <c r="C3" s="103"/>
      <c r="D3" s="104"/>
      <c r="E3" s="103"/>
      <c r="F3" s="104"/>
      <c r="G3" s="103"/>
      <c r="H3" s="103"/>
      <c r="I3" s="103"/>
      <c r="J3" s="104"/>
      <c r="K3" s="103"/>
      <c r="L3" s="104"/>
      <c r="M3" s="103"/>
    </row>
    <row r="4" spans="1:13" x14ac:dyDescent="0.25">
      <c r="A4" s="181" t="s">
        <v>76</v>
      </c>
      <c r="B4" s="224">
        <v>5093</v>
      </c>
      <c r="C4" s="224">
        <v>86717</v>
      </c>
      <c r="D4" s="225">
        <v>49602</v>
      </c>
      <c r="E4" s="224">
        <v>62512</v>
      </c>
      <c r="F4" s="225">
        <v>36856</v>
      </c>
      <c r="G4" s="224">
        <v>83721</v>
      </c>
      <c r="H4" s="181">
        <v>179</v>
      </c>
      <c r="I4" s="224">
        <v>13252</v>
      </c>
      <c r="J4" s="224">
        <v>58917</v>
      </c>
      <c r="K4" s="224">
        <v>55669</v>
      </c>
      <c r="L4" s="225">
        <v>35013</v>
      </c>
      <c r="M4" s="224">
        <f>SUM(B4:L4)</f>
        <v>487531</v>
      </c>
    </row>
    <row r="5" spans="1:13" x14ac:dyDescent="0.25">
      <c r="A5" s="181" t="s">
        <v>77</v>
      </c>
      <c r="B5" s="224">
        <v>118869</v>
      </c>
      <c r="C5" s="224">
        <v>766765</v>
      </c>
      <c r="D5" s="225">
        <v>253049</v>
      </c>
      <c r="E5" s="224">
        <v>444760</v>
      </c>
      <c r="F5" s="225">
        <v>226991</v>
      </c>
      <c r="G5" s="224">
        <v>748016</v>
      </c>
      <c r="H5" s="224">
        <v>3669</v>
      </c>
      <c r="I5" s="224">
        <v>90909</v>
      </c>
      <c r="J5" s="224">
        <v>329247</v>
      </c>
      <c r="K5" s="224">
        <v>443803</v>
      </c>
      <c r="L5" s="225">
        <v>209197</v>
      </c>
      <c r="M5" s="250">
        <f>SUM(B5:L5)</f>
        <v>3635275</v>
      </c>
    </row>
    <row r="6" spans="1:13" x14ac:dyDescent="0.25">
      <c r="A6" s="181" t="s">
        <v>58</v>
      </c>
      <c r="B6" s="181">
        <v>0</v>
      </c>
      <c r="C6" s="181">
        <v>0</v>
      </c>
      <c r="D6" s="226">
        <v>0</v>
      </c>
      <c r="E6" s="181">
        <v>0</v>
      </c>
      <c r="F6" s="226">
        <v>0</v>
      </c>
      <c r="G6" s="181">
        <v>0</v>
      </c>
      <c r="H6" s="181">
        <v>0</v>
      </c>
      <c r="I6" s="181">
        <v>0</v>
      </c>
      <c r="J6" s="226">
        <v>0</v>
      </c>
      <c r="K6" s="181">
        <v>0</v>
      </c>
      <c r="L6" s="226">
        <v>0</v>
      </c>
      <c r="M6" s="181">
        <f>SUM(B6:L6)</f>
        <v>0</v>
      </c>
    </row>
    <row r="7" spans="1:13" x14ac:dyDescent="0.25">
      <c r="A7" s="180" t="s">
        <v>71</v>
      </c>
      <c r="B7" s="103"/>
      <c r="C7" s="103"/>
      <c r="D7" s="104"/>
      <c r="E7" s="103"/>
      <c r="F7" s="104"/>
      <c r="G7" s="103"/>
      <c r="H7" s="103"/>
      <c r="I7" s="103"/>
      <c r="J7" s="104"/>
      <c r="K7" s="103"/>
      <c r="L7" s="104"/>
      <c r="M7" s="103"/>
    </row>
    <row r="8" spans="1:13" x14ac:dyDescent="0.25">
      <c r="A8" s="181" t="s">
        <v>76</v>
      </c>
      <c r="B8" s="224">
        <v>14493</v>
      </c>
      <c r="C8" s="224">
        <v>50539</v>
      </c>
      <c r="D8" s="225">
        <v>26255</v>
      </c>
      <c r="E8" s="224">
        <v>14960</v>
      </c>
      <c r="F8" s="225">
        <v>30928</v>
      </c>
      <c r="G8" s="224">
        <v>19806</v>
      </c>
      <c r="H8" s="224">
        <v>18220</v>
      </c>
      <c r="I8" s="224">
        <v>33546</v>
      </c>
      <c r="J8" s="224">
        <v>18648</v>
      </c>
      <c r="K8" s="224">
        <v>20939</v>
      </c>
      <c r="L8" s="225">
        <v>33884</v>
      </c>
      <c r="M8" s="224">
        <f>SUM(B8:L8)</f>
        <v>282218</v>
      </c>
    </row>
    <row r="9" spans="1:13" x14ac:dyDescent="0.25">
      <c r="A9" s="181" t="s">
        <v>77</v>
      </c>
      <c r="B9" s="224">
        <v>179593</v>
      </c>
      <c r="C9" s="224">
        <v>236687</v>
      </c>
      <c r="D9" s="225">
        <v>347028</v>
      </c>
      <c r="E9" s="224">
        <v>101079</v>
      </c>
      <c r="F9" s="225">
        <v>189149</v>
      </c>
      <c r="G9" s="224">
        <v>120529</v>
      </c>
      <c r="H9" s="224">
        <v>88548</v>
      </c>
      <c r="I9" s="224">
        <v>329483</v>
      </c>
      <c r="J9" s="224">
        <v>103564</v>
      </c>
      <c r="K9" s="224">
        <v>329517</v>
      </c>
      <c r="L9" s="225">
        <v>213494</v>
      </c>
      <c r="M9" s="250">
        <f>SUM(B9:L9)</f>
        <v>2238671</v>
      </c>
    </row>
    <row r="10" spans="1:13" x14ac:dyDescent="0.25">
      <c r="A10" s="181" t="s">
        <v>58</v>
      </c>
      <c r="B10" s="224">
        <v>42116</v>
      </c>
      <c r="C10" s="224">
        <v>57855</v>
      </c>
      <c r="D10" s="225">
        <v>123947</v>
      </c>
      <c r="E10" s="224">
        <v>26498</v>
      </c>
      <c r="F10" s="225">
        <v>51372</v>
      </c>
      <c r="G10" s="224">
        <v>30391</v>
      </c>
      <c r="H10" s="224">
        <v>29999</v>
      </c>
      <c r="I10" s="224">
        <v>75480</v>
      </c>
      <c r="J10" s="224">
        <v>30553</v>
      </c>
      <c r="K10" s="224">
        <v>78159</v>
      </c>
      <c r="L10" s="225">
        <v>47589</v>
      </c>
      <c r="M10" s="224">
        <f>SUM(B10:L10)</f>
        <v>593959</v>
      </c>
    </row>
    <row r="11" spans="1:13" x14ac:dyDescent="0.25">
      <c r="A11" s="180" t="s">
        <v>72</v>
      </c>
      <c r="B11" s="103"/>
      <c r="C11" s="103"/>
      <c r="D11" s="104"/>
      <c r="E11" s="103"/>
      <c r="F11" s="104"/>
      <c r="G11" s="103"/>
      <c r="H11" s="103"/>
      <c r="I11" s="103"/>
      <c r="J11" s="104"/>
      <c r="K11" s="103"/>
      <c r="L11" s="104"/>
      <c r="M11" s="103"/>
    </row>
    <row r="12" spans="1:13" x14ac:dyDescent="0.25">
      <c r="A12" s="181" t="s">
        <v>76</v>
      </c>
      <c r="B12" s="224">
        <v>34041</v>
      </c>
      <c r="C12" s="224">
        <v>0</v>
      </c>
      <c r="D12" s="226">
        <v>0</v>
      </c>
      <c r="E12" s="224">
        <v>2253</v>
      </c>
      <c r="F12" s="226">
        <v>0</v>
      </c>
      <c r="G12" s="181">
        <v>0</v>
      </c>
      <c r="H12" s="181">
        <v>0</v>
      </c>
      <c r="I12" s="224">
        <v>19587</v>
      </c>
      <c r="J12" s="224">
        <v>2181</v>
      </c>
      <c r="K12" s="181">
        <v>0</v>
      </c>
      <c r="L12" s="226">
        <v>0</v>
      </c>
      <c r="M12" s="224">
        <f>SUM(B12:L12)</f>
        <v>58062</v>
      </c>
    </row>
    <row r="13" spans="1:13" x14ac:dyDescent="0.25">
      <c r="A13" s="181" t="s">
        <v>77</v>
      </c>
      <c r="B13" s="224">
        <v>423735</v>
      </c>
      <c r="C13" s="224">
        <v>0</v>
      </c>
      <c r="D13" s="225">
        <v>0</v>
      </c>
      <c r="E13" s="224">
        <v>10657</v>
      </c>
      <c r="F13" s="225">
        <v>0</v>
      </c>
      <c r="G13" s="181">
        <v>0</v>
      </c>
      <c r="H13" s="181">
        <v>0</v>
      </c>
      <c r="I13" s="224">
        <v>99300</v>
      </c>
      <c r="J13" s="224">
        <v>12857</v>
      </c>
      <c r="K13" s="181">
        <v>0</v>
      </c>
      <c r="L13" s="226">
        <v>0</v>
      </c>
      <c r="M13" s="250">
        <f>SUM(B13:L13)</f>
        <v>546549</v>
      </c>
    </row>
    <row r="14" spans="1:13" x14ac:dyDescent="0.25">
      <c r="A14" s="181" t="s">
        <v>58</v>
      </c>
      <c r="B14" s="224">
        <v>100035</v>
      </c>
      <c r="C14" s="224">
        <v>0</v>
      </c>
      <c r="D14" s="225">
        <v>0</v>
      </c>
      <c r="E14" s="224">
        <v>3163</v>
      </c>
      <c r="F14" s="226">
        <v>0</v>
      </c>
      <c r="G14" s="181">
        <v>0</v>
      </c>
      <c r="H14" s="181">
        <v>0</v>
      </c>
      <c r="I14" s="224">
        <v>33749</v>
      </c>
      <c r="J14" s="224">
        <v>6141</v>
      </c>
      <c r="K14" s="181">
        <v>0</v>
      </c>
      <c r="L14" s="226">
        <v>0</v>
      </c>
      <c r="M14" s="224">
        <f>SUM(B14:L14)</f>
        <v>143088</v>
      </c>
    </row>
    <row r="15" spans="1:13" x14ac:dyDescent="0.25">
      <c r="A15" s="180" t="s">
        <v>73</v>
      </c>
      <c r="B15" s="103"/>
      <c r="C15" s="103"/>
      <c r="D15" s="104"/>
      <c r="E15" s="103"/>
      <c r="F15" s="104"/>
      <c r="G15" s="103"/>
      <c r="H15" s="103"/>
      <c r="I15" s="103"/>
      <c r="J15" s="104"/>
      <c r="K15" s="103"/>
      <c r="L15" s="104"/>
      <c r="M15" s="103"/>
    </row>
    <row r="16" spans="1:13" x14ac:dyDescent="0.25">
      <c r="A16" s="181" t="s">
        <v>76</v>
      </c>
      <c r="B16" s="224">
        <v>750</v>
      </c>
      <c r="C16" s="224">
        <v>2819</v>
      </c>
      <c r="D16" s="225">
        <v>81</v>
      </c>
      <c r="E16" s="224">
        <v>4053</v>
      </c>
      <c r="F16" s="225">
        <v>17</v>
      </c>
      <c r="G16" s="224">
        <v>9353</v>
      </c>
      <c r="H16" s="224">
        <v>2425</v>
      </c>
      <c r="I16" s="224">
        <v>1619</v>
      </c>
      <c r="J16" s="225">
        <v>970</v>
      </c>
      <c r="K16" s="224">
        <v>2060</v>
      </c>
      <c r="L16" s="225">
        <v>1230</v>
      </c>
      <c r="M16" s="224">
        <f>SUM(B16:L16)</f>
        <v>25377</v>
      </c>
    </row>
    <row r="17" spans="1:13" x14ac:dyDescent="0.25">
      <c r="A17" s="181" t="s">
        <v>77</v>
      </c>
      <c r="B17" s="224">
        <v>277</v>
      </c>
      <c r="C17" s="224">
        <v>1216</v>
      </c>
      <c r="D17" s="225">
        <v>32</v>
      </c>
      <c r="E17" s="224">
        <v>2061</v>
      </c>
      <c r="F17" s="225">
        <v>10</v>
      </c>
      <c r="G17" s="224">
        <v>4040</v>
      </c>
      <c r="H17" s="224">
        <v>660</v>
      </c>
      <c r="I17" s="224">
        <v>666</v>
      </c>
      <c r="J17" s="225">
        <v>401</v>
      </c>
      <c r="K17" s="224">
        <v>864</v>
      </c>
      <c r="L17" s="225">
        <v>379</v>
      </c>
      <c r="M17" s="250">
        <f>SUM(B17:L17)</f>
        <v>10606</v>
      </c>
    </row>
    <row r="18" spans="1:13" x14ac:dyDescent="0.25">
      <c r="A18" s="181" t="s">
        <v>58</v>
      </c>
      <c r="B18" s="224">
        <v>86</v>
      </c>
      <c r="C18" s="181">
        <v>384</v>
      </c>
      <c r="D18" s="226">
        <v>26</v>
      </c>
      <c r="E18" s="224">
        <v>837</v>
      </c>
      <c r="F18" s="226">
        <v>3</v>
      </c>
      <c r="G18" s="224">
        <v>1015</v>
      </c>
      <c r="H18" s="181">
        <v>227</v>
      </c>
      <c r="I18" s="181">
        <v>0</v>
      </c>
      <c r="J18" s="226">
        <v>107</v>
      </c>
      <c r="K18" s="181">
        <v>250</v>
      </c>
      <c r="L18" s="226">
        <v>78</v>
      </c>
      <c r="M18" s="224">
        <f>SUM(B18:L18)</f>
        <v>3013</v>
      </c>
    </row>
    <row r="19" spans="1:13" x14ac:dyDescent="0.25">
      <c r="A19" s="180" t="s">
        <v>74</v>
      </c>
      <c r="B19" s="103"/>
      <c r="C19" s="103"/>
      <c r="D19" s="104"/>
      <c r="E19" s="103"/>
      <c r="F19" s="104"/>
      <c r="G19" s="103"/>
      <c r="H19" s="103"/>
      <c r="I19" s="103"/>
      <c r="J19" s="104"/>
      <c r="K19" s="103"/>
      <c r="L19" s="104"/>
      <c r="M19" s="103"/>
    </row>
    <row r="20" spans="1:13" x14ac:dyDescent="0.25">
      <c r="A20" s="181" t="s">
        <v>76</v>
      </c>
      <c r="B20" s="181">
        <v>0</v>
      </c>
      <c r="C20" s="181">
        <v>0</v>
      </c>
      <c r="D20" s="226">
        <v>873</v>
      </c>
      <c r="E20" s="181">
        <v>0</v>
      </c>
      <c r="F20" s="226">
        <v>0</v>
      </c>
      <c r="G20" s="181">
        <v>0</v>
      </c>
      <c r="H20" s="181">
        <v>0</v>
      </c>
      <c r="I20" s="181">
        <v>0</v>
      </c>
      <c r="J20" s="226">
        <v>0</v>
      </c>
      <c r="K20" s="224">
        <v>0</v>
      </c>
      <c r="L20" s="226">
        <v>0</v>
      </c>
      <c r="M20" s="181">
        <f>SUM(B20:L20)</f>
        <v>873</v>
      </c>
    </row>
    <row r="21" spans="1:13" x14ac:dyDescent="0.25">
      <c r="A21" s="181" t="s">
        <v>77</v>
      </c>
      <c r="B21" s="181">
        <v>0</v>
      </c>
      <c r="C21" s="181">
        <v>0</v>
      </c>
      <c r="D21" s="225">
        <v>10514</v>
      </c>
      <c r="E21" s="181">
        <v>0</v>
      </c>
      <c r="F21" s="226">
        <v>0</v>
      </c>
      <c r="G21" s="181">
        <v>0</v>
      </c>
      <c r="H21" s="181">
        <v>0</v>
      </c>
      <c r="I21" s="181">
        <v>0</v>
      </c>
      <c r="J21" s="226">
        <v>0</v>
      </c>
      <c r="K21" s="181">
        <v>0</v>
      </c>
      <c r="L21" s="226">
        <v>0</v>
      </c>
      <c r="M21" s="250">
        <f>SUM(B21:L21)</f>
        <v>10514</v>
      </c>
    </row>
    <row r="22" spans="1:13" ht="12.75" customHeight="1" x14ac:dyDescent="0.25">
      <c r="A22" s="181" t="s">
        <v>58</v>
      </c>
      <c r="B22" s="181">
        <v>0</v>
      </c>
      <c r="C22" s="181">
        <v>0</v>
      </c>
      <c r="D22" s="225">
        <v>3092</v>
      </c>
      <c r="E22" s="181">
        <v>0</v>
      </c>
      <c r="F22" s="226">
        <v>0</v>
      </c>
      <c r="G22" s="181">
        <v>0</v>
      </c>
      <c r="H22" s="181">
        <v>0</v>
      </c>
      <c r="I22" s="181">
        <v>0</v>
      </c>
      <c r="J22" s="226">
        <v>0</v>
      </c>
      <c r="K22" s="181">
        <v>0</v>
      </c>
      <c r="L22" s="226">
        <v>0</v>
      </c>
      <c r="M22" s="224">
        <f>SUM(B22:L22)</f>
        <v>3092</v>
      </c>
    </row>
    <row r="23" spans="1:13" x14ac:dyDescent="0.25">
      <c r="A23" s="180" t="s">
        <v>75</v>
      </c>
      <c r="B23" s="103"/>
      <c r="C23" s="103"/>
      <c r="D23" s="104"/>
      <c r="E23" s="103"/>
      <c r="F23" s="104"/>
      <c r="G23" s="103"/>
      <c r="H23" s="103"/>
      <c r="I23" s="103"/>
      <c r="J23" s="104"/>
      <c r="K23" s="103"/>
      <c r="L23" s="104"/>
      <c r="M23" s="103"/>
    </row>
    <row r="24" spans="1:13" x14ac:dyDescent="0.25">
      <c r="A24" s="181" t="s">
        <v>76</v>
      </c>
      <c r="B24" s="224">
        <v>586</v>
      </c>
      <c r="C24" s="224">
        <v>1532</v>
      </c>
      <c r="D24" s="226">
        <v>0</v>
      </c>
      <c r="E24" s="224">
        <v>40930</v>
      </c>
      <c r="F24" s="225">
        <v>1662</v>
      </c>
      <c r="G24" s="181">
        <v>0</v>
      </c>
      <c r="H24" s="181">
        <v>0</v>
      </c>
      <c r="I24" s="224">
        <v>844</v>
      </c>
      <c r="J24" s="226">
        <v>681</v>
      </c>
      <c r="K24" s="224">
        <v>17711</v>
      </c>
      <c r="L24" s="225">
        <v>53676</v>
      </c>
      <c r="M24" s="224">
        <f>SUM(B24:L24)</f>
        <v>117622</v>
      </c>
    </row>
    <row r="25" spans="1:13" x14ac:dyDescent="0.25">
      <c r="A25" s="181" t="s">
        <v>77</v>
      </c>
      <c r="B25" s="224">
        <v>40243</v>
      </c>
      <c r="C25" s="224">
        <v>1222</v>
      </c>
      <c r="D25" s="226">
        <v>0</v>
      </c>
      <c r="E25" s="224">
        <v>34631</v>
      </c>
      <c r="F25" s="225">
        <v>1541</v>
      </c>
      <c r="G25" s="181">
        <v>0</v>
      </c>
      <c r="H25" s="224">
        <v>0</v>
      </c>
      <c r="I25" s="224">
        <v>1196</v>
      </c>
      <c r="J25" s="225">
        <v>3043</v>
      </c>
      <c r="K25" s="224">
        <v>24778</v>
      </c>
      <c r="L25" s="225">
        <v>41800</v>
      </c>
      <c r="M25" s="250">
        <f>SUM(B25:L25)</f>
        <v>148454</v>
      </c>
    </row>
    <row r="26" spans="1:13" x14ac:dyDescent="0.25">
      <c r="A26" s="181" t="s">
        <v>58</v>
      </c>
      <c r="B26" s="224">
        <v>8072</v>
      </c>
      <c r="C26" s="181">
        <v>170</v>
      </c>
      <c r="D26" s="226">
        <v>0</v>
      </c>
      <c r="E26" s="224">
        <v>10173</v>
      </c>
      <c r="F26" s="226">
        <v>386</v>
      </c>
      <c r="G26" s="181">
        <v>0</v>
      </c>
      <c r="H26" s="181">
        <v>0</v>
      </c>
      <c r="I26" s="224">
        <v>389</v>
      </c>
      <c r="J26" s="226">
        <v>0</v>
      </c>
      <c r="K26" s="224">
        <v>4620</v>
      </c>
      <c r="L26" s="225">
        <v>16466</v>
      </c>
      <c r="M26" s="224">
        <f>SUM(B26:L26)</f>
        <v>40276</v>
      </c>
    </row>
    <row r="27" spans="1:13" x14ac:dyDescent="0.25">
      <c r="A27" s="180" t="s">
        <v>78</v>
      </c>
      <c r="B27" s="103"/>
      <c r="C27" s="103"/>
      <c r="D27" s="104"/>
      <c r="E27" s="103"/>
      <c r="F27" s="104"/>
      <c r="G27" s="103"/>
      <c r="H27" s="103"/>
      <c r="I27" s="103"/>
      <c r="J27" s="104"/>
      <c r="K27" s="103"/>
      <c r="L27" s="104"/>
      <c r="M27" s="103"/>
    </row>
    <row r="28" spans="1:13" x14ac:dyDescent="0.25">
      <c r="A28" s="181" t="s">
        <v>76</v>
      </c>
      <c r="B28" s="181">
        <v>0</v>
      </c>
      <c r="C28" s="224">
        <v>6432</v>
      </c>
      <c r="D28" s="225">
        <v>4783</v>
      </c>
      <c r="E28" s="224">
        <v>16871</v>
      </c>
      <c r="F28" s="225">
        <v>34489</v>
      </c>
      <c r="G28" s="224">
        <v>3786</v>
      </c>
      <c r="H28" s="224">
        <v>27109</v>
      </c>
      <c r="I28" s="224">
        <v>46686</v>
      </c>
      <c r="J28" s="225">
        <v>7236</v>
      </c>
      <c r="K28" s="224">
        <v>1045</v>
      </c>
      <c r="L28" s="225">
        <v>2953</v>
      </c>
      <c r="M28" s="224">
        <f>SUM(B28:L28)</f>
        <v>151390</v>
      </c>
    </row>
    <row r="29" spans="1:13" x14ac:dyDescent="0.25">
      <c r="A29" s="181" t="s">
        <v>77</v>
      </c>
      <c r="B29" s="181">
        <v>0</v>
      </c>
      <c r="C29" s="224">
        <v>38006</v>
      </c>
      <c r="D29" s="225">
        <v>25865</v>
      </c>
      <c r="E29" s="224">
        <v>116726</v>
      </c>
      <c r="F29" s="225">
        <v>203236</v>
      </c>
      <c r="G29" s="224">
        <v>24528</v>
      </c>
      <c r="H29" s="224">
        <v>150795</v>
      </c>
      <c r="I29" s="224">
        <v>267067</v>
      </c>
      <c r="J29" s="225">
        <v>42873</v>
      </c>
      <c r="K29" s="224">
        <v>7190</v>
      </c>
      <c r="L29" s="225">
        <v>15271</v>
      </c>
      <c r="M29" s="250">
        <f>SUM(B29:L29)</f>
        <v>891557</v>
      </c>
    </row>
    <row r="30" spans="1:13" x14ac:dyDescent="0.25">
      <c r="A30" s="181" t="s">
        <v>58</v>
      </c>
      <c r="B30" s="181">
        <v>0</v>
      </c>
      <c r="C30" s="224">
        <v>7749</v>
      </c>
      <c r="D30" s="225">
        <v>4125</v>
      </c>
      <c r="E30" s="224">
        <v>28410</v>
      </c>
      <c r="F30" s="225">
        <v>64089</v>
      </c>
      <c r="G30" s="224">
        <v>5347</v>
      </c>
      <c r="H30" s="224">
        <v>30067</v>
      </c>
      <c r="I30" s="224">
        <v>55227</v>
      </c>
      <c r="J30" s="225">
        <v>6455</v>
      </c>
      <c r="K30" s="224">
        <v>0</v>
      </c>
      <c r="L30" s="225">
        <v>3219</v>
      </c>
      <c r="M30" s="224">
        <f>SUM(B30:L30)</f>
        <v>204688</v>
      </c>
    </row>
    <row r="31" spans="1:13" ht="12" customHeight="1" x14ac:dyDescent="0.25">
      <c r="A31" s="180" t="s">
        <v>79</v>
      </c>
      <c r="B31" s="180"/>
      <c r="C31" s="103"/>
      <c r="D31" s="104"/>
      <c r="E31" s="103"/>
      <c r="F31" s="104"/>
      <c r="G31" s="103"/>
      <c r="H31" s="103"/>
      <c r="I31" s="103"/>
      <c r="J31" s="104"/>
      <c r="K31" s="103"/>
      <c r="L31" s="104"/>
      <c r="M31" s="103"/>
    </row>
    <row r="32" spans="1:13" x14ac:dyDescent="0.25">
      <c r="A32" s="181" t="s">
        <v>76</v>
      </c>
      <c r="B32" s="181">
        <v>0</v>
      </c>
      <c r="C32" s="181">
        <v>0</v>
      </c>
      <c r="D32" s="226">
        <v>0</v>
      </c>
      <c r="E32" s="224">
        <v>5949</v>
      </c>
      <c r="F32" s="226">
        <v>0</v>
      </c>
      <c r="G32" s="224">
        <v>8384</v>
      </c>
      <c r="H32" s="181">
        <v>0</v>
      </c>
      <c r="I32" s="181">
        <v>0</v>
      </c>
      <c r="J32" s="225">
        <v>0</v>
      </c>
      <c r="K32" s="181">
        <v>0</v>
      </c>
      <c r="L32" s="226">
        <v>425</v>
      </c>
      <c r="M32" s="224">
        <f>SUM(B32:L32)</f>
        <v>14758</v>
      </c>
    </row>
    <row r="33" spans="1:13" ht="12.75" customHeight="1" x14ac:dyDescent="0.25">
      <c r="A33" s="181" t="s">
        <v>77</v>
      </c>
      <c r="B33" s="181">
        <v>0</v>
      </c>
      <c r="C33" s="181">
        <v>0</v>
      </c>
      <c r="D33" s="226">
        <v>0</v>
      </c>
      <c r="E33" s="224">
        <v>5323</v>
      </c>
      <c r="F33" s="226">
        <v>0</v>
      </c>
      <c r="G33" s="224">
        <v>11790</v>
      </c>
      <c r="H33" s="181">
        <v>0</v>
      </c>
      <c r="I33" s="224">
        <v>0</v>
      </c>
      <c r="J33" s="225">
        <v>0</v>
      </c>
      <c r="K33" s="181">
        <v>0</v>
      </c>
      <c r="L33" s="225">
        <v>3260</v>
      </c>
      <c r="M33" s="250">
        <f>SUM(B33:L33)</f>
        <v>20373</v>
      </c>
    </row>
    <row r="34" spans="1:13" ht="15.75" thickBot="1" x14ac:dyDescent="0.3">
      <c r="A34" s="182" t="s">
        <v>58</v>
      </c>
      <c r="B34" s="182">
        <v>0</v>
      </c>
      <c r="C34" s="182">
        <v>0</v>
      </c>
      <c r="D34" s="227">
        <v>0</v>
      </c>
      <c r="E34" s="164">
        <v>1012</v>
      </c>
      <c r="F34" s="227">
        <v>0</v>
      </c>
      <c r="G34" s="182">
        <v>414</v>
      </c>
      <c r="H34" s="182">
        <v>0</v>
      </c>
      <c r="I34" s="182">
        <v>0</v>
      </c>
      <c r="J34" s="227">
        <v>0</v>
      </c>
      <c r="K34" s="182">
        <v>0</v>
      </c>
      <c r="L34" s="227">
        <v>809</v>
      </c>
      <c r="M34" s="164">
        <f>SUM(B34:L34)</f>
        <v>2235</v>
      </c>
    </row>
  </sheetData>
  <pageMargins left="0.25" right="0.25" top="0.75" bottom="0.75" header="0.3" footer="0.3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workbookViewId="0"/>
  </sheetViews>
  <sheetFormatPr defaultRowHeight="15" x14ac:dyDescent="0.25"/>
  <cols>
    <col min="1" max="1" width="7" customWidth="1"/>
    <col min="2" max="2" width="16.5703125" customWidth="1"/>
    <col min="3" max="3" width="13.42578125" customWidth="1"/>
    <col min="4" max="4" width="11.28515625" customWidth="1"/>
    <col min="5" max="6" width="14.28515625" customWidth="1"/>
    <col min="7" max="7" width="12.28515625" customWidth="1"/>
    <col min="8" max="8" width="12.42578125" customWidth="1"/>
    <col min="9" max="10" width="11.42578125" customWidth="1"/>
    <col min="11" max="11" width="11.140625" customWidth="1"/>
  </cols>
  <sheetData>
    <row r="1" spans="1:11" x14ac:dyDescent="0.25">
      <c r="A1" s="256"/>
      <c r="B1" s="256"/>
      <c r="C1" s="256"/>
      <c r="D1" s="256"/>
      <c r="E1" s="256"/>
      <c r="F1" s="256"/>
      <c r="G1" s="256"/>
      <c r="H1" s="256"/>
      <c r="I1" s="256"/>
      <c r="J1" s="256"/>
      <c r="K1" s="256"/>
    </row>
    <row r="2" spans="1:11" x14ac:dyDescent="0.25">
      <c r="A2" s="256"/>
      <c r="B2" s="414" t="s">
        <v>115</v>
      </c>
      <c r="C2" s="414"/>
      <c r="D2" s="414"/>
      <c r="E2" s="414"/>
      <c r="F2" s="414"/>
      <c r="G2" s="415"/>
      <c r="H2" s="415"/>
      <c r="I2" s="125"/>
      <c r="J2" s="125"/>
      <c r="K2" s="125"/>
    </row>
    <row r="3" spans="1:11" ht="15.75" thickBot="1" x14ac:dyDescent="0.3">
      <c r="A3" s="256"/>
      <c r="B3" s="256"/>
      <c r="C3" s="256"/>
      <c r="D3" s="256"/>
      <c r="E3" s="256"/>
      <c r="F3" s="256"/>
      <c r="G3" s="256"/>
      <c r="H3" s="256"/>
      <c r="I3" s="256"/>
      <c r="J3" s="256"/>
      <c r="K3" s="239" t="s">
        <v>92</v>
      </c>
    </row>
    <row r="4" spans="1:11" ht="15.75" thickBot="1" x14ac:dyDescent="0.3">
      <c r="A4" s="313" t="s">
        <v>82</v>
      </c>
      <c r="B4" s="313" t="s">
        <v>57</v>
      </c>
      <c r="C4" s="313" t="s">
        <v>83</v>
      </c>
      <c r="D4" s="313" t="s">
        <v>84</v>
      </c>
      <c r="E4" s="416" t="s">
        <v>85</v>
      </c>
      <c r="F4" s="417"/>
      <c r="G4" s="418"/>
      <c r="H4" s="313" t="s">
        <v>86</v>
      </c>
      <c r="I4" s="313" t="s">
        <v>80</v>
      </c>
      <c r="J4" s="313" t="s">
        <v>87</v>
      </c>
      <c r="K4" s="313" t="s">
        <v>3</v>
      </c>
    </row>
    <row r="5" spans="1:11" ht="47.25" customHeight="1" thickBot="1" x14ac:dyDescent="0.3">
      <c r="A5" s="413"/>
      <c r="B5" s="413"/>
      <c r="C5" s="413"/>
      <c r="D5" s="413"/>
      <c r="E5" s="119" t="s">
        <v>59</v>
      </c>
      <c r="F5" s="119" t="s">
        <v>60</v>
      </c>
      <c r="G5" s="119" t="s">
        <v>88</v>
      </c>
      <c r="H5" s="413"/>
      <c r="I5" s="413"/>
      <c r="J5" s="413"/>
      <c r="K5" s="413"/>
    </row>
    <row r="6" spans="1:11" ht="15.75" thickBot="1" x14ac:dyDescent="0.3">
      <c r="A6" s="126"/>
      <c r="B6" s="150" t="s">
        <v>55</v>
      </c>
      <c r="C6" s="120">
        <f t="shared" ref="C6:K6" si="0">SUM(C7:C17)</f>
        <v>4520001</v>
      </c>
      <c r="D6" s="78">
        <f t="shared" si="0"/>
        <v>49427</v>
      </c>
      <c r="E6" s="195">
        <f t="shared" si="0"/>
        <v>3124952</v>
      </c>
      <c r="F6" s="195">
        <f t="shared" si="0"/>
        <v>1938047</v>
      </c>
      <c r="G6" s="288">
        <f t="shared" si="0"/>
        <v>5181810</v>
      </c>
      <c r="H6" s="78">
        <f t="shared" si="0"/>
        <v>0</v>
      </c>
      <c r="I6" s="78">
        <f t="shared" si="0"/>
        <v>0</v>
      </c>
      <c r="J6" s="78">
        <f t="shared" si="0"/>
        <v>13740</v>
      </c>
      <c r="K6" s="278">
        <f t="shared" si="0"/>
        <v>9764978</v>
      </c>
    </row>
    <row r="7" spans="1:11" x14ac:dyDescent="0.25">
      <c r="A7" s="121">
        <v>1</v>
      </c>
      <c r="B7" s="186" t="s">
        <v>69</v>
      </c>
      <c r="C7" s="194">
        <f>399854+2702</f>
        <v>402556</v>
      </c>
      <c r="D7" s="196">
        <v>12282</v>
      </c>
      <c r="E7" s="194">
        <v>216991</v>
      </c>
      <c r="F7" s="194">
        <v>140153</v>
      </c>
      <c r="G7" s="196">
        <f>SUM(E7:F7)+5358</f>
        <v>362502</v>
      </c>
      <c r="H7" s="194">
        <v>0</v>
      </c>
      <c r="I7" s="194">
        <v>0</v>
      </c>
      <c r="J7" s="194">
        <v>0</v>
      </c>
      <c r="K7" s="196">
        <f t="shared" ref="K7:K17" si="1">C7+D7+G7+J7</f>
        <v>777340</v>
      </c>
    </row>
    <row r="8" spans="1:11" x14ac:dyDescent="0.25">
      <c r="A8" s="118">
        <v>2</v>
      </c>
      <c r="B8" s="124" t="s">
        <v>4</v>
      </c>
      <c r="C8" s="197">
        <f>601951+9276</f>
        <v>611227</v>
      </c>
      <c r="D8" s="191">
        <v>13297</v>
      </c>
      <c r="E8" s="191">
        <v>912366</v>
      </c>
      <c r="F8" s="191">
        <v>278821</v>
      </c>
      <c r="G8" s="197">
        <f>SUM(E8:F8)+62923</f>
        <v>1254110</v>
      </c>
      <c r="H8" s="197">
        <v>0</v>
      </c>
      <c r="I8" s="197">
        <v>0</v>
      </c>
      <c r="J8" s="197">
        <v>0</v>
      </c>
      <c r="K8" s="277">
        <f t="shared" si="1"/>
        <v>1878634</v>
      </c>
    </row>
    <row r="9" spans="1:11" x14ac:dyDescent="0.25">
      <c r="A9" s="122">
        <v>3</v>
      </c>
      <c r="B9" s="187" t="s">
        <v>5</v>
      </c>
      <c r="C9" s="190">
        <f>305173+1790</f>
        <v>306963</v>
      </c>
      <c r="D9" s="190">
        <v>2167</v>
      </c>
      <c r="E9" s="190">
        <v>161189</v>
      </c>
      <c r="F9" s="190">
        <v>233628</v>
      </c>
      <c r="G9" s="200">
        <f>SUM(E9:F9)+2566</f>
        <v>397383</v>
      </c>
      <c r="H9" s="190">
        <v>0</v>
      </c>
      <c r="I9" s="190">
        <v>0</v>
      </c>
      <c r="J9" s="200">
        <v>0</v>
      </c>
      <c r="K9" s="196">
        <f t="shared" si="1"/>
        <v>706513</v>
      </c>
    </row>
    <row r="10" spans="1:11" x14ac:dyDescent="0.25">
      <c r="A10" s="118">
        <v>4</v>
      </c>
      <c r="B10" s="124" t="s">
        <v>6</v>
      </c>
      <c r="C10" s="191">
        <f>455030+10161</f>
        <v>465191</v>
      </c>
      <c r="D10" s="191">
        <v>3657</v>
      </c>
      <c r="E10" s="191">
        <v>293181</v>
      </c>
      <c r="F10" s="191">
        <v>135955</v>
      </c>
      <c r="G10" s="197">
        <f>SUM(E10:F10)+15448</f>
        <v>444584</v>
      </c>
      <c r="H10" s="191">
        <v>0</v>
      </c>
      <c r="I10" s="191">
        <v>0</v>
      </c>
      <c r="J10" s="197">
        <v>0</v>
      </c>
      <c r="K10" s="277">
        <f t="shared" si="1"/>
        <v>913432</v>
      </c>
    </row>
    <row r="11" spans="1:11" x14ac:dyDescent="0.25">
      <c r="A11" s="122">
        <v>5</v>
      </c>
      <c r="B11" s="187" t="s">
        <v>7</v>
      </c>
      <c r="C11" s="190">
        <f>415603+6136</f>
        <v>421739</v>
      </c>
      <c r="D11" s="190">
        <v>286</v>
      </c>
      <c r="E11" s="190">
        <v>243814</v>
      </c>
      <c r="F11" s="190">
        <v>191303</v>
      </c>
      <c r="G11" s="200">
        <f>SUM(E11:F11)+4351</f>
        <v>439468</v>
      </c>
      <c r="H11" s="190">
        <v>0</v>
      </c>
      <c r="I11" s="190">
        <v>0</v>
      </c>
      <c r="J11" s="200">
        <v>0</v>
      </c>
      <c r="K11" s="196">
        <f t="shared" si="1"/>
        <v>861493</v>
      </c>
    </row>
    <row r="12" spans="1:11" x14ac:dyDescent="0.25">
      <c r="A12" s="118">
        <v>6</v>
      </c>
      <c r="B12" s="124" t="s">
        <v>8</v>
      </c>
      <c r="C12" s="191">
        <f>573554+871</f>
        <v>574425</v>
      </c>
      <c r="D12" s="191">
        <v>9461</v>
      </c>
      <c r="E12" s="191">
        <v>303352</v>
      </c>
      <c r="F12" s="191">
        <v>187070</v>
      </c>
      <c r="G12" s="197">
        <f>SUM(E12:F12)+2491</f>
        <v>492913</v>
      </c>
      <c r="H12" s="191">
        <v>0</v>
      </c>
      <c r="I12" s="191">
        <v>0</v>
      </c>
      <c r="J12" s="197">
        <v>0</v>
      </c>
      <c r="K12" s="277">
        <f t="shared" si="1"/>
        <v>1076799</v>
      </c>
    </row>
    <row r="13" spans="1:11" x14ac:dyDescent="0.25">
      <c r="A13" s="122">
        <v>7</v>
      </c>
      <c r="B13" s="187" t="s">
        <v>94</v>
      </c>
      <c r="C13" s="190">
        <f>161864+2795</f>
        <v>164659</v>
      </c>
      <c r="D13" s="190">
        <v>0</v>
      </c>
      <c r="E13" s="190">
        <v>139003</v>
      </c>
      <c r="F13" s="190">
        <v>88766</v>
      </c>
      <c r="G13" s="200">
        <f>SUM(E13:F13)+2192</f>
        <v>229961</v>
      </c>
      <c r="H13" s="190">
        <v>0</v>
      </c>
      <c r="I13" s="190">
        <v>0</v>
      </c>
      <c r="J13" s="200">
        <v>0</v>
      </c>
      <c r="K13" s="196">
        <f t="shared" si="1"/>
        <v>394620</v>
      </c>
    </row>
    <row r="14" spans="1:11" x14ac:dyDescent="0.25">
      <c r="A14" s="118">
        <v>8</v>
      </c>
      <c r="B14" s="124" t="s">
        <v>9</v>
      </c>
      <c r="C14" s="191">
        <f>476937+2882</f>
        <v>479819</v>
      </c>
      <c r="D14" s="191">
        <v>0</v>
      </c>
      <c r="E14" s="191">
        <v>156159</v>
      </c>
      <c r="F14" s="191">
        <v>167834</v>
      </c>
      <c r="G14" s="197">
        <f>SUM(E14:F14)+3720</f>
        <v>327713</v>
      </c>
      <c r="H14" s="191">
        <v>0</v>
      </c>
      <c r="I14" s="191">
        <v>0</v>
      </c>
      <c r="J14" s="197">
        <v>0</v>
      </c>
      <c r="K14" s="277">
        <f t="shared" si="1"/>
        <v>807532</v>
      </c>
    </row>
    <row r="15" spans="1:11" x14ac:dyDescent="0.25">
      <c r="A15" s="122">
        <v>9</v>
      </c>
      <c r="B15" s="187" t="s">
        <v>38</v>
      </c>
      <c r="C15" s="190">
        <f>316586+5720</f>
        <v>322306</v>
      </c>
      <c r="D15" s="190">
        <v>4549</v>
      </c>
      <c r="E15" s="190">
        <v>255066</v>
      </c>
      <c r="F15" s="190">
        <v>197896</v>
      </c>
      <c r="G15" s="200">
        <f>SUM(E15:F15)+5519</f>
        <v>458481</v>
      </c>
      <c r="H15" s="190">
        <v>0</v>
      </c>
      <c r="I15" s="190">
        <v>0</v>
      </c>
      <c r="J15" s="200">
        <v>9240</v>
      </c>
      <c r="K15" s="196">
        <f t="shared" si="1"/>
        <v>794576</v>
      </c>
    </row>
    <row r="16" spans="1:11" x14ac:dyDescent="0.25">
      <c r="A16" s="118">
        <v>10</v>
      </c>
      <c r="B16" s="124" t="s">
        <v>93</v>
      </c>
      <c r="C16" s="191">
        <f>427939+23270</f>
        <v>451209</v>
      </c>
      <c r="D16" s="191">
        <v>709</v>
      </c>
      <c r="E16" s="191">
        <v>277511</v>
      </c>
      <c r="F16" s="191">
        <v>161689</v>
      </c>
      <c r="G16" s="197">
        <f>SUM(E16:F16)+8049</f>
        <v>447249</v>
      </c>
      <c r="H16" s="191">
        <v>0</v>
      </c>
      <c r="I16" s="191">
        <v>0</v>
      </c>
      <c r="J16" s="197">
        <v>0</v>
      </c>
      <c r="K16" s="277">
        <f t="shared" si="1"/>
        <v>899167</v>
      </c>
    </row>
    <row r="17" spans="1:11" ht="15.75" thickBot="1" x14ac:dyDescent="0.3">
      <c r="A17" s="123">
        <v>11</v>
      </c>
      <c r="B17" s="188" t="s">
        <v>11</v>
      </c>
      <c r="C17" s="199">
        <f>317782+2125</f>
        <v>319907</v>
      </c>
      <c r="D17" s="198">
        <v>3019</v>
      </c>
      <c r="E17" s="199">
        <v>166320</v>
      </c>
      <c r="F17" s="199">
        <v>154932</v>
      </c>
      <c r="G17" s="200">
        <f>SUM(E17:F17)+6194</f>
        <v>327446</v>
      </c>
      <c r="H17" s="199">
        <v>0</v>
      </c>
      <c r="I17" s="199">
        <v>0</v>
      </c>
      <c r="J17" s="198">
        <v>4500</v>
      </c>
      <c r="K17" s="196">
        <f t="shared" si="1"/>
        <v>654872</v>
      </c>
    </row>
    <row r="18" spans="1:11" ht="15.75" thickBot="1" x14ac:dyDescent="0.3">
      <c r="A18" s="126"/>
      <c r="B18" s="150" t="s">
        <v>56</v>
      </c>
      <c r="C18" s="151">
        <f t="shared" ref="C18:K18" si="2">SUM(C19:C23)</f>
        <v>30282</v>
      </c>
      <c r="D18" s="193">
        <f t="shared" si="2"/>
        <v>120285</v>
      </c>
      <c r="E18" s="193">
        <f t="shared" si="2"/>
        <v>68238</v>
      </c>
      <c r="F18" s="193">
        <f t="shared" si="2"/>
        <v>34186</v>
      </c>
      <c r="G18" s="280">
        <f t="shared" si="2"/>
        <v>106032</v>
      </c>
      <c r="H18" s="193">
        <f t="shared" si="2"/>
        <v>0</v>
      </c>
      <c r="I18" s="193">
        <f t="shared" si="2"/>
        <v>7532732</v>
      </c>
      <c r="J18" s="193">
        <f t="shared" si="2"/>
        <v>0</v>
      </c>
      <c r="K18" s="280">
        <f t="shared" si="2"/>
        <v>7789331</v>
      </c>
    </row>
    <row r="19" spans="1:11" x14ac:dyDescent="0.25">
      <c r="A19" s="122">
        <v>1</v>
      </c>
      <c r="B19" s="187" t="s">
        <v>11</v>
      </c>
      <c r="C19" s="190">
        <v>9076</v>
      </c>
      <c r="D19" s="190">
        <v>0</v>
      </c>
      <c r="E19" s="190">
        <v>21630</v>
      </c>
      <c r="F19" s="190">
        <v>2022</v>
      </c>
      <c r="G19" s="200">
        <f>SUM(E19:F19)+340</f>
        <v>23992</v>
      </c>
      <c r="H19" s="190">
        <v>0</v>
      </c>
      <c r="I19" s="200">
        <f>3080537+152979</f>
        <v>3233516</v>
      </c>
      <c r="J19" s="190">
        <v>0</v>
      </c>
      <c r="K19" s="196">
        <f>C19+D19+G19+I19+J19</f>
        <v>3266584</v>
      </c>
    </row>
    <row r="20" spans="1:11" x14ac:dyDescent="0.25">
      <c r="A20" s="118">
        <v>2</v>
      </c>
      <c r="B20" s="124" t="s">
        <v>32</v>
      </c>
      <c r="C20" s="191">
        <v>13426</v>
      </c>
      <c r="D20" s="191">
        <v>120285</v>
      </c>
      <c r="E20" s="191">
        <v>39393</v>
      </c>
      <c r="F20" s="191">
        <v>23190</v>
      </c>
      <c r="G20" s="197">
        <f>SUM(E20:F20)+1877</f>
        <v>64460</v>
      </c>
      <c r="H20" s="191">
        <v>0</v>
      </c>
      <c r="I20" s="191">
        <f>2624296+8547</f>
        <v>2632843</v>
      </c>
      <c r="J20" s="191">
        <v>0</v>
      </c>
      <c r="K20" s="277">
        <f>C20+D20+G20+I20+J20</f>
        <v>2831014</v>
      </c>
    </row>
    <row r="21" spans="1:11" x14ac:dyDescent="0.25">
      <c r="A21" s="122">
        <v>3</v>
      </c>
      <c r="B21" s="187" t="s">
        <v>7</v>
      </c>
      <c r="C21" s="190">
        <v>4555</v>
      </c>
      <c r="D21" s="187">
        <v>0</v>
      </c>
      <c r="E21" s="190">
        <v>5526</v>
      </c>
      <c r="F21" s="190">
        <v>8711</v>
      </c>
      <c r="G21" s="200">
        <f>SUM(E21:F21)+1042</f>
        <v>15279</v>
      </c>
      <c r="H21" s="190">
        <v>0</v>
      </c>
      <c r="I21" s="200">
        <f>653095+370919</f>
        <v>1024014</v>
      </c>
      <c r="J21" s="190">
        <v>0</v>
      </c>
      <c r="K21" s="196">
        <f>C21+D21+G21+I21+J21</f>
        <v>1043848</v>
      </c>
    </row>
    <row r="22" spans="1:11" x14ac:dyDescent="0.25">
      <c r="A22" s="140">
        <v>4</v>
      </c>
      <c r="B22" s="189" t="s">
        <v>9</v>
      </c>
      <c r="C22" s="192">
        <v>2676</v>
      </c>
      <c r="D22" s="189">
        <v>0</v>
      </c>
      <c r="E22" s="192">
        <v>744</v>
      </c>
      <c r="F22" s="192">
        <v>140</v>
      </c>
      <c r="G22" s="292">
        <f>SUM(E22:F22)+114</f>
        <v>998</v>
      </c>
      <c r="H22" s="192">
        <v>0</v>
      </c>
      <c r="I22" s="192">
        <f>439356+67454</f>
        <v>506810</v>
      </c>
      <c r="J22" s="192">
        <v>0</v>
      </c>
      <c r="K22" s="277">
        <f>C22+D22+G22+I22+J22</f>
        <v>510484</v>
      </c>
    </row>
    <row r="23" spans="1:11" s="1" customFormat="1" ht="15.75" thickBot="1" x14ac:dyDescent="0.3">
      <c r="A23" s="122">
        <v>5</v>
      </c>
      <c r="B23" s="187" t="s">
        <v>4</v>
      </c>
      <c r="C23" s="190">
        <v>549</v>
      </c>
      <c r="D23" s="187">
        <v>0</v>
      </c>
      <c r="E23" s="190">
        <v>945</v>
      </c>
      <c r="F23" s="190">
        <v>123</v>
      </c>
      <c r="G23" s="200">
        <f>SUM(E23:F23)+235</f>
        <v>1303</v>
      </c>
      <c r="H23" s="190">
        <v>0</v>
      </c>
      <c r="I23" s="190">
        <f>135519+30</f>
        <v>135549</v>
      </c>
      <c r="J23" s="190">
        <v>0</v>
      </c>
      <c r="K23" s="196">
        <f>C23+D23+G23+I23+J23</f>
        <v>137401</v>
      </c>
    </row>
    <row r="24" spans="1:11" ht="15.75" thickBot="1" x14ac:dyDescent="0.3">
      <c r="A24" s="411" t="s">
        <v>30</v>
      </c>
      <c r="B24" s="412"/>
      <c r="C24" s="271">
        <f t="shared" ref="C24:K24" si="3">C6+C18</f>
        <v>4550283</v>
      </c>
      <c r="D24" s="271">
        <f t="shared" si="3"/>
        <v>169712</v>
      </c>
      <c r="E24" s="271">
        <f t="shared" si="3"/>
        <v>3193190</v>
      </c>
      <c r="F24" s="271">
        <f t="shared" si="3"/>
        <v>1972233</v>
      </c>
      <c r="G24" s="279">
        <f t="shared" si="3"/>
        <v>5287842</v>
      </c>
      <c r="H24" s="271">
        <f t="shared" si="3"/>
        <v>0</v>
      </c>
      <c r="I24" s="271">
        <f t="shared" si="3"/>
        <v>7532732</v>
      </c>
      <c r="J24" s="271">
        <f t="shared" si="3"/>
        <v>13740</v>
      </c>
      <c r="K24" s="279">
        <f t="shared" si="3"/>
        <v>17554309</v>
      </c>
    </row>
    <row r="25" spans="1:1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11">
    <mergeCell ref="A24:B24"/>
    <mergeCell ref="I4:I5"/>
    <mergeCell ref="J4:J5"/>
    <mergeCell ref="K4:K5"/>
    <mergeCell ref="B2:H2"/>
    <mergeCell ref="A4:A5"/>
    <mergeCell ref="B4:B5"/>
    <mergeCell ref="C4:C5"/>
    <mergeCell ref="D4:D5"/>
    <mergeCell ref="E4:G4"/>
    <mergeCell ref="H4:H5"/>
  </mergeCells>
  <pageMargins left="0.25" right="0.25" top="0.75" bottom="0.75" header="0.3" footer="0.3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workbookViewId="0"/>
  </sheetViews>
  <sheetFormatPr defaultRowHeight="15" x14ac:dyDescent="0.25"/>
  <cols>
    <col min="3" max="3" width="15" customWidth="1"/>
    <col min="4" max="4" width="17.28515625" customWidth="1"/>
    <col min="5" max="5" width="19.140625" customWidth="1"/>
    <col min="6" max="6" width="24.42578125" customWidth="1"/>
    <col min="7" max="7" width="25.85546875" customWidth="1"/>
  </cols>
  <sheetData>
    <row r="1" spans="1:8" x14ac:dyDescent="0.25">
      <c r="A1" s="276"/>
      <c r="B1" s="1"/>
      <c r="C1" s="1"/>
      <c r="D1" s="1"/>
      <c r="E1" s="1"/>
      <c r="F1" s="1"/>
      <c r="G1" s="1"/>
      <c r="H1" s="1"/>
    </row>
    <row r="2" spans="1:8" x14ac:dyDescent="0.25">
      <c r="A2" s="1"/>
      <c r="B2" s="1"/>
      <c r="C2" s="1"/>
      <c r="D2" s="1"/>
      <c r="E2" s="1"/>
      <c r="F2" s="1"/>
      <c r="G2" s="1"/>
      <c r="H2" s="1"/>
    </row>
    <row r="3" spans="1:8" x14ac:dyDescent="0.25">
      <c r="A3" s="1"/>
      <c r="B3" s="1"/>
      <c r="C3" s="1"/>
      <c r="D3" s="1"/>
      <c r="E3" s="1"/>
      <c r="F3" s="1"/>
      <c r="G3" s="1"/>
      <c r="H3" s="1"/>
    </row>
    <row r="4" spans="1:8" ht="15" customHeight="1" x14ac:dyDescent="0.25">
      <c r="A4" s="1"/>
      <c r="B4" s="425" t="s">
        <v>116</v>
      </c>
      <c r="C4" s="425"/>
      <c r="D4" s="425"/>
      <c r="E4" s="425"/>
      <c r="F4" s="425"/>
      <c r="G4" s="425"/>
      <c r="H4" s="425"/>
    </row>
    <row r="5" spans="1:8" x14ac:dyDescent="0.25">
      <c r="A5" s="1"/>
      <c r="B5" s="248"/>
      <c r="C5" s="249"/>
      <c r="D5" s="249"/>
      <c r="E5" s="249"/>
      <c r="F5" s="249"/>
      <c r="G5" s="249"/>
      <c r="H5" s="249"/>
    </row>
    <row r="6" spans="1:8" ht="15.75" thickBot="1" x14ac:dyDescent="0.3">
      <c r="A6" s="1"/>
      <c r="B6" s="1"/>
      <c r="C6" s="1"/>
      <c r="D6" s="1"/>
      <c r="E6" s="1"/>
      <c r="F6" s="1"/>
      <c r="G6" s="108"/>
      <c r="H6" s="1"/>
    </row>
    <row r="7" spans="1:8" ht="15" customHeight="1" x14ac:dyDescent="0.25">
      <c r="A7" s="1"/>
      <c r="B7" s="426" t="s">
        <v>3</v>
      </c>
      <c r="C7" s="427"/>
      <c r="D7" s="430" t="s">
        <v>61</v>
      </c>
      <c r="E7" s="432" t="s">
        <v>62</v>
      </c>
      <c r="F7" s="432" t="s">
        <v>63</v>
      </c>
      <c r="G7" s="434" t="s">
        <v>59</v>
      </c>
      <c r="H7" s="1"/>
    </row>
    <row r="8" spans="1:8" ht="23.25" customHeight="1" x14ac:dyDescent="0.25">
      <c r="A8" s="1"/>
      <c r="B8" s="428"/>
      <c r="C8" s="429"/>
      <c r="D8" s="431"/>
      <c r="E8" s="433"/>
      <c r="F8" s="433"/>
      <c r="G8" s="435"/>
      <c r="H8" s="1"/>
    </row>
    <row r="9" spans="1:8" ht="45" customHeight="1" x14ac:dyDescent="0.25">
      <c r="A9" s="1"/>
      <c r="B9" s="419" t="s">
        <v>64</v>
      </c>
      <c r="C9" s="420"/>
      <c r="D9" s="281">
        <v>469</v>
      </c>
      <c r="E9" s="281">
        <v>98378</v>
      </c>
      <c r="F9" s="281">
        <v>591</v>
      </c>
      <c r="G9" s="282">
        <v>128670</v>
      </c>
      <c r="H9" s="1"/>
    </row>
    <row r="10" spans="1:8" ht="45" customHeight="1" x14ac:dyDescent="0.25">
      <c r="A10" s="1"/>
      <c r="B10" s="419" t="s">
        <v>65</v>
      </c>
      <c r="C10" s="420"/>
      <c r="D10" s="281">
        <v>75</v>
      </c>
      <c r="E10" s="281">
        <v>23290</v>
      </c>
      <c r="F10" s="281">
        <v>181</v>
      </c>
      <c r="G10" s="282">
        <v>49160</v>
      </c>
      <c r="H10" s="1"/>
    </row>
    <row r="11" spans="1:8" ht="38.25" customHeight="1" x14ac:dyDescent="0.25">
      <c r="A11" s="1"/>
      <c r="B11" s="421" t="s">
        <v>3</v>
      </c>
      <c r="C11" s="422"/>
      <c r="D11" s="283">
        <f>D9+D10</f>
        <v>544</v>
      </c>
      <c r="E11" s="284">
        <f t="shared" ref="E11:G11" si="0">E9+E10</f>
        <v>121668</v>
      </c>
      <c r="F11" s="283">
        <f t="shared" si="0"/>
        <v>772</v>
      </c>
      <c r="G11" s="285">
        <f t="shared" si="0"/>
        <v>177830</v>
      </c>
      <c r="H11" s="1"/>
    </row>
    <row r="12" spans="1:8" ht="53.25" customHeight="1" thickBot="1" x14ac:dyDescent="0.3">
      <c r="A12" s="1"/>
      <c r="B12" s="423" t="s">
        <v>66</v>
      </c>
      <c r="C12" s="424"/>
      <c r="D12" s="286">
        <v>357</v>
      </c>
      <c r="E12" s="286">
        <v>63797</v>
      </c>
      <c r="F12" s="286">
        <v>428</v>
      </c>
      <c r="G12" s="287">
        <v>129612</v>
      </c>
      <c r="H12" s="1"/>
    </row>
  </sheetData>
  <mergeCells count="10">
    <mergeCell ref="B9:C9"/>
    <mergeCell ref="B10:C10"/>
    <mergeCell ref="B11:C11"/>
    <mergeCell ref="B12:C12"/>
    <mergeCell ref="B4:H4"/>
    <mergeCell ref="B7:C8"/>
    <mergeCell ref="D7:D8"/>
    <mergeCell ref="E7:E8"/>
    <mergeCell ref="F7:F8"/>
    <mergeCell ref="G7:G8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workbookViewId="0"/>
  </sheetViews>
  <sheetFormatPr defaultRowHeight="15" x14ac:dyDescent="0.25"/>
  <cols>
    <col min="1" max="1" width="4.28515625" customWidth="1"/>
    <col min="2" max="2" width="27.85546875" customWidth="1"/>
  </cols>
  <sheetData>
    <row r="1" spans="1:14" ht="23.25" customHeight="1" thickBot="1" x14ac:dyDescent="0.3">
      <c r="A1" s="231"/>
      <c r="B1" s="231"/>
      <c r="C1" s="299" t="s">
        <v>96</v>
      </c>
      <c r="D1" s="300"/>
      <c r="E1" s="300"/>
      <c r="F1" s="300"/>
      <c r="G1" s="300"/>
      <c r="H1" s="300"/>
      <c r="I1" s="300"/>
      <c r="J1" s="2"/>
      <c r="K1" s="2"/>
      <c r="L1" s="2"/>
      <c r="M1" s="2"/>
      <c r="N1" s="8"/>
    </row>
    <row r="2" spans="1:14" ht="15.75" thickBot="1" x14ac:dyDescent="0.3">
      <c r="A2" s="303" t="s">
        <v>0</v>
      </c>
      <c r="B2" s="305" t="s">
        <v>1</v>
      </c>
      <c r="C2" s="307" t="s">
        <v>2</v>
      </c>
      <c r="D2" s="308"/>
      <c r="E2" s="308"/>
      <c r="F2" s="308"/>
      <c r="G2" s="308"/>
      <c r="H2" s="308"/>
      <c r="I2" s="308"/>
      <c r="J2" s="308"/>
      <c r="K2" s="308"/>
      <c r="L2" s="308"/>
      <c r="M2" s="308"/>
      <c r="N2" s="301" t="s">
        <v>3</v>
      </c>
    </row>
    <row r="3" spans="1:14" ht="15.75" thickBot="1" x14ac:dyDescent="0.3">
      <c r="A3" s="304"/>
      <c r="B3" s="306"/>
      <c r="C3" s="91" t="s">
        <v>69</v>
      </c>
      <c r="D3" s="24" t="s">
        <v>4</v>
      </c>
      <c r="E3" s="23" t="s">
        <v>5</v>
      </c>
      <c r="F3" s="24" t="s">
        <v>6</v>
      </c>
      <c r="G3" s="23" t="s">
        <v>7</v>
      </c>
      <c r="H3" s="24" t="s">
        <v>8</v>
      </c>
      <c r="I3" s="23" t="s">
        <v>94</v>
      </c>
      <c r="J3" s="24" t="s">
        <v>9</v>
      </c>
      <c r="K3" s="91" t="s">
        <v>10</v>
      </c>
      <c r="L3" s="24" t="s">
        <v>93</v>
      </c>
      <c r="M3" s="25" t="s">
        <v>11</v>
      </c>
      <c r="N3" s="302"/>
    </row>
    <row r="4" spans="1:14" x14ac:dyDescent="0.25">
      <c r="A4" s="5">
        <v>1</v>
      </c>
      <c r="B4" s="9" t="s">
        <v>12</v>
      </c>
      <c r="C4" s="201">
        <v>26898</v>
      </c>
      <c r="D4" s="217">
        <v>44075</v>
      </c>
      <c r="E4" s="201">
        <v>26960</v>
      </c>
      <c r="F4" s="217">
        <v>84015</v>
      </c>
      <c r="G4" s="223">
        <v>53661</v>
      </c>
      <c r="H4" s="217">
        <v>36663</v>
      </c>
      <c r="I4" s="223">
        <v>22977</v>
      </c>
      <c r="J4" s="217">
        <v>46777</v>
      </c>
      <c r="K4" s="223">
        <v>40732</v>
      </c>
      <c r="L4" s="217">
        <v>51351</v>
      </c>
      <c r="M4" s="213">
        <v>73769</v>
      </c>
      <c r="N4" s="210">
        <f>SUM(C4:M4)</f>
        <v>507878</v>
      </c>
    </row>
    <row r="5" spans="1:14" x14ac:dyDescent="0.25">
      <c r="A5" s="4">
        <v>2</v>
      </c>
      <c r="B5" s="10" t="s">
        <v>13</v>
      </c>
      <c r="C5" s="220">
        <v>11</v>
      </c>
      <c r="D5" s="218">
        <v>6480</v>
      </c>
      <c r="E5" s="221">
        <v>1437</v>
      </c>
      <c r="F5" s="218">
        <v>2307</v>
      </c>
      <c r="G5" s="220">
        <v>26</v>
      </c>
      <c r="H5" s="22">
        <v>513</v>
      </c>
      <c r="I5" s="220">
        <v>0</v>
      </c>
      <c r="J5" s="22">
        <v>61</v>
      </c>
      <c r="K5" s="220">
        <v>30</v>
      </c>
      <c r="L5" s="218">
        <v>1300</v>
      </c>
      <c r="M5" s="214">
        <v>662</v>
      </c>
      <c r="N5" s="211">
        <f>SUM(C5:M5)</f>
        <v>12827</v>
      </c>
    </row>
    <row r="6" spans="1:14" x14ac:dyDescent="0.25">
      <c r="A6" s="4">
        <v>3</v>
      </c>
      <c r="B6" s="10" t="s">
        <v>14</v>
      </c>
      <c r="C6" s="221">
        <v>1970</v>
      </c>
      <c r="D6" s="218">
        <v>5360</v>
      </c>
      <c r="E6" s="221">
        <v>7105</v>
      </c>
      <c r="F6" s="218">
        <v>5778</v>
      </c>
      <c r="G6" s="221">
        <v>2268</v>
      </c>
      <c r="H6" s="218">
        <v>2977</v>
      </c>
      <c r="I6" s="221">
        <v>393</v>
      </c>
      <c r="J6" s="218">
        <v>2855</v>
      </c>
      <c r="K6" s="221">
        <v>4122</v>
      </c>
      <c r="L6" s="218">
        <v>3091</v>
      </c>
      <c r="M6" s="215">
        <v>2530</v>
      </c>
      <c r="N6" s="238">
        <f>SUM(C6:M6)</f>
        <v>38449</v>
      </c>
    </row>
    <row r="7" spans="1:14" x14ac:dyDescent="0.25">
      <c r="A7" s="4">
        <v>4</v>
      </c>
      <c r="B7" s="10" t="s">
        <v>15</v>
      </c>
      <c r="C7" s="220">
        <v>0</v>
      </c>
      <c r="D7" s="22">
        <v>0</v>
      </c>
      <c r="E7" s="220">
        <v>0</v>
      </c>
      <c r="F7" s="22">
        <v>0</v>
      </c>
      <c r="G7" s="220">
        <v>0</v>
      </c>
      <c r="H7" s="22">
        <v>0</v>
      </c>
      <c r="I7" s="220">
        <v>0</v>
      </c>
      <c r="J7" s="22">
        <v>0</v>
      </c>
      <c r="K7" s="220">
        <v>0</v>
      </c>
      <c r="L7" s="22">
        <v>0</v>
      </c>
      <c r="M7" s="214">
        <v>0</v>
      </c>
      <c r="N7" s="10">
        <v>0</v>
      </c>
    </row>
    <row r="8" spans="1:14" x14ac:dyDescent="0.25">
      <c r="A8" s="4">
        <v>5</v>
      </c>
      <c r="B8" s="10" t="s">
        <v>16</v>
      </c>
      <c r="C8" s="220">
        <v>0</v>
      </c>
      <c r="D8" s="218">
        <v>0</v>
      </c>
      <c r="E8" s="220">
        <v>0</v>
      </c>
      <c r="F8" s="22">
        <v>0</v>
      </c>
      <c r="G8" s="221">
        <v>2</v>
      </c>
      <c r="H8" s="218">
        <v>2</v>
      </c>
      <c r="I8" s="220">
        <v>0</v>
      </c>
      <c r="J8" s="22">
        <v>0</v>
      </c>
      <c r="K8" s="220">
        <v>8</v>
      </c>
      <c r="L8" s="22">
        <v>1</v>
      </c>
      <c r="M8" s="214">
        <v>0</v>
      </c>
      <c r="N8" s="211">
        <f t="shared" ref="N8:N21" si="0">SUM(C8:M8)</f>
        <v>13</v>
      </c>
    </row>
    <row r="9" spans="1:14" x14ac:dyDescent="0.25">
      <c r="A9" s="4">
        <v>6</v>
      </c>
      <c r="B9" s="10" t="s">
        <v>17</v>
      </c>
      <c r="C9" s="220">
        <v>1</v>
      </c>
      <c r="D9" s="22">
        <v>6</v>
      </c>
      <c r="E9" s="220">
        <v>1</v>
      </c>
      <c r="F9" s="22">
        <v>15</v>
      </c>
      <c r="G9" s="220">
        <v>8</v>
      </c>
      <c r="H9" s="22">
        <v>7</v>
      </c>
      <c r="I9" s="220">
        <v>0</v>
      </c>
      <c r="J9" s="22">
        <v>4</v>
      </c>
      <c r="K9" s="220">
        <v>10</v>
      </c>
      <c r="L9" s="22">
        <v>5</v>
      </c>
      <c r="M9" s="214">
        <v>0</v>
      </c>
      <c r="N9" s="10">
        <f t="shared" si="0"/>
        <v>57</v>
      </c>
    </row>
    <row r="10" spans="1:14" x14ac:dyDescent="0.25">
      <c r="A10" s="4">
        <v>7</v>
      </c>
      <c r="B10" s="10" t="s">
        <v>18</v>
      </c>
      <c r="C10" s="221">
        <v>276</v>
      </c>
      <c r="D10" s="218">
        <v>512</v>
      </c>
      <c r="E10" s="221">
        <v>166</v>
      </c>
      <c r="F10" s="218">
        <v>155</v>
      </c>
      <c r="G10" s="221">
        <v>143</v>
      </c>
      <c r="H10" s="218">
        <v>329</v>
      </c>
      <c r="I10" s="220">
        <v>0</v>
      </c>
      <c r="J10" s="218">
        <v>100</v>
      </c>
      <c r="K10" s="220">
        <v>145</v>
      </c>
      <c r="L10" s="22">
        <v>41</v>
      </c>
      <c r="M10" s="214">
        <v>97</v>
      </c>
      <c r="N10" s="211">
        <f t="shared" si="0"/>
        <v>1964</v>
      </c>
    </row>
    <row r="11" spans="1:14" x14ac:dyDescent="0.25">
      <c r="A11" s="4">
        <v>8</v>
      </c>
      <c r="B11" s="10" t="s">
        <v>19</v>
      </c>
      <c r="C11" s="221">
        <v>8258</v>
      </c>
      <c r="D11" s="218">
        <v>10154</v>
      </c>
      <c r="E11" s="221">
        <v>5010</v>
      </c>
      <c r="F11" s="218">
        <v>14641</v>
      </c>
      <c r="G11" s="221">
        <v>5224</v>
      </c>
      <c r="H11" s="218">
        <v>19435</v>
      </c>
      <c r="I11" s="221">
        <v>448</v>
      </c>
      <c r="J11" s="218">
        <v>3820</v>
      </c>
      <c r="K11" s="221">
        <v>4757</v>
      </c>
      <c r="L11" s="218">
        <v>6165</v>
      </c>
      <c r="M11" s="215">
        <v>12066</v>
      </c>
      <c r="N11" s="238">
        <f t="shared" si="0"/>
        <v>89978</v>
      </c>
    </row>
    <row r="12" spans="1:14" x14ac:dyDescent="0.25">
      <c r="A12" s="4">
        <v>9</v>
      </c>
      <c r="B12" s="10" t="s">
        <v>20</v>
      </c>
      <c r="C12" s="221">
        <v>9018</v>
      </c>
      <c r="D12" s="218">
        <v>11009</v>
      </c>
      <c r="E12" s="221">
        <v>2487</v>
      </c>
      <c r="F12" s="218">
        <v>25249</v>
      </c>
      <c r="G12" s="221">
        <v>5591</v>
      </c>
      <c r="H12" s="218">
        <v>17884</v>
      </c>
      <c r="I12" s="221">
        <v>363</v>
      </c>
      <c r="J12" s="218">
        <v>1527</v>
      </c>
      <c r="K12" s="221">
        <v>2247</v>
      </c>
      <c r="L12" s="218">
        <v>2360</v>
      </c>
      <c r="M12" s="215">
        <v>4111</v>
      </c>
      <c r="N12" s="238">
        <f t="shared" si="0"/>
        <v>81846</v>
      </c>
    </row>
    <row r="13" spans="1:14" x14ac:dyDescent="0.25">
      <c r="A13" s="4">
        <v>10</v>
      </c>
      <c r="B13" s="10" t="s">
        <v>21</v>
      </c>
      <c r="C13" s="221">
        <v>37546</v>
      </c>
      <c r="D13" s="218">
        <v>72136</v>
      </c>
      <c r="E13" s="221">
        <v>59462</v>
      </c>
      <c r="F13" s="218">
        <v>59670</v>
      </c>
      <c r="G13" s="221">
        <v>82589</v>
      </c>
      <c r="H13" s="218">
        <v>55246</v>
      </c>
      <c r="I13" s="221">
        <v>40866</v>
      </c>
      <c r="J13" s="218">
        <v>88471</v>
      </c>
      <c r="K13" s="221">
        <v>62953</v>
      </c>
      <c r="L13" s="218">
        <v>62260</v>
      </c>
      <c r="M13" s="215">
        <v>50403</v>
      </c>
      <c r="N13" s="238">
        <f t="shared" si="0"/>
        <v>671602</v>
      </c>
    </row>
    <row r="14" spans="1:14" x14ac:dyDescent="0.25">
      <c r="A14" s="4">
        <v>11</v>
      </c>
      <c r="B14" s="10" t="s">
        <v>22</v>
      </c>
      <c r="C14" s="220">
        <v>0</v>
      </c>
      <c r="D14" s="22">
        <v>0</v>
      </c>
      <c r="E14" s="220">
        <v>0</v>
      </c>
      <c r="F14" s="218">
        <v>0</v>
      </c>
      <c r="G14" s="221">
        <v>23</v>
      </c>
      <c r="H14" s="218">
        <v>2</v>
      </c>
      <c r="I14" s="220">
        <v>0</v>
      </c>
      <c r="J14" s="22">
        <v>0</v>
      </c>
      <c r="K14" s="220">
        <v>25</v>
      </c>
      <c r="L14" s="22">
        <v>2</v>
      </c>
      <c r="M14" s="214">
        <v>0</v>
      </c>
      <c r="N14" s="211">
        <f t="shared" si="0"/>
        <v>52</v>
      </c>
    </row>
    <row r="15" spans="1:14" x14ac:dyDescent="0.25">
      <c r="A15" s="4">
        <v>12</v>
      </c>
      <c r="B15" s="10" t="s">
        <v>23</v>
      </c>
      <c r="C15" s="220">
        <v>58</v>
      </c>
      <c r="D15" s="22">
        <v>76</v>
      </c>
      <c r="E15" s="220">
        <v>31</v>
      </c>
      <c r="F15" s="22">
        <v>258</v>
      </c>
      <c r="G15" s="220">
        <v>67</v>
      </c>
      <c r="H15" s="22">
        <v>141</v>
      </c>
      <c r="I15" s="220">
        <v>0</v>
      </c>
      <c r="J15" s="22">
        <v>74</v>
      </c>
      <c r="K15" s="220">
        <v>163</v>
      </c>
      <c r="L15" s="22">
        <v>54</v>
      </c>
      <c r="M15" s="214">
        <v>2</v>
      </c>
      <c r="N15" s="211">
        <f t="shared" si="0"/>
        <v>924</v>
      </c>
    </row>
    <row r="16" spans="1:14" x14ac:dyDescent="0.25">
      <c r="A16" s="4">
        <v>13</v>
      </c>
      <c r="B16" s="10" t="s">
        <v>24</v>
      </c>
      <c r="C16" s="221">
        <v>2787</v>
      </c>
      <c r="D16" s="218">
        <v>4213</v>
      </c>
      <c r="E16" s="221">
        <v>1070</v>
      </c>
      <c r="F16" s="218">
        <v>8207</v>
      </c>
      <c r="G16" s="221">
        <v>4023</v>
      </c>
      <c r="H16" s="218">
        <v>10590</v>
      </c>
      <c r="I16" s="220">
        <v>157</v>
      </c>
      <c r="J16" s="218">
        <v>1322</v>
      </c>
      <c r="K16" s="221">
        <v>2711</v>
      </c>
      <c r="L16" s="22">
        <v>305</v>
      </c>
      <c r="M16" s="259">
        <v>3616</v>
      </c>
      <c r="N16" s="211">
        <f t="shared" si="0"/>
        <v>39001</v>
      </c>
    </row>
    <row r="17" spans="1:14" x14ac:dyDescent="0.25">
      <c r="A17" s="4">
        <v>14</v>
      </c>
      <c r="B17" s="10" t="s">
        <v>25</v>
      </c>
      <c r="C17" s="220">
        <v>1</v>
      </c>
      <c r="D17" s="218">
        <v>1419</v>
      </c>
      <c r="E17" s="220">
        <v>6</v>
      </c>
      <c r="F17" s="22">
        <v>1</v>
      </c>
      <c r="G17" s="220">
        <v>0</v>
      </c>
      <c r="H17" s="22">
        <v>0</v>
      </c>
      <c r="I17" s="220">
        <v>0</v>
      </c>
      <c r="J17" s="22">
        <v>0</v>
      </c>
      <c r="K17" s="220">
        <v>0</v>
      </c>
      <c r="L17" s="218">
        <v>1</v>
      </c>
      <c r="M17" s="214">
        <v>144</v>
      </c>
      <c r="N17" s="211">
        <f t="shared" si="0"/>
        <v>1572</v>
      </c>
    </row>
    <row r="18" spans="1:14" x14ac:dyDescent="0.25">
      <c r="A18" s="4">
        <v>15</v>
      </c>
      <c r="B18" s="10" t="s">
        <v>26</v>
      </c>
      <c r="C18" s="220">
        <v>1</v>
      </c>
      <c r="D18" s="22">
        <v>2</v>
      </c>
      <c r="E18" s="220">
        <v>0</v>
      </c>
      <c r="F18" s="218">
        <v>0</v>
      </c>
      <c r="G18" s="220">
        <v>0</v>
      </c>
      <c r="H18" s="22">
        <v>3</v>
      </c>
      <c r="I18" s="220">
        <v>0</v>
      </c>
      <c r="J18" s="22">
        <v>0</v>
      </c>
      <c r="K18" s="220">
        <v>7</v>
      </c>
      <c r="L18" s="22">
        <v>54</v>
      </c>
      <c r="M18" s="214">
        <v>0</v>
      </c>
      <c r="N18" s="211">
        <f t="shared" si="0"/>
        <v>67</v>
      </c>
    </row>
    <row r="19" spans="1:14" x14ac:dyDescent="0.25">
      <c r="A19" s="4">
        <v>16</v>
      </c>
      <c r="B19" s="10" t="s">
        <v>27</v>
      </c>
      <c r="C19" s="221">
        <v>27</v>
      </c>
      <c r="D19" s="218">
        <v>44</v>
      </c>
      <c r="E19" s="221">
        <v>6</v>
      </c>
      <c r="F19" s="218">
        <v>70</v>
      </c>
      <c r="G19" s="220">
        <v>0</v>
      </c>
      <c r="H19" s="218">
        <v>884</v>
      </c>
      <c r="I19" s="220">
        <v>0</v>
      </c>
      <c r="J19" s="22">
        <v>23</v>
      </c>
      <c r="K19" s="220">
        <v>0</v>
      </c>
      <c r="L19" s="22">
        <v>2</v>
      </c>
      <c r="M19" s="214">
        <v>3</v>
      </c>
      <c r="N19" s="211">
        <f t="shared" si="0"/>
        <v>1059</v>
      </c>
    </row>
    <row r="20" spans="1:14" x14ac:dyDescent="0.25">
      <c r="A20" s="4">
        <v>17</v>
      </c>
      <c r="B20" s="10" t="s">
        <v>28</v>
      </c>
      <c r="C20" s="220">
        <v>0</v>
      </c>
      <c r="D20" s="22">
        <v>0</v>
      </c>
      <c r="E20" s="220">
        <v>1</v>
      </c>
      <c r="F20" s="22">
        <v>0</v>
      </c>
      <c r="G20" s="220">
        <v>0</v>
      </c>
      <c r="H20" s="22">
        <v>0</v>
      </c>
      <c r="I20" s="220">
        <v>0</v>
      </c>
      <c r="J20" s="22">
        <v>0</v>
      </c>
      <c r="K20" s="221">
        <v>0</v>
      </c>
      <c r="L20" s="22">
        <v>0</v>
      </c>
      <c r="M20" s="214">
        <v>4</v>
      </c>
      <c r="N20" s="211">
        <f t="shared" si="0"/>
        <v>5</v>
      </c>
    </row>
    <row r="21" spans="1:14" ht="15.75" thickBot="1" x14ac:dyDescent="0.3">
      <c r="A21" s="6">
        <v>18</v>
      </c>
      <c r="B21" s="11" t="s">
        <v>29</v>
      </c>
      <c r="C21" s="222">
        <v>5302</v>
      </c>
      <c r="D21" s="219">
        <v>48883</v>
      </c>
      <c r="E21" s="222">
        <v>7488</v>
      </c>
      <c r="F21" s="219">
        <v>29409</v>
      </c>
      <c r="G21" s="222">
        <v>9862</v>
      </c>
      <c r="H21" s="219">
        <v>44967</v>
      </c>
      <c r="I21" s="222">
        <v>6005</v>
      </c>
      <c r="J21" s="219">
        <v>18938</v>
      </c>
      <c r="K21" s="222">
        <v>15219</v>
      </c>
      <c r="L21" s="219">
        <v>9446</v>
      </c>
      <c r="M21" s="216">
        <v>20260</v>
      </c>
      <c r="N21" s="212">
        <f t="shared" si="0"/>
        <v>215779</v>
      </c>
    </row>
    <row r="22" spans="1:14" ht="15.75" thickBot="1" x14ac:dyDescent="0.3">
      <c r="A22" s="7"/>
      <c r="B22" s="19" t="s">
        <v>30</v>
      </c>
      <c r="C22" s="145">
        <v>54963</v>
      </c>
      <c r="D22" s="146">
        <v>148039</v>
      </c>
      <c r="E22" s="147">
        <v>81594</v>
      </c>
      <c r="F22" s="146">
        <v>147528</v>
      </c>
      <c r="G22" s="147">
        <v>103952</v>
      </c>
      <c r="H22" s="146">
        <v>125050</v>
      </c>
      <c r="I22" s="147">
        <v>45784</v>
      </c>
      <c r="J22" s="146">
        <v>115534</v>
      </c>
      <c r="K22" s="147">
        <v>88633</v>
      </c>
      <c r="L22" s="146">
        <v>97424</v>
      </c>
      <c r="M22" s="148">
        <v>127181</v>
      </c>
      <c r="N22" s="149">
        <f>SUM(C22:M22)</f>
        <v>1135682</v>
      </c>
    </row>
    <row r="23" spans="1:14" ht="15.75" thickBot="1" x14ac:dyDescent="0.3">
      <c r="A23" s="13"/>
      <c r="B23" s="18"/>
      <c r="C23" s="14"/>
      <c r="D23" s="16"/>
      <c r="E23" s="15"/>
      <c r="F23" s="16"/>
      <c r="G23" s="16"/>
      <c r="H23" s="16"/>
      <c r="I23" s="16"/>
      <c r="J23" s="16"/>
      <c r="K23" s="16"/>
      <c r="L23" s="16"/>
      <c r="M23" s="17"/>
      <c r="N23" s="16"/>
    </row>
    <row r="24" spans="1:14" ht="15.75" thickBot="1" x14ac:dyDescent="0.3">
      <c r="A24" s="297" t="s">
        <v>31</v>
      </c>
      <c r="B24" s="298"/>
      <c r="C24" s="27">
        <f>C22/N22</f>
        <v>4.8396470138647965E-2</v>
      </c>
      <c r="D24" s="28">
        <f>D22/N22</f>
        <v>0.13035251064998829</v>
      </c>
      <c r="E24" s="29">
        <f>E22/N22</f>
        <v>7.1845815994265996E-2</v>
      </c>
      <c r="F24" s="28">
        <f>F22/N22</f>
        <v>0.12990256075204151</v>
      </c>
      <c r="G24" s="29">
        <f>G22/N22</f>
        <v>9.153266495374586E-2</v>
      </c>
      <c r="H24" s="28">
        <f>H22/N22</f>
        <v>0.11011004841143912</v>
      </c>
      <c r="I24" s="29">
        <f>I22/N22</f>
        <v>4.0314102010950245E-2</v>
      </c>
      <c r="J24" s="28">
        <f>J22/N22</f>
        <v>0.10173094228842229</v>
      </c>
      <c r="K24" s="29">
        <f>K22/N22</f>
        <v>7.804385382527855E-2</v>
      </c>
      <c r="L24" s="28">
        <f>L22/N22</f>
        <v>8.5784577020680083E-2</v>
      </c>
      <c r="M24" s="30">
        <f>M22/N22</f>
        <v>0.11198645395454009</v>
      </c>
      <c r="N24" s="107">
        <f>N22/N22</f>
        <v>1</v>
      </c>
    </row>
    <row r="25" spans="1:14" ht="15.75" thickBot="1" x14ac:dyDescent="0.3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4" ht="15.75" thickBot="1" x14ac:dyDescent="0.3">
      <c r="A26" s="303" t="s">
        <v>0</v>
      </c>
      <c r="B26" s="309" t="s">
        <v>1</v>
      </c>
      <c r="C26" s="320" t="s">
        <v>90</v>
      </c>
      <c r="D26" s="321"/>
      <c r="E26" s="321"/>
      <c r="F26" s="321"/>
      <c r="G26" s="322"/>
      <c r="H26" s="313" t="s">
        <v>3</v>
      </c>
      <c r="I26" s="1"/>
      <c r="J26" s="1"/>
      <c r="K26" s="1"/>
      <c r="L26" s="1"/>
      <c r="M26" s="1"/>
      <c r="N26" s="1"/>
    </row>
    <row r="27" spans="1:14" ht="15.75" thickBot="1" x14ac:dyDescent="0.3">
      <c r="A27" s="304"/>
      <c r="B27" s="310"/>
      <c r="C27" s="266" t="s">
        <v>11</v>
      </c>
      <c r="D27" s="184" t="s">
        <v>32</v>
      </c>
      <c r="E27" s="266" t="s">
        <v>7</v>
      </c>
      <c r="F27" s="184" t="s">
        <v>9</v>
      </c>
      <c r="G27" s="264" t="s">
        <v>4</v>
      </c>
      <c r="H27" s="314"/>
      <c r="I27" s="1"/>
      <c r="J27" s="110"/>
      <c r="K27" s="293" t="s">
        <v>33</v>
      </c>
      <c r="L27" s="294"/>
      <c r="M27" s="161">
        <f>N22</f>
        <v>1135682</v>
      </c>
      <c r="N27" s="162">
        <f>M27/M29</f>
        <v>0.96639229664978121</v>
      </c>
    </row>
    <row r="28" spans="1:14" ht="15.75" thickBot="1" x14ac:dyDescent="0.3">
      <c r="A28" s="26">
        <v>19</v>
      </c>
      <c r="B28" s="109" t="s">
        <v>34</v>
      </c>
      <c r="C28" s="160">
        <v>3640</v>
      </c>
      <c r="D28" s="59">
        <v>666</v>
      </c>
      <c r="E28" s="160">
        <v>4115</v>
      </c>
      <c r="F28" s="59">
        <v>8608</v>
      </c>
      <c r="G28" s="160">
        <v>22466</v>
      </c>
      <c r="H28" s="59">
        <f>SUM(C28:G28)</f>
        <v>39495</v>
      </c>
      <c r="I28" s="1"/>
      <c r="J28" s="110"/>
      <c r="K28" s="293" t="s">
        <v>34</v>
      </c>
      <c r="L28" s="294"/>
      <c r="M28" s="160">
        <f>H28</f>
        <v>39495</v>
      </c>
      <c r="N28" s="163">
        <f>M28/M29</f>
        <v>3.3607703350218732E-2</v>
      </c>
    </row>
    <row r="29" spans="1:14" ht="15.75" thickBot="1" x14ac:dyDescent="0.3">
      <c r="A29" s="12"/>
      <c r="B29" s="20"/>
      <c r="C29" s="1"/>
      <c r="D29" s="1"/>
      <c r="E29" s="1"/>
      <c r="F29" s="1"/>
      <c r="G29" s="1"/>
      <c r="H29" s="1"/>
      <c r="I29" s="1"/>
      <c r="J29" s="110"/>
      <c r="K29" s="318" t="s">
        <v>3</v>
      </c>
      <c r="L29" s="319"/>
      <c r="M29" s="164">
        <f>M27+M28</f>
        <v>1175177</v>
      </c>
      <c r="N29" s="165">
        <f>M29/M29</f>
        <v>1</v>
      </c>
    </row>
    <row r="30" spans="1:14" ht="15.75" thickBot="1" x14ac:dyDescent="0.3">
      <c r="A30" s="297" t="s">
        <v>35</v>
      </c>
      <c r="B30" s="298"/>
      <c r="C30" s="27">
        <f>C28/H28</f>
        <v>9.2163565008228893E-2</v>
      </c>
      <c r="D30" s="111">
        <f>D28/H28</f>
        <v>1.6862894037219901E-2</v>
      </c>
      <c r="E30" s="27">
        <f>E28/H28</f>
        <v>0.10419040384858842</v>
      </c>
      <c r="F30" s="111">
        <f>F28/H28</f>
        <v>0.21795163944803139</v>
      </c>
      <c r="G30" s="27">
        <f>G28/H28</f>
        <v>0.5688314976579314</v>
      </c>
      <c r="H30" s="111">
        <f>H28/H28</f>
        <v>1</v>
      </c>
      <c r="I30" s="1"/>
      <c r="J30" s="1"/>
      <c r="K30" s="1"/>
      <c r="L30" s="1"/>
      <c r="M30" s="1"/>
      <c r="N30" s="1"/>
    </row>
  </sheetData>
  <mergeCells count="14">
    <mergeCell ref="K28:L28"/>
    <mergeCell ref="K29:L29"/>
    <mergeCell ref="A30:B30"/>
    <mergeCell ref="A26:A27"/>
    <mergeCell ref="B26:B27"/>
    <mergeCell ref="K27:L27"/>
    <mergeCell ref="H26:H27"/>
    <mergeCell ref="C26:G26"/>
    <mergeCell ref="N2:N3"/>
    <mergeCell ref="A24:B24"/>
    <mergeCell ref="C1:I1"/>
    <mergeCell ref="A2:A3"/>
    <mergeCell ref="B2:B3"/>
    <mergeCell ref="C2:M2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workbookViewId="0"/>
  </sheetViews>
  <sheetFormatPr defaultRowHeight="15" x14ac:dyDescent="0.25"/>
  <cols>
    <col min="1" max="1" width="4" customWidth="1"/>
    <col min="2" max="2" width="28.42578125" customWidth="1"/>
    <col min="3" max="3" width="9.5703125" bestFit="1" customWidth="1"/>
    <col min="6" max="6" width="9.140625" customWidth="1"/>
  </cols>
  <sheetData>
    <row r="1" spans="1:14" ht="31.5" customHeight="1" thickBot="1" x14ac:dyDescent="0.3">
      <c r="A1" s="174"/>
      <c r="B1" s="174"/>
      <c r="C1" s="331" t="s">
        <v>97</v>
      </c>
      <c r="D1" s="332"/>
      <c r="E1" s="332"/>
      <c r="F1" s="332"/>
      <c r="G1" s="332"/>
      <c r="H1" s="332"/>
      <c r="I1" s="332"/>
      <c r="J1" s="333"/>
      <c r="K1" s="333"/>
      <c r="L1" s="31"/>
      <c r="M1" s="31"/>
      <c r="N1" s="239" t="s">
        <v>36</v>
      </c>
    </row>
    <row r="2" spans="1:14" ht="15.75" thickBot="1" x14ac:dyDescent="0.3">
      <c r="A2" s="334" t="s">
        <v>0</v>
      </c>
      <c r="B2" s="336" t="s">
        <v>1</v>
      </c>
      <c r="C2" s="338" t="s">
        <v>2</v>
      </c>
      <c r="D2" s="339"/>
      <c r="E2" s="339"/>
      <c r="F2" s="339"/>
      <c r="G2" s="339"/>
      <c r="H2" s="339"/>
      <c r="I2" s="339"/>
      <c r="J2" s="339"/>
      <c r="K2" s="339"/>
      <c r="L2" s="339"/>
      <c r="M2" s="339"/>
      <c r="N2" s="340" t="s">
        <v>3</v>
      </c>
    </row>
    <row r="3" spans="1:14" ht="15.75" thickBot="1" x14ac:dyDescent="0.3">
      <c r="A3" s="335"/>
      <c r="B3" s="337"/>
      <c r="C3" s="91" t="s">
        <v>69</v>
      </c>
      <c r="D3" s="32" t="s">
        <v>4</v>
      </c>
      <c r="E3" s="33" t="s">
        <v>5</v>
      </c>
      <c r="F3" s="32" t="s">
        <v>6</v>
      </c>
      <c r="G3" s="33" t="s">
        <v>7</v>
      </c>
      <c r="H3" s="32" t="s">
        <v>8</v>
      </c>
      <c r="I3" s="23" t="s">
        <v>94</v>
      </c>
      <c r="J3" s="32" t="s">
        <v>9</v>
      </c>
      <c r="K3" s="89" t="s">
        <v>10</v>
      </c>
      <c r="L3" s="24" t="s">
        <v>93</v>
      </c>
      <c r="M3" s="34" t="s">
        <v>11</v>
      </c>
      <c r="N3" s="341"/>
    </row>
    <row r="4" spans="1:14" x14ac:dyDescent="0.25">
      <c r="A4" s="36">
        <v>1</v>
      </c>
      <c r="B4" s="37" t="s">
        <v>12</v>
      </c>
      <c r="C4" s="206">
        <v>40566</v>
      </c>
      <c r="D4" s="171">
        <v>49215</v>
      </c>
      <c r="E4" s="206">
        <v>15018</v>
      </c>
      <c r="F4" s="171">
        <v>30217</v>
      </c>
      <c r="G4" s="206">
        <v>16943</v>
      </c>
      <c r="H4" s="171">
        <v>53950</v>
      </c>
      <c r="I4" s="206">
        <v>5102</v>
      </c>
      <c r="J4" s="171">
        <v>35166</v>
      </c>
      <c r="K4" s="206">
        <v>14783</v>
      </c>
      <c r="L4" s="183">
        <v>38906</v>
      </c>
      <c r="M4" s="85">
        <v>33324</v>
      </c>
      <c r="N4" s="171">
        <f t="shared" ref="N4:N21" si="0">SUM(C4:M4)</f>
        <v>333190</v>
      </c>
    </row>
    <row r="5" spans="1:14" x14ac:dyDescent="0.25">
      <c r="A5" s="38">
        <v>2</v>
      </c>
      <c r="B5" s="39" t="s">
        <v>13</v>
      </c>
      <c r="C5" s="60">
        <v>648</v>
      </c>
      <c r="D5" s="73">
        <v>30166</v>
      </c>
      <c r="E5" s="207">
        <v>7630</v>
      </c>
      <c r="F5" s="73">
        <v>8450</v>
      </c>
      <c r="G5" s="207">
        <v>1019</v>
      </c>
      <c r="H5" s="73">
        <v>46812</v>
      </c>
      <c r="I5" s="60">
        <v>0</v>
      </c>
      <c r="J5" s="73">
        <v>4917</v>
      </c>
      <c r="K5" s="60">
        <v>0</v>
      </c>
      <c r="L5" s="73">
        <v>29636</v>
      </c>
      <c r="M5" s="86">
        <v>14349</v>
      </c>
      <c r="N5" s="73">
        <f t="shared" si="0"/>
        <v>143627</v>
      </c>
    </row>
    <row r="6" spans="1:14" x14ac:dyDescent="0.25">
      <c r="A6" s="38">
        <v>3</v>
      </c>
      <c r="B6" s="39" t="s">
        <v>14</v>
      </c>
      <c r="C6" s="207">
        <v>23596</v>
      </c>
      <c r="D6" s="73">
        <v>60201</v>
      </c>
      <c r="E6" s="207">
        <v>18817</v>
      </c>
      <c r="F6" s="73">
        <v>65178</v>
      </c>
      <c r="G6" s="207">
        <v>24202</v>
      </c>
      <c r="H6" s="73">
        <v>29171</v>
      </c>
      <c r="I6" s="207">
        <v>2832</v>
      </c>
      <c r="J6" s="73">
        <v>43757</v>
      </c>
      <c r="K6" s="207">
        <v>45546</v>
      </c>
      <c r="L6" s="73">
        <v>32766</v>
      </c>
      <c r="M6" s="86">
        <v>20115</v>
      </c>
      <c r="N6" s="73">
        <f t="shared" si="0"/>
        <v>366181</v>
      </c>
    </row>
    <row r="7" spans="1:14" x14ac:dyDescent="0.25">
      <c r="A7" s="38">
        <v>4</v>
      </c>
      <c r="B7" s="39" t="s">
        <v>15</v>
      </c>
      <c r="C7" s="60">
        <v>0</v>
      </c>
      <c r="D7" s="39">
        <v>0</v>
      </c>
      <c r="E7" s="60">
        <v>0</v>
      </c>
      <c r="F7" s="39">
        <v>0</v>
      </c>
      <c r="G7" s="60">
        <v>0</v>
      </c>
      <c r="H7" s="39">
        <v>0</v>
      </c>
      <c r="I7" s="60">
        <v>0</v>
      </c>
      <c r="J7" s="39">
        <v>0</v>
      </c>
      <c r="K7" s="60">
        <v>0</v>
      </c>
      <c r="L7" s="39">
        <v>0</v>
      </c>
      <c r="M7" s="70">
        <v>0</v>
      </c>
      <c r="N7" s="39">
        <f t="shared" si="0"/>
        <v>0</v>
      </c>
    </row>
    <row r="8" spans="1:14" x14ac:dyDescent="0.25">
      <c r="A8" s="38">
        <v>5</v>
      </c>
      <c r="B8" s="39" t="s">
        <v>16</v>
      </c>
      <c r="C8" s="60">
        <v>0</v>
      </c>
      <c r="D8" s="39">
        <v>0</v>
      </c>
      <c r="E8" s="60">
        <v>0</v>
      </c>
      <c r="F8" s="39">
        <v>0</v>
      </c>
      <c r="G8" s="207">
        <v>0</v>
      </c>
      <c r="H8" s="39">
        <v>0</v>
      </c>
      <c r="I8" s="60">
        <v>0</v>
      </c>
      <c r="J8" s="39">
        <v>0</v>
      </c>
      <c r="K8" s="60">
        <v>0</v>
      </c>
      <c r="L8" s="39">
        <v>0</v>
      </c>
      <c r="M8" s="70">
        <v>0</v>
      </c>
      <c r="N8" s="73">
        <f t="shared" si="0"/>
        <v>0</v>
      </c>
    </row>
    <row r="9" spans="1:14" x14ac:dyDescent="0.25">
      <c r="A9" s="38">
        <v>6</v>
      </c>
      <c r="B9" s="39" t="s">
        <v>17</v>
      </c>
      <c r="C9" s="60">
        <v>0</v>
      </c>
      <c r="D9" s="39">
        <v>0</v>
      </c>
      <c r="E9" s="60">
        <v>0</v>
      </c>
      <c r="F9" s="39">
        <v>0</v>
      </c>
      <c r="G9" s="60">
        <v>0</v>
      </c>
      <c r="H9" s="39">
        <v>0</v>
      </c>
      <c r="I9" s="60">
        <v>0</v>
      </c>
      <c r="J9" s="39">
        <v>0</v>
      </c>
      <c r="K9" s="60">
        <v>0</v>
      </c>
      <c r="L9" s="39">
        <v>0</v>
      </c>
      <c r="M9" s="70">
        <v>0</v>
      </c>
      <c r="N9" s="39">
        <f t="shared" si="0"/>
        <v>0</v>
      </c>
    </row>
    <row r="10" spans="1:14" x14ac:dyDescent="0.25">
      <c r="A10" s="38">
        <v>7</v>
      </c>
      <c r="B10" s="39" t="s">
        <v>18</v>
      </c>
      <c r="C10" s="207">
        <v>1024</v>
      </c>
      <c r="D10" s="73">
        <v>5495</v>
      </c>
      <c r="E10" s="60">
        <v>220</v>
      </c>
      <c r="F10" s="73">
        <v>218</v>
      </c>
      <c r="G10" s="207">
        <v>123</v>
      </c>
      <c r="H10" s="73">
        <v>25</v>
      </c>
      <c r="I10" s="60">
        <v>0</v>
      </c>
      <c r="J10" s="39">
        <v>193</v>
      </c>
      <c r="K10" s="207">
        <v>0</v>
      </c>
      <c r="L10" s="39">
        <v>3</v>
      </c>
      <c r="M10" s="70">
        <v>39</v>
      </c>
      <c r="N10" s="73">
        <f t="shared" si="0"/>
        <v>7340</v>
      </c>
    </row>
    <row r="11" spans="1:14" x14ac:dyDescent="0.25">
      <c r="A11" s="38">
        <v>8</v>
      </c>
      <c r="B11" s="39" t="s">
        <v>19</v>
      </c>
      <c r="C11" s="207">
        <v>28259</v>
      </c>
      <c r="D11" s="73">
        <v>3969</v>
      </c>
      <c r="E11" s="207">
        <v>372</v>
      </c>
      <c r="F11" s="73">
        <v>8078</v>
      </c>
      <c r="G11" s="207">
        <v>1361</v>
      </c>
      <c r="H11" s="73">
        <v>8451</v>
      </c>
      <c r="I11" s="207">
        <v>22</v>
      </c>
      <c r="J11" s="73">
        <v>1010</v>
      </c>
      <c r="K11" s="207">
        <v>2540</v>
      </c>
      <c r="L11" s="73">
        <v>1695</v>
      </c>
      <c r="M11" s="86">
        <v>2713</v>
      </c>
      <c r="N11" s="73">
        <f t="shared" si="0"/>
        <v>58470</v>
      </c>
    </row>
    <row r="12" spans="1:14" x14ac:dyDescent="0.25">
      <c r="A12" s="38">
        <v>9</v>
      </c>
      <c r="B12" s="39" t="s">
        <v>20</v>
      </c>
      <c r="C12" s="207">
        <v>69807</v>
      </c>
      <c r="D12" s="73">
        <v>37198</v>
      </c>
      <c r="E12" s="207">
        <v>141975</v>
      </c>
      <c r="F12" s="73">
        <v>34915</v>
      </c>
      <c r="G12" s="207">
        <v>12803</v>
      </c>
      <c r="H12" s="73">
        <v>8104</v>
      </c>
      <c r="I12" s="207">
        <v>1019</v>
      </c>
      <c r="J12" s="73">
        <v>4226</v>
      </c>
      <c r="K12" s="207">
        <v>4908</v>
      </c>
      <c r="L12" s="73">
        <v>93306</v>
      </c>
      <c r="M12" s="86">
        <v>2865</v>
      </c>
      <c r="N12" s="73">
        <f t="shared" si="0"/>
        <v>411126</v>
      </c>
    </row>
    <row r="13" spans="1:14" x14ac:dyDescent="0.25">
      <c r="A13" s="38">
        <v>10</v>
      </c>
      <c r="B13" s="39" t="s">
        <v>21</v>
      </c>
      <c r="C13" s="207">
        <v>87294</v>
      </c>
      <c r="D13" s="73">
        <v>159158</v>
      </c>
      <c r="E13" s="207">
        <v>127034</v>
      </c>
      <c r="F13" s="73">
        <v>164067</v>
      </c>
      <c r="G13" s="207">
        <v>178056</v>
      </c>
      <c r="H13" s="73">
        <v>110697</v>
      </c>
      <c r="I13" s="207">
        <v>83501</v>
      </c>
      <c r="J13" s="73">
        <v>213212</v>
      </c>
      <c r="K13" s="207">
        <v>113015</v>
      </c>
      <c r="L13" s="73">
        <v>145501</v>
      </c>
      <c r="M13" s="86">
        <v>119528</v>
      </c>
      <c r="N13" s="73">
        <f t="shared" si="0"/>
        <v>1501063</v>
      </c>
    </row>
    <row r="14" spans="1:14" x14ac:dyDescent="0.25">
      <c r="A14" s="38">
        <v>11</v>
      </c>
      <c r="B14" s="39" t="s">
        <v>22</v>
      </c>
      <c r="C14" s="60">
        <v>0</v>
      </c>
      <c r="D14" s="73">
        <v>14530</v>
      </c>
      <c r="E14" s="60">
        <v>0</v>
      </c>
      <c r="F14" s="39">
        <v>0</v>
      </c>
      <c r="G14" s="60">
        <v>0</v>
      </c>
      <c r="H14" s="39">
        <v>0</v>
      </c>
      <c r="I14" s="60">
        <v>0</v>
      </c>
      <c r="J14" s="39">
        <v>0</v>
      </c>
      <c r="K14" s="60">
        <v>0</v>
      </c>
      <c r="L14" s="39">
        <v>0</v>
      </c>
      <c r="M14" s="70">
        <v>0</v>
      </c>
      <c r="N14" s="73">
        <f t="shared" si="0"/>
        <v>14530</v>
      </c>
    </row>
    <row r="15" spans="1:14" x14ac:dyDescent="0.25">
      <c r="A15" s="38">
        <v>12</v>
      </c>
      <c r="B15" s="39" t="s">
        <v>23</v>
      </c>
      <c r="C15" s="60">
        <v>0</v>
      </c>
      <c r="D15" s="39">
        <v>0</v>
      </c>
      <c r="E15" s="60">
        <v>0</v>
      </c>
      <c r="F15" s="39">
        <v>0</v>
      </c>
      <c r="G15" s="60">
        <v>0</v>
      </c>
      <c r="H15" s="39">
        <v>0</v>
      </c>
      <c r="I15" s="60">
        <v>0</v>
      </c>
      <c r="J15" s="39">
        <v>0</v>
      </c>
      <c r="K15" s="60">
        <v>0</v>
      </c>
      <c r="L15" s="39">
        <v>0</v>
      </c>
      <c r="M15" s="70">
        <v>0</v>
      </c>
      <c r="N15" s="39">
        <f t="shared" si="0"/>
        <v>0</v>
      </c>
    </row>
    <row r="16" spans="1:14" x14ac:dyDescent="0.25">
      <c r="A16" s="38">
        <v>13</v>
      </c>
      <c r="B16" s="39" t="s">
        <v>24</v>
      </c>
      <c r="C16" s="207">
        <v>2110</v>
      </c>
      <c r="D16" s="73">
        <v>1182</v>
      </c>
      <c r="E16" s="207">
        <v>104</v>
      </c>
      <c r="F16" s="73">
        <v>1788</v>
      </c>
      <c r="G16" s="207">
        <v>1027</v>
      </c>
      <c r="H16" s="73">
        <v>4852</v>
      </c>
      <c r="I16" s="207">
        <v>0</v>
      </c>
      <c r="J16" s="73">
        <v>617</v>
      </c>
      <c r="K16" s="207">
        <v>527</v>
      </c>
      <c r="L16" s="39">
        <v>369</v>
      </c>
      <c r="M16" s="86">
        <v>220</v>
      </c>
      <c r="N16" s="73">
        <f t="shared" si="0"/>
        <v>12796</v>
      </c>
    </row>
    <row r="17" spans="1:14" x14ac:dyDescent="0.25">
      <c r="A17" s="38">
        <v>14</v>
      </c>
      <c r="B17" s="39" t="s">
        <v>25</v>
      </c>
      <c r="C17" s="207">
        <v>0</v>
      </c>
      <c r="D17" s="73">
        <v>0</v>
      </c>
      <c r="E17" s="60">
        <v>0</v>
      </c>
      <c r="F17" s="39">
        <v>0</v>
      </c>
      <c r="G17" s="60">
        <v>0</v>
      </c>
      <c r="H17" s="39">
        <v>0</v>
      </c>
      <c r="I17" s="60">
        <v>0</v>
      </c>
      <c r="J17" s="39">
        <v>0</v>
      </c>
      <c r="K17" s="60">
        <v>0</v>
      </c>
      <c r="L17" s="73">
        <v>2624</v>
      </c>
      <c r="M17" s="70">
        <v>0</v>
      </c>
      <c r="N17" s="73">
        <f t="shared" si="0"/>
        <v>2624</v>
      </c>
    </row>
    <row r="18" spans="1:14" x14ac:dyDescent="0.25">
      <c r="A18" s="38">
        <v>15</v>
      </c>
      <c r="B18" s="39" t="s">
        <v>26</v>
      </c>
      <c r="C18" s="60">
        <v>0</v>
      </c>
      <c r="D18" s="39">
        <v>0</v>
      </c>
      <c r="E18" s="60">
        <v>0</v>
      </c>
      <c r="F18" s="39">
        <v>0</v>
      </c>
      <c r="G18" s="60">
        <v>0</v>
      </c>
      <c r="H18" s="39">
        <v>0</v>
      </c>
      <c r="I18" s="60">
        <v>0</v>
      </c>
      <c r="J18" s="39">
        <v>0</v>
      </c>
      <c r="K18" s="60">
        <v>0</v>
      </c>
      <c r="L18" s="39">
        <v>0</v>
      </c>
      <c r="M18" s="70">
        <v>0</v>
      </c>
      <c r="N18" s="39">
        <f t="shared" si="0"/>
        <v>0</v>
      </c>
    </row>
    <row r="19" spans="1:14" x14ac:dyDescent="0.25">
      <c r="A19" s="38">
        <v>16</v>
      </c>
      <c r="B19" s="39" t="s">
        <v>27</v>
      </c>
      <c r="C19" s="60">
        <v>26</v>
      </c>
      <c r="D19" s="73">
        <v>8647</v>
      </c>
      <c r="E19" s="60">
        <v>0</v>
      </c>
      <c r="F19" s="73">
        <v>830</v>
      </c>
      <c r="G19" s="60">
        <v>0</v>
      </c>
      <c r="H19" s="39">
        <v>196</v>
      </c>
      <c r="I19" s="60">
        <v>0</v>
      </c>
      <c r="J19" s="73">
        <v>0</v>
      </c>
      <c r="K19" s="60">
        <v>0</v>
      </c>
      <c r="L19" s="39">
        <v>0</v>
      </c>
      <c r="M19" s="70">
        <v>0</v>
      </c>
      <c r="N19" s="73">
        <f t="shared" si="0"/>
        <v>9699</v>
      </c>
    </row>
    <row r="20" spans="1:14" x14ac:dyDescent="0.25">
      <c r="A20" s="38">
        <v>17</v>
      </c>
      <c r="B20" s="39" t="s">
        <v>28</v>
      </c>
      <c r="C20" s="60">
        <v>0</v>
      </c>
      <c r="D20" s="39">
        <v>0</v>
      </c>
      <c r="E20" s="60">
        <v>0</v>
      </c>
      <c r="F20" s="39">
        <v>0</v>
      </c>
      <c r="G20" s="60">
        <v>0</v>
      </c>
      <c r="H20" s="39">
        <v>0</v>
      </c>
      <c r="I20" s="60">
        <v>0</v>
      </c>
      <c r="J20" s="39">
        <v>0</v>
      </c>
      <c r="K20" s="60">
        <v>0</v>
      </c>
      <c r="L20" s="39">
        <v>0</v>
      </c>
      <c r="M20" s="70">
        <v>0</v>
      </c>
      <c r="N20" s="39">
        <f t="shared" si="0"/>
        <v>0</v>
      </c>
    </row>
    <row r="21" spans="1:14" ht="15.75" thickBot="1" x14ac:dyDescent="0.3">
      <c r="A21" s="41">
        <v>18</v>
      </c>
      <c r="B21" s="42" t="s">
        <v>29</v>
      </c>
      <c r="C21" s="228">
        <v>1074</v>
      </c>
      <c r="D21" s="172">
        <v>7272</v>
      </c>
      <c r="E21" s="228">
        <v>988</v>
      </c>
      <c r="F21" s="172">
        <v>5381</v>
      </c>
      <c r="G21" s="228">
        <v>1358</v>
      </c>
      <c r="H21" s="172">
        <v>6361</v>
      </c>
      <c r="I21" s="228">
        <v>506</v>
      </c>
      <c r="J21" s="172">
        <v>1482</v>
      </c>
      <c r="K21" s="228">
        <v>736</v>
      </c>
      <c r="L21" s="172">
        <v>969</v>
      </c>
      <c r="M21" s="95">
        <v>1771</v>
      </c>
      <c r="N21" s="172">
        <f t="shared" si="0"/>
        <v>27898</v>
      </c>
    </row>
    <row r="22" spans="1:14" ht="15.75" thickBot="1" x14ac:dyDescent="0.3">
      <c r="A22" s="44"/>
      <c r="B22" s="45" t="s">
        <v>37</v>
      </c>
      <c r="C22" s="144">
        <f>SUM(C4:C21)</f>
        <v>254404</v>
      </c>
      <c r="D22" s="47">
        <f>SUM(D4:D21)</f>
        <v>377033</v>
      </c>
      <c r="E22" s="48">
        <f>SUM(E4:E21)</f>
        <v>312158</v>
      </c>
      <c r="F22" s="47">
        <f>SUM(F4:F21)</f>
        <v>319122</v>
      </c>
      <c r="G22" s="48">
        <f t="shared" ref="G22:N22" si="1">SUM(G4:G21)</f>
        <v>236892</v>
      </c>
      <c r="H22" s="47">
        <f t="shared" si="1"/>
        <v>268619</v>
      </c>
      <c r="I22" s="48">
        <f>SUM(I4:I21)</f>
        <v>92982</v>
      </c>
      <c r="J22" s="47">
        <f t="shared" si="1"/>
        <v>304580</v>
      </c>
      <c r="K22" s="144">
        <f t="shared" si="1"/>
        <v>182055</v>
      </c>
      <c r="L22" s="47">
        <f t="shared" si="1"/>
        <v>345775</v>
      </c>
      <c r="M22" s="49">
        <f t="shared" si="1"/>
        <v>194924</v>
      </c>
      <c r="N22" s="47">
        <f t="shared" si="1"/>
        <v>2888544</v>
      </c>
    </row>
    <row r="23" spans="1:14" ht="15.75" thickBot="1" x14ac:dyDescent="0.3">
      <c r="A23" s="51"/>
      <c r="B23" s="52"/>
      <c r="C23" s="53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</row>
    <row r="24" spans="1:14" ht="15.75" thickBot="1" x14ac:dyDescent="0.3">
      <c r="A24" s="323" t="s">
        <v>31</v>
      </c>
      <c r="B24" s="324"/>
      <c r="C24" s="56">
        <f>C22/N22</f>
        <v>8.8073437690407347E-2</v>
      </c>
      <c r="D24" s="55">
        <f>D22/N22</f>
        <v>0.13052700599333089</v>
      </c>
      <c r="E24" s="56">
        <f>E22/N22</f>
        <v>0.10806759391582749</v>
      </c>
      <c r="F24" s="55">
        <f>F22/N22</f>
        <v>0.11047849712519525</v>
      </c>
      <c r="G24" s="251">
        <f>G22/N22</f>
        <v>8.2010867758981684E-2</v>
      </c>
      <c r="H24" s="55">
        <f>H22/N22</f>
        <v>9.2994602124807521E-2</v>
      </c>
      <c r="I24" s="57">
        <f>I22/N22</f>
        <v>3.2189919904283958E-2</v>
      </c>
      <c r="J24" s="55">
        <f>J22/N22</f>
        <v>0.10544412686806917</v>
      </c>
      <c r="K24" s="56">
        <f>K22/N22</f>
        <v>6.3026562863504929E-2</v>
      </c>
      <c r="L24" s="252">
        <f>L22/N22</f>
        <v>0.1197056371652985</v>
      </c>
      <c r="M24" s="56">
        <f>M22/N22</f>
        <v>6.7481748590293239E-2</v>
      </c>
      <c r="N24" s="55">
        <f>N22/N22</f>
        <v>1</v>
      </c>
    </row>
    <row r="25" spans="1:14" ht="15.75" thickBot="1" x14ac:dyDescent="0.3">
      <c r="A25" s="58"/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</row>
    <row r="26" spans="1:14" ht="15.75" thickBot="1" x14ac:dyDescent="0.3">
      <c r="A26" s="303" t="s">
        <v>0</v>
      </c>
      <c r="B26" s="309" t="s">
        <v>1</v>
      </c>
      <c r="C26" s="320" t="s">
        <v>90</v>
      </c>
      <c r="D26" s="321"/>
      <c r="E26" s="321"/>
      <c r="F26" s="321"/>
      <c r="G26" s="322"/>
      <c r="H26" s="313" t="s">
        <v>3</v>
      </c>
      <c r="I26" s="1"/>
      <c r="J26" s="254"/>
      <c r="K26" s="1"/>
      <c r="L26" s="1"/>
      <c r="M26" s="1"/>
      <c r="N26" s="1"/>
    </row>
    <row r="27" spans="1:14" ht="15.75" thickBot="1" x14ac:dyDescent="0.3">
      <c r="A27" s="304"/>
      <c r="B27" s="310"/>
      <c r="C27" s="266" t="s">
        <v>11</v>
      </c>
      <c r="D27" s="184" t="s">
        <v>32</v>
      </c>
      <c r="E27" s="266" t="s">
        <v>7</v>
      </c>
      <c r="F27" s="184" t="s">
        <v>9</v>
      </c>
      <c r="G27" s="264" t="s">
        <v>4</v>
      </c>
      <c r="H27" s="314"/>
      <c r="I27" s="1"/>
      <c r="J27" s="110"/>
      <c r="K27" s="329" t="s">
        <v>33</v>
      </c>
      <c r="L27" s="330"/>
      <c r="M27" s="161">
        <f>N22</f>
        <v>2888544</v>
      </c>
      <c r="N27" s="162">
        <f>M27/M29</f>
        <v>0.87830499600002554</v>
      </c>
    </row>
    <row r="28" spans="1:14" ht="15.75" thickBot="1" x14ac:dyDescent="0.3">
      <c r="A28" s="26">
        <v>19</v>
      </c>
      <c r="B28" s="109" t="s">
        <v>34</v>
      </c>
      <c r="C28" s="258">
        <f>193691+101</f>
        <v>193792</v>
      </c>
      <c r="D28" s="59">
        <v>119539</v>
      </c>
      <c r="E28" s="258">
        <f>51054+142</f>
        <v>51196</v>
      </c>
      <c r="F28" s="59">
        <v>19446</v>
      </c>
      <c r="G28" s="160">
        <v>16254</v>
      </c>
      <c r="H28" s="59">
        <f>SUM(C28:G28)</f>
        <v>400227</v>
      </c>
      <c r="I28" s="1"/>
      <c r="J28" s="110"/>
      <c r="K28" s="325" t="s">
        <v>34</v>
      </c>
      <c r="L28" s="326"/>
      <c r="M28" s="160">
        <f>H28</f>
        <v>400227</v>
      </c>
      <c r="N28" s="163">
        <f>M28/M29</f>
        <v>0.12169500399997446</v>
      </c>
    </row>
    <row r="29" spans="1:14" ht="15.75" thickBot="1" x14ac:dyDescent="0.3">
      <c r="A29" s="12"/>
      <c r="B29" s="20"/>
      <c r="C29" s="1"/>
      <c r="D29" s="1"/>
      <c r="E29" s="1"/>
      <c r="F29" s="1"/>
      <c r="G29" s="1"/>
      <c r="H29" s="1"/>
      <c r="I29" s="1"/>
      <c r="J29" s="110"/>
      <c r="K29" s="327" t="s">
        <v>3</v>
      </c>
      <c r="L29" s="328"/>
      <c r="M29" s="164">
        <f>M27+M28</f>
        <v>3288771</v>
      </c>
      <c r="N29" s="165">
        <f>M29/M29</f>
        <v>1</v>
      </c>
    </row>
    <row r="30" spans="1:14" ht="15.75" thickBot="1" x14ac:dyDescent="0.3">
      <c r="A30" s="297" t="s">
        <v>35</v>
      </c>
      <c r="B30" s="298"/>
      <c r="C30" s="27">
        <f>C28/H28</f>
        <v>0.48420521354131529</v>
      </c>
      <c r="D30" s="111">
        <f>D28/H28</f>
        <v>0.29867800023486674</v>
      </c>
      <c r="E30" s="27">
        <f>E28/H28</f>
        <v>0.12791740687160036</v>
      </c>
      <c r="F30" s="111">
        <f>F28/H28</f>
        <v>4.8587426635384422E-2</v>
      </c>
      <c r="G30" s="27">
        <f>G28/H28</f>
        <v>4.0611952716833197E-2</v>
      </c>
      <c r="H30" s="111">
        <f>H28/H28</f>
        <v>1</v>
      </c>
      <c r="I30" s="1"/>
      <c r="J30" s="1"/>
      <c r="K30" s="1"/>
      <c r="L30" s="1"/>
      <c r="M30" s="1"/>
      <c r="N30" s="1"/>
    </row>
    <row r="35" spans="4:4" x14ac:dyDescent="0.25">
      <c r="D35" s="255"/>
    </row>
  </sheetData>
  <mergeCells count="14">
    <mergeCell ref="C1:K1"/>
    <mergeCell ref="A2:A3"/>
    <mergeCell ref="B2:B3"/>
    <mergeCell ref="C2:M2"/>
    <mergeCell ref="N2:N3"/>
    <mergeCell ref="A24:B24"/>
    <mergeCell ref="K28:L28"/>
    <mergeCell ref="K29:L29"/>
    <mergeCell ref="A30:B30"/>
    <mergeCell ref="A26:A27"/>
    <mergeCell ref="B26:B27"/>
    <mergeCell ref="K27:L27"/>
    <mergeCell ref="H26:H27"/>
    <mergeCell ref="C26:G26"/>
  </mergeCells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workbookViewId="0"/>
  </sheetViews>
  <sheetFormatPr defaultRowHeight="15" x14ac:dyDescent="0.25"/>
  <cols>
    <col min="1" max="1" width="4.42578125" customWidth="1"/>
    <col min="2" max="2" width="28.42578125" customWidth="1"/>
  </cols>
  <sheetData>
    <row r="1" spans="1:14" ht="33" customHeight="1" thickBot="1" x14ac:dyDescent="0.3">
      <c r="A1" s="174"/>
      <c r="B1" s="174"/>
      <c r="C1" s="331" t="s">
        <v>98</v>
      </c>
      <c r="D1" s="332"/>
      <c r="E1" s="332"/>
      <c r="F1" s="332"/>
      <c r="G1" s="332"/>
      <c r="H1" s="332"/>
      <c r="I1" s="332"/>
      <c r="J1" s="333"/>
      <c r="K1" s="333"/>
      <c r="L1" s="31"/>
      <c r="M1" s="31"/>
      <c r="N1" s="31"/>
    </row>
    <row r="2" spans="1:14" ht="15.75" thickBot="1" x14ac:dyDescent="0.3">
      <c r="A2" s="334" t="s">
        <v>0</v>
      </c>
      <c r="B2" s="336" t="s">
        <v>1</v>
      </c>
      <c r="C2" s="342" t="s">
        <v>2</v>
      </c>
      <c r="D2" s="343"/>
      <c r="E2" s="343"/>
      <c r="F2" s="343"/>
      <c r="G2" s="343"/>
      <c r="H2" s="343"/>
      <c r="I2" s="343"/>
      <c r="J2" s="343"/>
      <c r="K2" s="343"/>
      <c r="L2" s="343"/>
      <c r="M2" s="343"/>
      <c r="N2" s="340" t="s">
        <v>3</v>
      </c>
    </row>
    <row r="3" spans="1:14" ht="15.75" thickBot="1" x14ac:dyDescent="0.3">
      <c r="A3" s="335"/>
      <c r="B3" s="337"/>
      <c r="C3" s="91" t="s">
        <v>69</v>
      </c>
      <c r="D3" s="32" t="s">
        <v>4</v>
      </c>
      <c r="E3" s="33" t="s">
        <v>5</v>
      </c>
      <c r="F3" s="32" t="s">
        <v>6</v>
      </c>
      <c r="G3" s="33" t="s">
        <v>7</v>
      </c>
      <c r="H3" s="32" t="s">
        <v>8</v>
      </c>
      <c r="I3" s="23" t="s">
        <v>94</v>
      </c>
      <c r="J3" s="32" t="s">
        <v>9</v>
      </c>
      <c r="K3" s="90" t="s">
        <v>10</v>
      </c>
      <c r="L3" s="265" t="s">
        <v>93</v>
      </c>
      <c r="M3" s="33" t="s">
        <v>11</v>
      </c>
      <c r="N3" s="341"/>
    </row>
    <row r="4" spans="1:14" x14ac:dyDescent="0.25">
      <c r="A4" s="36">
        <v>1</v>
      </c>
      <c r="B4" s="37" t="s">
        <v>12</v>
      </c>
      <c r="C4" s="206">
        <v>537</v>
      </c>
      <c r="D4" s="171">
        <v>919</v>
      </c>
      <c r="E4" s="209">
        <v>202</v>
      </c>
      <c r="F4" s="229">
        <v>661</v>
      </c>
      <c r="G4" s="209">
        <v>328</v>
      </c>
      <c r="H4" s="171">
        <v>932</v>
      </c>
      <c r="I4" s="209">
        <v>102</v>
      </c>
      <c r="J4" s="229">
        <v>459</v>
      </c>
      <c r="K4" s="209">
        <v>277</v>
      </c>
      <c r="L4" s="229">
        <v>383</v>
      </c>
      <c r="M4" s="209">
        <v>388</v>
      </c>
      <c r="N4" s="171">
        <f t="shared" ref="N4:N21" si="0">SUM(C4:M4)</f>
        <v>5188</v>
      </c>
    </row>
    <row r="5" spans="1:14" x14ac:dyDescent="0.25">
      <c r="A5" s="38">
        <v>2</v>
      </c>
      <c r="B5" s="39" t="s">
        <v>13</v>
      </c>
      <c r="C5" s="60">
        <v>37</v>
      </c>
      <c r="D5" s="73">
        <v>2825</v>
      </c>
      <c r="E5" s="60">
        <v>695</v>
      </c>
      <c r="F5" s="39">
        <v>493</v>
      </c>
      <c r="G5" s="60">
        <v>94</v>
      </c>
      <c r="H5" s="73">
        <v>4969</v>
      </c>
      <c r="I5" s="60">
        <v>0</v>
      </c>
      <c r="J5" s="39">
        <v>327</v>
      </c>
      <c r="K5" s="60">
        <v>0</v>
      </c>
      <c r="L5" s="73">
        <v>3849</v>
      </c>
      <c r="M5" s="207">
        <v>1915</v>
      </c>
      <c r="N5" s="73">
        <f t="shared" si="0"/>
        <v>15204</v>
      </c>
    </row>
    <row r="6" spans="1:14" x14ac:dyDescent="0.25">
      <c r="A6" s="38">
        <v>3</v>
      </c>
      <c r="B6" s="39" t="s">
        <v>14</v>
      </c>
      <c r="C6" s="207">
        <v>380</v>
      </c>
      <c r="D6" s="73">
        <v>1009</v>
      </c>
      <c r="E6" s="60">
        <v>482</v>
      </c>
      <c r="F6" s="73">
        <v>898</v>
      </c>
      <c r="G6" s="60">
        <v>556</v>
      </c>
      <c r="H6" s="39">
        <v>483</v>
      </c>
      <c r="I6" s="60">
        <v>55</v>
      </c>
      <c r="J6" s="39">
        <v>496</v>
      </c>
      <c r="K6" s="60">
        <v>533</v>
      </c>
      <c r="L6" s="39">
        <v>465</v>
      </c>
      <c r="M6" s="60">
        <v>308</v>
      </c>
      <c r="N6" s="73">
        <f t="shared" si="0"/>
        <v>5665</v>
      </c>
    </row>
    <row r="7" spans="1:14" x14ac:dyDescent="0.25">
      <c r="A7" s="38">
        <v>4</v>
      </c>
      <c r="B7" s="39" t="s">
        <v>15</v>
      </c>
      <c r="C7" s="60">
        <v>0</v>
      </c>
      <c r="D7" s="39">
        <v>0</v>
      </c>
      <c r="E7" s="60">
        <v>0</v>
      </c>
      <c r="F7" s="39">
        <v>0</v>
      </c>
      <c r="G7" s="60">
        <v>0</v>
      </c>
      <c r="H7" s="39">
        <v>0</v>
      </c>
      <c r="I7" s="60">
        <v>0</v>
      </c>
      <c r="J7" s="39">
        <v>0</v>
      </c>
      <c r="K7" s="60">
        <v>0</v>
      </c>
      <c r="L7" s="39">
        <v>0</v>
      </c>
      <c r="M7" s="60">
        <v>0</v>
      </c>
      <c r="N7" s="39">
        <f t="shared" si="0"/>
        <v>0</v>
      </c>
    </row>
    <row r="8" spans="1:14" x14ac:dyDescent="0.25">
      <c r="A8" s="38">
        <v>5</v>
      </c>
      <c r="B8" s="39" t="s">
        <v>16</v>
      </c>
      <c r="C8" s="60">
        <v>0</v>
      </c>
      <c r="D8" s="39">
        <v>0</v>
      </c>
      <c r="E8" s="60">
        <v>0</v>
      </c>
      <c r="F8" s="39">
        <v>0</v>
      </c>
      <c r="G8" s="60">
        <v>0</v>
      </c>
      <c r="H8" s="39">
        <v>0</v>
      </c>
      <c r="I8" s="60">
        <v>0</v>
      </c>
      <c r="J8" s="39">
        <v>0</v>
      </c>
      <c r="K8" s="60">
        <v>0</v>
      </c>
      <c r="L8" s="39">
        <v>0</v>
      </c>
      <c r="M8" s="60">
        <v>0</v>
      </c>
      <c r="N8" s="39">
        <f t="shared" si="0"/>
        <v>0</v>
      </c>
    </row>
    <row r="9" spans="1:14" x14ac:dyDescent="0.25">
      <c r="A9" s="38">
        <v>6</v>
      </c>
      <c r="B9" s="39" t="s">
        <v>17</v>
      </c>
      <c r="C9" s="60">
        <v>0</v>
      </c>
      <c r="D9" s="39">
        <v>0</v>
      </c>
      <c r="E9" s="60">
        <v>0</v>
      </c>
      <c r="F9" s="39">
        <v>0</v>
      </c>
      <c r="G9" s="60">
        <v>0</v>
      </c>
      <c r="H9" s="39">
        <v>0</v>
      </c>
      <c r="I9" s="60">
        <v>0</v>
      </c>
      <c r="J9" s="39">
        <v>0</v>
      </c>
      <c r="K9" s="60">
        <v>0</v>
      </c>
      <c r="L9" s="39">
        <v>0</v>
      </c>
      <c r="M9" s="60">
        <v>0</v>
      </c>
      <c r="N9" s="39">
        <f t="shared" si="0"/>
        <v>0</v>
      </c>
    </row>
    <row r="10" spans="1:14" x14ac:dyDescent="0.25">
      <c r="A10" s="38">
        <v>7</v>
      </c>
      <c r="B10" s="39" t="s">
        <v>18</v>
      </c>
      <c r="C10" s="60">
        <v>2</v>
      </c>
      <c r="D10" s="39">
        <v>2</v>
      </c>
      <c r="E10" s="60">
        <v>10</v>
      </c>
      <c r="F10" s="39">
        <v>3</v>
      </c>
      <c r="G10" s="60">
        <v>1</v>
      </c>
      <c r="H10" s="39">
        <v>1</v>
      </c>
      <c r="I10" s="60">
        <v>0</v>
      </c>
      <c r="J10" s="39">
        <v>7</v>
      </c>
      <c r="K10" s="60">
        <v>0</v>
      </c>
      <c r="L10" s="39">
        <v>1</v>
      </c>
      <c r="M10" s="60">
        <v>0</v>
      </c>
      <c r="N10" s="39">
        <f t="shared" si="0"/>
        <v>27</v>
      </c>
    </row>
    <row r="11" spans="1:14" x14ac:dyDescent="0.25">
      <c r="A11" s="38">
        <v>8</v>
      </c>
      <c r="B11" s="39" t="s">
        <v>19</v>
      </c>
      <c r="C11" s="60">
        <v>59</v>
      </c>
      <c r="D11" s="39">
        <v>21</v>
      </c>
      <c r="E11" s="60">
        <v>12</v>
      </c>
      <c r="F11" s="39">
        <v>54</v>
      </c>
      <c r="G11" s="60">
        <v>21</v>
      </c>
      <c r="H11" s="39">
        <v>198</v>
      </c>
      <c r="I11" s="60">
        <v>2</v>
      </c>
      <c r="J11" s="39">
        <v>14</v>
      </c>
      <c r="K11" s="60">
        <v>29</v>
      </c>
      <c r="L11" s="39">
        <v>30</v>
      </c>
      <c r="M11" s="60">
        <v>36</v>
      </c>
      <c r="N11" s="73">
        <f t="shared" si="0"/>
        <v>476</v>
      </c>
    </row>
    <row r="12" spans="1:14" x14ac:dyDescent="0.25">
      <c r="A12" s="38">
        <v>9</v>
      </c>
      <c r="B12" s="39" t="s">
        <v>20</v>
      </c>
      <c r="C12" s="207">
        <v>765</v>
      </c>
      <c r="D12" s="73">
        <v>892</v>
      </c>
      <c r="E12" s="207">
        <v>1442</v>
      </c>
      <c r="F12" s="39">
        <v>624</v>
      </c>
      <c r="G12" s="60">
        <v>171</v>
      </c>
      <c r="H12" s="39">
        <v>660</v>
      </c>
      <c r="I12" s="60">
        <v>9</v>
      </c>
      <c r="J12" s="39">
        <v>126</v>
      </c>
      <c r="K12" s="60">
        <v>127</v>
      </c>
      <c r="L12" s="39">
        <v>792</v>
      </c>
      <c r="M12" s="60">
        <v>115</v>
      </c>
      <c r="N12" s="73">
        <f t="shared" si="0"/>
        <v>5723</v>
      </c>
    </row>
    <row r="13" spans="1:14" x14ac:dyDescent="0.25">
      <c r="A13" s="38">
        <v>10</v>
      </c>
      <c r="B13" s="39" t="s">
        <v>21</v>
      </c>
      <c r="C13" s="207">
        <v>1190</v>
      </c>
      <c r="D13" s="73">
        <v>2409</v>
      </c>
      <c r="E13" s="207">
        <v>1740</v>
      </c>
      <c r="F13" s="73">
        <v>2036</v>
      </c>
      <c r="G13" s="207">
        <v>2817</v>
      </c>
      <c r="H13" s="73">
        <v>1611</v>
      </c>
      <c r="I13" s="207">
        <v>1276</v>
      </c>
      <c r="J13" s="73">
        <v>3021</v>
      </c>
      <c r="K13" s="207">
        <v>1692</v>
      </c>
      <c r="L13" s="73">
        <v>2151</v>
      </c>
      <c r="M13" s="207">
        <v>1362</v>
      </c>
      <c r="N13" s="73">
        <f t="shared" si="0"/>
        <v>21305</v>
      </c>
    </row>
    <row r="14" spans="1:14" x14ac:dyDescent="0.25">
      <c r="A14" s="38">
        <v>11</v>
      </c>
      <c r="B14" s="39" t="s">
        <v>22</v>
      </c>
      <c r="C14" s="60">
        <v>0</v>
      </c>
      <c r="D14" s="39">
        <v>0</v>
      </c>
      <c r="E14" s="60">
        <v>0</v>
      </c>
      <c r="F14" s="39">
        <v>0</v>
      </c>
      <c r="G14" s="60">
        <v>0</v>
      </c>
      <c r="H14" s="39">
        <v>0</v>
      </c>
      <c r="I14" s="207">
        <v>0</v>
      </c>
      <c r="J14" s="39">
        <v>0</v>
      </c>
      <c r="K14" s="60">
        <v>0</v>
      </c>
      <c r="L14" s="39">
        <v>0</v>
      </c>
      <c r="M14" s="60">
        <v>0</v>
      </c>
      <c r="N14" s="73">
        <f t="shared" si="0"/>
        <v>0</v>
      </c>
    </row>
    <row r="15" spans="1:14" x14ac:dyDescent="0.25">
      <c r="A15" s="38">
        <v>12</v>
      </c>
      <c r="B15" s="39" t="s">
        <v>23</v>
      </c>
      <c r="C15" s="60">
        <v>0</v>
      </c>
      <c r="D15" s="39">
        <v>0</v>
      </c>
      <c r="E15" s="60">
        <v>0</v>
      </c>
      <c r="F15" s="39">
        <v>0</v>
      </c>
      <c r="G15" s="60">
        <v>0</v>
      </c>
      <c r="H15" s="39">
        <v>0</v>
      </c>
      <c r="I15" s="60">
        <v>0</v>
      </c>
      <c r="J15" s="39">
        <v>0</v>
      </c>
      <c r="K15" s="60">
        <v>0</v>
      </c>
      <c r="L15" s="39">
        <v>0</v>
      </c>
      <c r="M15" s="60">
        <v>0</v>
      </c>
      <c r="N15" s="39">
        <f t="shared" si="0"/>
        <v>0</v>
      </c>
    </row>
    <row r="16" spans="1:14" x14ac:dyDescent="0.25">
      <c r="A16" s="38">
        <v>13</v>
      </c>
      <c r="B16" s="39" t="s">
        <v>24</v>
      </c>
      <c r="C16" s="60">
        <v>83</v>
      </c>
      <c r="D16" s="39">
        <v>5</v>
      </c>
      <c r="E16" s="60">
        <v>5</v>
      </c>
      <c r="F16" s="39">
        <v>40</v>
      </c>
      <c r="G16" s="60">
        <v>41</v>
      </c>
      <c r="H16" s="39">
        <v>25</v>
      </c>
      <c r="I16" s="60">
        <v>0</v>
      </c>
      <c r="J16" s="39">
        <v>14</v>
      </c>
      <c r="K16" s="60">
        <v>39</v>
      </c>
      <c r="L16" s="39">
        <v>4</v>
      </c>
      <c r="M16" s="60">
        <v>4</v>
      </c>
      <c r="N16" s="39">
        <f t="shared" si="0"/>
        <v>260</v>
      </c>
    </row>
    <row r="17" spans="1:14" x14ac:dyDescent="0.25">
      <c r="A17" s="38">
        <v>14</v>
      </c>
      <c r="B17" s="39" t="s">
        <v>25</v>
      </c>
      <c r="C17" s="60">
        <v>0</v>
      </c>
      <c r="D17" s="39">
        <v>0</v>
      </c>
      <c r="E17" s="60">
        <v>0</v>
      </c>
      <c r="F17" s="39">
        <v>0</v>
      </c>
      <c r="G17" s="60">
        <v>0</v>
      </c>
      <c r="H17" s="39">
        <v>0</v>
      </c>
      <c r="I17" s="60">
        <v>0</v>
      </c>
      <c r="J17" s="39">
        <v>0</v>
      </c>
      <c r="K17" s="60">
        <v>0</v>
      </c>
      <c r="L17" s="39">
        <v>4</v>
      </c>
      <c r="M17" s="60">
        <v>0</v>
      </c>
      <c r="N17" s="39">
        <f t="shared" si="0"/>
        <v>4</v>
      </c>
    </row>
    <row r="18" spans="1:14" x14ac:dyDescent="0.25">
      <c r="A18" s="38">
        <v>15</v>
      </c>
      <c r="B18" s="39" t="s">
        <v>26</v>
      </c>
      <c r="C18" s="60">
        <v>0</v>
      </c>
      <c r="D18" s="39">
        <v>0</v>
      </c>
      <c r="E18" s="60">
        <v>0</v>
      </c>
      <c r="F18" s="39">
        <v>0</v>
      </c>
      <c r="G18" s="60">
        <v>0</v>
      </c>
      <c r="H18" s="39">
        <v>0</v>
      </c>
      <c r="I18" s="60">
        <v>0</v>
      </c>
      <c r="J18" s="39">
        <v>0</v>
      </c>
      <c r="K18" s="60">
        <v>0</v>
      </c>
      <c r="L18" s="39">
        <v>0</v>
      </c>
      <c r="M18" s="60">
        <v>0</v>
      </c>
      <c r="N18" s="39">
        <f t="shared" si="0"/>
        <v>0</v>
      </c>
    </row>
    <row r="19" spans="1:14" x14ac:dyDescent="0.25">
      <c r="A19" s="38">
        <v>16</v>
      </c>
      <c r="B19" s="39" t="s">
        <v>27</v>
      </c>
      <c r="C19" s="60">
        <v>22</v>
      </c>
      <c r="D19" s="39">
        <v>1</v>
      </c>
      <c r="E19" s="60">
        <v>0</v>
      </c>
      <c r="F19" s="39">
        <v>2</v>
      </c>
      <c r="G19" s="60">
        <v>0</v>
      </c>
      <c r="H19" s="39">
        <v>6</v>
      </c>
      <c r="I19" s="60">
        <v>0</v>
      </c>
      <c r="J19" s="39">
        <v>0</v>
      </c>
      <c r="K19" s="60">
        <v>0</v>
      </c>
      <c r="L19" s="39">
        <v>0</v>
      </c>
      <c r="M19" s="60">
        <v>0</v>
      </c>
      <c r="N19" s="39">
        <f t="shared" si="0"/>
        <v>31</v>
      </c>
    </row>
    <row r="20" spans="1:14" x14ac:dyDescent="0.25">
      <c r="A20" s="38">
        <v>17</v>
      </c>
      <c r="B20" s="39" t="s">
        <v>28</v>
      </c>
      <c r="C20" s="60">
        <v>0</v>
      </c>
      <c r="D20" s="39">
        <v>0</v>
      </c>
      <c r="E20" s="60">
        <v>0</v>
      </c>
      <c r="F20" s="39">
        <v>0</v>
      </c>
      <c r="G20" s="60">
        <v>0</v>
      </c>
      <c r="H20" s="39">
        <v>0</v>
      </c>
      <c r="I20" s="60">
        <v>0</v>
      </c>
      <c r="J20" s="39">
        <v>0</v>
      </c>
      <c r="K20" s="60">
        <v>0</v>
      </c>
      <c r="L20" s="39">
        <v>0</v>
      </c>
      <c r="M20" s="60">
        <v>0</v>
      </c>
      <c r="N20" s="39">
        <f t="shared" si="0"/>
        <v>0</v>
      </c>
    </row>
    <row r="21" spans="1:14" ht="15.75" thickBot="1" x14ac:dyDescent="0.3">
      <c r="A21" s="41">
        <v>18</v>
      </c>
      <c r="B21" s="42" t="s">
        <v>29</v>
      </c>
      <c r="C21" s="208">
        <v>49</v>
      </c>
      <c r="D21" s="42">
        <v>268</v>
      </c>
      <c r="E21" s="208">
        <v>20</v>
      </c>
      <c r="F21" s="42">
        <v>330</v>
      </c>
      <c r="G21" s="228">
        <v>63</v>
      </c>
      <c r="H21" s="42">
        <v>136</v>
      </c>
      <c r="I21" s="208">
        <v>14</v>
      </c>
      <c r="J21" s="42">
        <v>68</v>
      </c>
      <c r="K21" s="208">
        <v>66</v>
      </c>
      <c r="L21" s="172">
        <v>20</v>
      </c>
      <c r="M21" s="208">
        <v>91</v>
      </c>
      <c r="N21" s="172">
        <f t="shared" si="0"/>
        <v>1125</v>
      </c>
    </row>
    <row r="22" spans="1:14" ht="15.75" thickBot="1" x14ac:dyDescent="0.3">
      <c r="A22" s="44"/>
      <c r="B22" s="45" t="s">
        <v>3</v>
      </c>
      <c r="C22" s="46">
        <f>SUM(C4:C21)</f>
        <v>3124</v>
      </c>
      <c r="D22" s="61">
        <f>SUM(D4:D21)</f>
        <v>8351</v>
      </c>
      <c r="E22" s="96">
        <f t="shared" ref="E22:N22" si="1">SUM(E4:E21)</f>
        <v>4608</v>
      </c>
      <c r="F22" s="47">
        <f t="shared" si="1"/>
        <v>5141</v>
      </c>
      <c r="G22" s="48">
        <f t="shared" si="1"/>
        <v>4092</v>
      </c>
      <c r="H22" s="47">
        <f t="shared" si="1"/>
        <v>9021</v>
      </c>
      <c r="I22" s="48">
        <f t="shared" si="1"/>
        <v>1458</v>
      </c>
      <c r="J22" s="47">
        <f t="shared" si="1"/>
        <v>4532</v>
      </c>
      <c r="K22" s="48">
        <f t="shared" si="1"/>
        <v>2763</v>
      </c>
      <c r="L22" s="47">
        <f t="shared" si="1"/>
        <v>7699</v>
      </c>
      <c r="M22" s="48">
        <f t="shared" si="1"/>
        <v>4219</v>
      </c>
      <c r="N22" s="47">
        <f t="shared" si="1"/>
        <v>55008</v>
      </c>
    </row>
    <row r="23" spans="1:14" ht="15.75" thickBot="1" x14ac:dyDescent="0.3">
      <c r="A23" s="51"/>
      <c r="B23" s="52"/>
      <c r="C23" s="54"/>
      <c r="D23" s="79"/>
      <c r="E23" s="79"/>
      <c r="F23" s="54"/>
      <c r="G23" s="54"/>
      <c r="H23" s="54"/>
      <c r="I23" s="54"/>
      <c r="J23" s="54"/>
      <c r="K23" s="54"/>
      <c r="L23" s="54"/>
      <c r="M23" s="54"/>
      <c r="N23" s="54"/>
    </row>
    <row r="24" spans="1:14" ht="15.75" thickBot="1" x14ac:dyDescent="0.3">
      <c r="A24" s="323" t="s">
        <v>31</v>
      </c>
      <c r="B24" s="324"/>
      <c r="C24" s="56">
        <f>C22/N22</f>
        <v>5.6791739383362419E-2</v>
      </c>
      <c r="D24" s="55">
        <f>D22/N22</f>
        <v>0.15181428155904594</v>
      </c>
      <c r="E24" s="56">
        <f>E22/N22</f>
        <v>8.3769633507853408E-2</v>
      </c>
      <c r="F24" s="55">
        <f>F22/N22</f>
        <v>9.3459133216986623E-2</v>
      </c>
      <c r="G24" s="56">
        <f>G22/N22</f>
        <v>7.43891797556719E-2</v>
      </c>
      <c r="H24" s="55">
        <f>H22/N22</f>
        <v>0.16399432809773123</v>
      </c>
      <c r="I24" s="56">
        <f>I22/N22</f>
        <v>2.6505235602094241E-2</v>
      </c>
      <c r="J24" s="55">
        <f>J22/N22</f>
        <v>8.2388016288539853E-2</v>
      </c>
      <c r="K24" s="56">
        <f>K22/N22</f>
        <v>5.0229057591623036E-2</v>
      </c>
      <c r="L24" s="55">
        <f>L22/N22</f>
        <v>0.13996146015125072</v>
      </c>
      <c r="M24" s="57">
        <f>M22/N22</f>
        <v>7.6697934845840601E-2</v>
      </c>
      <c r="N24" s="55">
        <f>N22/N22</f>
        <v>1</v>
      </c>
    </row>
    <row r="25" spans="1:14" ht="15.75" thickBot="1" x14ac:dyDescent="0.3">
      <c r="A25" s="58"/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</row>
    <row r="26" spans="1:14" ht="15.75" thickBot="1" x14ac:dyDescent="0.3">
      <c r="A26" s="303" t="s">
        <v>0</v>
      </c>
      <c r="B26" s="309" t="s">
        <v>1</v>
      </c>
      <c r="C26" s="320" t="s">
        <v>90</v>
      </c>
      <c r="D26" s="321"/>
      <c r="E26" s="321"/>
      <c r="F26" s="321"/>
      <c r="G26" s="322"/>
      <c r="H26" s="313" t="s">
        <v>3</v>
      </c>
      <c r="I26" s="1"/>
      <c r="J26" s="1"/>
      <c r="K26" s="1"/>
      <c r="L26" s="1"/>
      <c r="M26" s="1"/>
      <c r="N26" s="1"/>
    </row>
    <row r="27" spans="1:14" ht="15.75" thickBot="1" x14ac:dyDescent="0.3">
      <c r="A27" s="304"/>
      <c r="B27" s="310"/>
      <c r="C27" s="266" t="s">
        <v>11</v>
      </c>
      <c r="D27" s="184" t="s">
        <v>32</v>
      </c>
      <c r="E27" s="266" t="s">
        <v>7</v>
      </c>
      <c r="F27" s="184" t="s">
        <v>9</v>
      </c>
      <c r="G27" s="264" t="s">
        <v>4</v>
      </c>
      <c r="H27" s="314"/>
      <c r="I27" s="1"/>
      <c r="J27" s="110"/>
      <c r="K27" s="329" t="s">
        <v>33</v>
      </c>
      <c r="L27" s="330"/>
      <c r="M27" s="161">
        <f>N22</f>
        <v>55008</v>
      </c>
      <c r="N27" s="162">
        <f>M27/M29</f>
        <v>0.95455255349055135</v>
      </c>
    </row>
    <row r="28" spans="1:14" ht="15.75" thickBot="1" x14ac:dyDescent="0.3">
      <c r="A28" s="26">
        <v>19</v>
      </c>
      <c r="B28" s="109" t="s">
        <v>34</v>
      </c>
      <c r="C28" s="258">
        <v>1416</v>
      </c>
      <c r="D28" s="59">
        <v>636</v>
      </c>
      <c r="E28" s="257">
        <v>305</v>
      </c>
      <c r="F28" s="166">
        <v>146</v>
      </c>
      <c r="G28" s="160">
        <v>116</v>
      </c>
      <c r="H28" s="59">
        <f>SUM(C28:G28)</f>
        <v>2619</v>
      </c>
      <c r="I28" s="1"/>
      <c r="J28" s="110"/>
      <c r="K28" s="325" t="s">
        <v>34</v>
      </c>
      <c r="L28" s="326"/>
      <c r="M28" s="160">
        <f>H28</f>
        <v>2619</v>
      </c>
      <c r="N28" s="163">
        <f>M28/M29</f>
        <v>4.5447446509448694E-2</v>
      </c>
    </row>
    <row r="29" spans="1:14" ht="15.75" thickBot="1" x14ac:dyDescent="0.3">
      <c r="A29" s="12"/>
      <c r="B29" s="20"/>
      <c r="C29" s="1"/>
      <c r="D29" s="1"/>
      <c r="E29" s="1"/>
      <c r="F29" s="1"/>
      <c r="G29" s="1"/>
      <c r="H29" s="1"/>
      <c r="I29" s="1"/>
      <c r="J29" s="110"/>
      <c r="K29" s="327" t="s">
        <v>3</v>
      </c>
      <c r="L29" s="328"/>
      <c r="M29" s="164">
        <f>M27+M28</f>
        <v>57627</v>
      </c>
      <c r="N29" s="165">
        <f>M29/M29</f>
        <v>1</v>
      </c>
    </row>
    <row r="30" spans="1:14" ht="15.75" thickBot="1" x14ac:dyDescent="0.3">
      <c r="A30" s="297" t="s">
        <v>35</v>
      </c>
      <c r="B30" s="298"/>
      <c r="C30" s="27">
        <f>C28/H28</f>
        <v>0.54066437571592207</v>
      </c>
      <c r="D30" s="111">
        <f>D28/H28</f>
        <v>0.24284077892325315</v>
      </c>
      <c r="E30" s="27">
        <f>E28/H28</f>
        <v>0.11645666284841542</v>
      </c>
      <c r="F30" s="111">
        <f>F28/H28</f>
        <v>5.5746468117602137E-2</v>
      </c>
      <c r="G30" s="27">
        <f>G28/H28</f>
        <v>4.4291714394807176E-2</v>
      </c>
      <c r="H30" s="111">
        <f>H28/H28</f>
        <v>1</v>
      </c>
      <c r="I30" s="1"/>
      <c r="J30" s="1"/>
      <c r="K30" s="1"/>
      <c r="L30" s="1"/>
      <c r="M30" s="1"/>
      <c r="N30" s="1"/>
    </row>
    <row r="31" spans="1:14" x14ac:dyDescent="0.25">
      <c r="H31" s="1"/>
    </row>
    <row r="32" spans="1:14" x14ac:dyDescent="0.25">
      <c r="D32" s="255"/>
    </row>
  </sheetData>
  <mergeCells count="14">
    <mergeCell ref="N2:N3"/>
    <mergeCell ref="A30:B30"/>
    <mergeCell ref="K28:L28"/>
    <mergeCell ref="C1:K1"/>
    <mergeCell ref="A2:A3"/>
    <mergeCell ref="B2:B3"/>
    <mergeCell ref="C2:M2"/>
    <mergeCell ref="A24:B24"/>
    <mergeCell ref="A26:A27"/>
    <mergeCell ref="B26:B27"/>
    <mergeCell ref="K27:L27"/>
    <mergeCell ref="K29:L29"/>
    <mergeCell ref="H26:H27"/>
    <mergeCell ref="C26:G26"/>
  </mergeCells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workbookViewId="0"/>
  </sheetViews>
  <sheetFormatPr defaultRowHeight="15" x14ac:dyDescent="0.25"/>
  <cols>
    <col min="1" max="1" width="4.5703125" customWidth="1"/>
    <col min="2" max="2" width="27.85546875" customWidth="1"/>
  </cols>
  <sheetData>
    <row r="1" spans="1:14" ht="28.5" customHeight="1" thickBot="1" x14ac:dyDescent="0.3">
      <c r="A1" s="174"/>
      <c r="B1" s="174"/>
      <c r="C1" s="344" t="s">
        <v>99</v>
      </c>
      <c r="D1" s="345"/>
      <c r="E1" s="345"/>
      <c r="F1" s="345"/>
      <c r="G1" s="345"/>
      <c r="H1" s="345"/>
      <c r="I1" s="345"/>
      <c r="J1" s="31"/>
      <c r="K1" s="31"/>
      <c r="L1" s="31"/>
      <c r="M1" s="31"/>
      <c r="N1" s="31"/>
    </row>
    <row r="2" spans="1:14" ht="15.75" thickBot="1" x14ac:dyDescent="0.3">
      <c r="A2" s="334" t="s">
        <v>0</v>
      </c>
      <c r="B2" s="336" t="s">
        <v>1</v>
      </c>
      <c r="C2" s="346" t="s">
        <v>2</v>
      </c>
      <c r="D2" s="347"/>
      <c r="E2" s="347"/>
      <c r="F2" s="347"/>
      <c r="G2" s="347"/>
      <c r="H2" s="347"/>
      <c r="I2" s="347"/>
      <c r="J2" s="347"/>
      <c r="K2" s="347"/>
      <c r="L2" s="347"/>
      <c r="M2" s="347"/>
      <c r="N2" s="340" t="s">
        <v>3</v>
      </c>
    </row>
    <row r="3" spans="1:14" ht="15.75" thickBot="1" x14ac:dyDescent="0.3">
      <c r="A3" s="335"/>
      <c r="B3" s="337"/>
      <c r="C3" s="91" t="s">
        <v>69</v>
      </c>
      <c r="D3" s="35" t="s">
        <v>4</v>
      </c>
      <c r="E3" s="62" t="s">
        <v>5</v>
      </c>
      <c r="F3" s="32" t="s">
        <v>6</v>
      </c>
      <c r="G3" s="63" t="s">
        <v>7</v>
      </c>
      <c r="H3" s="32" t="s">
        <v>8</v>
      </c>
      <c r="I3" s="23" t="s">
        <v>94</v>
      </c>
      <c r="J3" s="32" t="s">
        <v>9</v>
      </c>
      <c r="K3" s="88" t="s">
        <v>10</v>
      </c>
      <c r="L3" s="265" t="s">
        <v>93</v>
      </c>
      <c r="M3" s="63" t="s">
        <v>11</v>
      </c>
      <c r="N3" s="341"/>
    </row>
    <row r="4" spans="1:14" x14ac:dyDescent="0.25">
      <c r="A4" s="36">
        <v>1</v>
      </c>
      <c r="B4" s="37" t="s">
        <v>12</v>
      </c>
      <c r="C4" s="202">
        <v>103</v>
      </c>
      <c r="D4" s="204">
        <v>356</v>
      </c>
      <c r="E4" s="205">
        <v>36</v>
      </c>
      <c r="F4" s="204">
        <v>204</v>
      </c>
      <c r="G4" s="202">
        <v>24</v>
      </c>
      <c r="H4" s="204">
        <v>198</v>
      </c>
      <c r="I4" s="202">
        <v>42</v>
      </c>
      <c r="J4" s="37">
        <v>88</v>
      </c>
      <c r="K4" s="202">
        <v>38</v>
      </c>
      <c r="L4" s="204">
        <v>124</v>
      </c>
      <c r="M4" s="202">
        <v>170</v>
      </c>
      <c r="N4" s="171">
        <f t="shared" ref="N4:N20" si="0">SUM(C4:M4)</f>
        <v>1383</v>
      </c>
    </row>
    <row r="5" spans="1:14" x14ac:dyDescent="0.25">
      <c r="A5" s="38">
        <v>2</v>
      </c>
      <c r="B5" s="39" t="s">
        <v>13</v>
      </c>
      <c r="C5" s="64">
        <v>4</v>
      </c>
      <c r="D5" s="71">
        <v>137</v>
      </c>
      <c r="E5" s="64">
        <v>65</v>
      </c>
      <c r="F5" s="71">
        <v>112</v>
      </c>
      <c r="G5" s="64">
        <v>1</v>
      </c>
      <c r="H5" s="71">
        <v>492</v>
      </c>
      <c r="I5" s="64">
        <v>0</v>
      </c>
      <c r="J5" s="39">
        <v>51</v>
      </c>
      <c r="K5" s="64">
        <v>0</v>
      </c>
      <c r="L5" s="71">
        <v>153</v>
      </c>
      <c r="M5" s="64">
        <v>706</v>
      </c>
      <c r="N5" s="73">
        <f t="shared" si="0"/>
        <v>1721</v>
      </c>
    </row>
    <row r="6" spans="1:14" x14ac:dyDescent="0.25">
      <c r="A6" s="38">
        <v>3</v>
      </c>
      <c r="B6" s="39" t="s">
        <v>14</v>
      </c>
      <c r="C6" s="64">
        <v>106</v>
      </c>
      <c r="D6" s="71">
        <v>291</v>
      </c>
      <c r="E6" s="169">
        <v>214</v>
      </c>
      <c r="F6" s="71">
        <v>255</v>
      </c>
      <c r="G6" s="64">
        <v>51</v>
      </c>
      <c r="H6" s="71">
        <v>362</v>
      </c>
      <c r="I6" s="64">
        <v>52</v>
      </c>
      <c r="J6" s="39">
        <v>198</v>
      </c>
      <c r="K6" s="64">
        <v>208</v>
      </c>
      <c r="L6" s="71">
        <v>198</v>
      </c>
      <c r="M6" s="64">
        <v>229</v>
      </c>
      <c r="N6" s="73">
        <f>SUM(C6:M6)</f>
        <v>2164</v>
      </c>
    </row>
    <row r="7" spans="1:14" x14ac:dyDescent="0.25">
      <c r="A7" s="38">
        <v>4</v>
      </c>
      <c r="B7" s="39" t="s">
        <v>15</v>
      </c>
      <c r="C7" s="64">
        <v>0</v>
      </c>
      <c r="D7" s="71">
        <v>0</v>
      </c>
      <c r="E7" s="64">
        <v>0</v>
      </c>
      <c r="F7" s="71">
        <v>0</v>
      </c>
      <c r="G7" s="64">
        <v>0</v>
      </c>
      <c r="H7" s="40">
        <v>0</v>
      </c>
      <c r="I7" s="64">
        <v>0</v>
      </c>
      <c r="J7" s="39">
        <v>0</v>
      </c>
      <c r="K7" s="64">
        <v>0</v>
      </c>
      <c r="L7" s="71">
        <v>0</v>
      </c>
      <c r="M7" s="64">
        <v>0</v>
      </c>
      <c r="N7" s="39">
        <f t="shared" si="0"/>
        <v>0</v>
      </c>
    </row>
    <row r="8" spans="1:14" x14ac:dyDescent="0.25">
      <c r="A8" s="38">
        <v>5</v>
      </c>
      <c r="B8" s="39" t="s">
        <v>16</v>
      </c>
      <c r="C8" s="64">
        <v>0</v>
      </c>
      <c r="D8" s="71">
        <v>1</v>
      </c>
      <c r="E8" s="64">
        <v>0</v>
      </c>
      <c r="F8" s="71">
        <v>0</v>
      </c>
      <c r="G8" s="64">
        <v>0</v>
      </c>
      <c r="H8" s="40">
        <v>0</v>
      </c>
      <c r="I8" s="64">
        <v>0</v>
      </c>
      <c r="J8" s="39">
        <v>0</v>
      </c>
      <c r="K8" s="64">
        <v>0</v>
      </c>
      <c r="L8" s="71">
        <v>0</v>
      </c>
      <c r="M8" s="64">
        <v>0</v>
      </c>
      <c r="N8" s="39">
        <f t="shared" si="0"/>
        <v>1</v>
      </c>
    </row>
    <row r="9" spans="1:14" x14ac:dyDescent="0.25">
      <c r="A9" s="38">
        <v>6</v>
      </c>
      <c r="B9" s="39" t="s">
        <v>17</v>
      </c>
      <c r="C9" s="64">
        <v>0</v>
      </c>
      <c r="D9" s="71">
        <v>1</v>
      </c>
      <c r="E9" s="64">
        <v>0</v>
      </c>
      <c r="F9" s="71">
        <v>0</v>
      </c>
      <c r="G9" s="64">
        <v>0</v>
      </c>
      <c r="H9" s="71">
        <v>0</v>
      </c>
      <c r="I9" s="64">
        <v>0</v>
      </c>
      <c r="J9" s="39">
        <v>0</v>
      </c>
      <c r="K9" s="64">
        <v>0</v>
      </c>
      <c r="L9" s="71">
        <v>0</v>
      </c>
      <c r="M9" s="64">
        <v>0</v>
      </c>
      <c r="N9" s="39">
        <f t="shared" si="0"/>
        <v>1</v>
      </c>
    </row>
    <row r="10" spans="1:14" x14ac:dyDescent="0.25">
      <c r="A10" s="38">
        <v>7</v>
      </c>
      <c r="B10" s="39" t="s">
        <v>18</v>
      </c>
      <c r="C10" s="64">
        <v>3</v>
      </c>
      <c r="D10" s="71">
        <v>1</v>
      </c>
      <c r="E10" s="169">
        <v>2</v>
      </c>
      <c r="F10" s="71">
        <v>0</v>
      </c>
      <c r="G10" s="64">
        <v>0</v>
      </c>
      <c r="H10" s="71">
        <v>3</v>
      </c>
      <c r="I10" s="64">
        <v>0</v>
      </c>
      <c r="J10" s="39">
        <v>0</v>
      </c>
      <c r="K10" s="64">
        <v>0</v>
      </c>
      <c r="L10" s="71">
        <v>4</v>
      </c>
      <c r="M10" s="64">
        <v>0</v>
      </c>
      <c r="N10" s="39">
        <f t="shared" si="0"/>
        <v>13</v>
      </c>
    </row>
    <row r="11" spans="1:14" x14ac:dyDescent="0.25">
      <c r="A11" s="38">
        <v>8</v>
      </c>
      <c r="B11" s="39" t="s">
        <v>19</v>
      </c>
      <c r="C11" s="64">
        <v>26</v>
      </c>
      <c r="D11" s="71">
        <v>28</v>
      </c>
      <c r="E11" s="169">
        <v>16</v>
      </c>
      <c r="F11" s="71">
        <v>41</v>
      </c>
      <c r="G11" s="64">
        <v>4</v>
      </c>
      <c r="H11" s="71">
        <v>78</v>
      </c>
      <c r="I11" s="64">
        <v>16</v>
      </c>
      <c r="J11" s="39">
        <v>19</v>
      </c>
      <c r="K11" s="64">
        <v>23</v>
      </c>
      <c r="L11" s="71">
        <v>29</v>
      </c>
      <c r="M11" s="64">
        <v>28</v>
      </c>
      <c r="N11" s="39">
        <f t="shared" si="0"/>
        <v>308</v>
      </c>
    </row>
    <row r="12" spans="1:14" x14ac:dyDescent="0.25">
      <c r="A12" s="38">
        <v>9</v>
      </c>
      <c r="B12" s="39" t="s">
        <v>20</v>
      </c>
      <c r="C12" s="64">
        <v>129</v>
      </c>
      <c r="D12" s="67">
        <v>537</v>
      </c>
      <c r="E12" s="64">
        <v>209</v>
      </c>
      <c r="F12" s="71">
        <v>330</v>
      </c>
      <c r="G12" s="64">
        <v>11</v>
      </c>
      <c r="H12" s="71">
        <v>338</v>
      </c>
      <c r="I12" s="64">
        <v>6</v>
      </c>
      <c r="J12" s="73">
        <v>33</v>
      </c>
      <c r="K12" s="64">
        <v>49</v>
      </c>
      <c r="L12" s="71">
        <v>362</v>
      </c>
      <c r="M12" s="64">
        <v>66</v>
      </c>
      <c r="N12" s="73">
        <f t="shared" si="0"/>
        <v>2070</v>
      </c>
    </row>
    <row r="13" spans="1:14" x14ac:dyDescent="0.25">
      <c r="A13" s="38">
        <v>10</v>
      </c>
      <c r="B13" s="39" t="s">
        <v>21</v>
      </c>
      <c r="C13" s="64">
        <v>556</v>
      </c>
      <c r="D13" s="67">
        <v>992</v>
      </c>
      <c r="E13" s="169">
        <v>1046</v>
      </c>
      <c r="F13" s="67">
        <v>946</v>
      </c>
      <c r="G13" s="64">
        <v>499</v>
      </c>
      <c r="H13" s="67">
        <v>1526</v>
      </c>
      <c r="I13" s="169">
        <v>1150</v>
      </c>
      <c r="J13" s="73">
        <v>1048</v>
      </c>
      <c r="K13" s="169">
        <v>869</v>
      </c>
      <c r="L13" s="67">
        <v>947</v>
      </c>
      <c r="M13" s="169">
        <v>724</v>
      </c>
      <c r="N13" s="73">
        <f t="shared" si="0"/>
        <v>10303</v>
      </c>
    </row>
    <row r="14" spans="1:14" x14ac:dyDescent="0.25">
      <c r="A14" s="38">
        <v>11</v>
      </c>
      <c r="B14" s="39" t="s">
        <v>22</v>
      </c>
      <c r="C14" s="64">
        <v>0</v>
      </c>
      <c r="D14" s="71">
        <v>6</v>
      </c>
      <c r="E14" s="64">
        <v>0</v>
      </c>
      <c r="F14" s="71">
        <v>0</v>
      </c>
      <c r="G14" s="64">
        <v>0</v>
      </c>
      <c r="H14" s="40">
        <v>0</v>
      </c>
      <c r="I14" s="64">
        <v>0</v>
      </c>
      <c r="J14" s="39">
        <v>0</v>
      </c>
      <c r="K14" s="64">
        <v>0</v>
      </c>
      <c r="L14" s="71">
        <v>0</v>
      </c>
      <c r="M14" s="64">
        <v>0</v>
      </c>
      <c r="N14" s="39">
        <f t="shared" si="0"/>
        <v>6</v>
      </c>
    </row>
    <row r="15" spans="1:14" x14ac:dyDescent="0.25">
      <c r="A15" s="38">
        <v>12</v>
      </c>
      <c r="B15" s="39" t="s">
        <v>23</v>
      </c>
      <c r="C15" s="64">
        <v>0</v>
      </c>
      <c r="D15" s="71">
        <v>0</v>
      </c>
      <c r="E15" s="64">
        <v>0</v>
      </c>
      <c r="F15" s="71">
        <v>0</v>
      </c>
      <c r="G15" s="64">
        <v>0</v>
      </c>
      <c r="H15" s="40">
        <v>0</v>
      </c>
      <c r="I15" s="64">
        <v>0</v>
      </c>
      <c r="J15" s="39">
        <v>0</v>
      </c>
      <c r="K15" s="64">
        <v>1</v>
      </c>
      <c r="L15" s="71">
        <v>0</v>
      </c>
      <c r="M15" s="64">
        <v>0</v>
      </c>
      <c r="N15" s="39">
        <f t="shared" si="0"/>
        <v>1</v>
      </c>
    </row>
    <row r="16" spans="1:14" x14ac:dyDescent="0.25">
      <c r="A16" s="38">
        <v>13</v>
      </c>
      <c r="B16" s="39" t="s">
        <v>24</v>
      </c>
      <c r="C16" s="64">
        <v>63</v>
      </c>
      <c r="D16" s="71">
        <v>14</v>
      </c>
      <c r="E16" s="64">
        <v>19</v>
      </c>
      <c r="F16" s="71">
        <v>14</v>
      </c>
      <c r="G16" s="64">
        <v>16</v>
      </c>
      <c r="H16" s="40">
        <v>27</v>
      </c>
      <c r="I16" s="64">
        <v>0</v>
      </c>
      <c r="J16" s="39">
        <v>14</v>
      </c>
      <c r="K16" s="64">
        <v>16</v>
      </c>
      <c r="L16" s="71">
        <v>13</v>
      </c>
      <c r="M16" s="64">
        <v>23</v>
      </c>
      <c r="N16" s="39">
        <f t="shared" si="0"/>
        <v>219</v>
      </c>
    </row>
    <row r="17" spans="1:14" x14ac:dyDescent="0.25">
      <c r="A17" s="38">
        <v>14</v>
      </c>
      <c r="B17" s="39" t="s">
        <v>25</v>
      </c>
      <c r="C17" s="64">
        <v>0</v>
      </c>
      <c r="D17" s="71">
        <v>0</v>
      </c>
      <c r="E17" s="64">
        <v>0</v>
      </c>
      <c r="F17" s="71">
        <v>0</v>
      </c>
      <c r="G17" s="64">
        <v>0</v>
      </c>
      <c r="H17" s="40">
        <v>0</v>
      </c>
      <c r="I17" s="64">
        <v>0</v>
      </c>
      <c r="J17" s="39">
        <v>0</v>
      </c>
      <c r="K17" s="64">
        <v>0</v>
      </c>
      <c r="L17" s="71">
        <v>2</v>
      </c>
      <c r="M17" s="64">
        <v>0</v>
      </c>
      <c r="N17" s="39">
        <f t="shared" si="0"/>
        <v>2</v>
      </c>
    </row>
    <row r="18" spans="1:14" x14ac:dyDescent="0.25">
      <c r="A18" s="38">
        <v>15</v>
      </c>
      <c r="B18" s="39" t="s">
        <v>26</v>
      </c>
      <c r="C18" s="64"/>
      <c r="D18" s="71">
        <v>0</v>
      </c>
      <c r="E18" s="64">
        <v>0</v>
      </c>
      <c r="F18" s="71">
        <v>0</v>
      </c>
      <c r="G18" s="64">
        <v>0</v>
      </c>
      <c r="H18" s="40">
        <v>0</v>
      </c>
      <c r="I18" s="64">
        <v>0</v>
      </c>
      <c r="J18" s="39">
        <v>0</v>
      </c>
      <c r="K18" s="64">
        <v>0</v>
      </c>
      <c r="L18" s="71">
        <v>0</v>
      </c>
      <c r="M18" s="64">
        <v>0</v>
      </c>
      <c r="N18" s="39">
        <f t="shared" si="0"/>
        <v>0</v>
      </c>
    </row>
    <row r="19" spans="1:14" x14ac:dyDescent="0.25">
      <c r="A19" s="38">
        <v>16</v>
      </c>
      <c r="B19" s="39" t="s">
        <v>27</v>
      </c>
      <c r="C19" s="64">
        <v>0</v>
      </c>
      <c r="D19" s="71">
        <v>0</v>
      </c>
      <c r="E19" s="64">
        <v>2</v>
      </c>
      <c r="F19" s="71">
        <v>0</v>
      </c>
      <c r="G19" s="64">
        <v>0</v>
      </c>
      <c r="H19" s="40">
        <v>0</v>
      </c>
      <c r="I19" s="64">
        <v>0</v>
      </c>
      <c r="J19" s="39">
        <v>0</v>
      </c>
      <c r="K19" s="64">
        <v>0</v>
      </c>
      <c r="L19" s="71">
        <v>0</v>
      </c>
      <c r="M19" s="64">
        <v>0</v>
      </c>
      <c r="N19" s="39">
        <f t="shared" si="0"/>
        <v>2</v>
      </c>
    </row>
    <row r="20" spans="1:14" x14ac:dyDescent="0.25">
      <c r="A20" s="38">
        <v>17</v>
      </c>
      <c r="B20" s="39" t="s">
        <v>28</v>
      </c>
      <c r="C20" s="64">
        <v>0</v>
      </c>
      <c r="D20" s="71">
        <v>0</v>
      </c>
      <c r="E20" s="64">
        <v>0</v>
      </c>
      <c r="F20" s="71">
        <v>0</v>
      </c>
      <c r="G20" s="64">
        <v>0</v>
      </c>
      <c r="H20" s="40">
        <v>0</v>
      </c>
      <c r="I20" s="64">
        <v>0</v>
      </c>
      <c r="J20" s="39">
        <v>0</v>
      </c>
      <c r="K20" s="64">
        <v>0</v>
      </c>
      <c r="L20" s="71">
        <v>0</v>
      </c>
      <c r="M20" s="64">
        <v>0</v>
      </c>
      <c r="N20" s="39">
        <f t="shared" si="0"/>
        <v>0</v>
      </c>
    </row>
    <row r="21" spans="1:14" ht="15.75" thickBot="1" x14ac:dyDescent="0.3">
      <c r="A21" s="41">
        <v>18</v>
      </c>
      <c r="B21" s="42" t="s">
        <v>29</v>
      </c>
      <c r="C21" s="203">
        <v>31</v>
      </c>
      <c r="D21" s="178">
        <v>464</v>
      </c>
      <c r="E21" s="203">
        <v>64</v>
      </c>
      <c r="F21" s="178">
        <v>202</v>
      </c>
      <c r="G21" s="260">
        <v>0</v>
      </c>
      <c r="H21" s="43">
        <v>222</v>
      </c>
      <c r="I21" s="203">
        <v>31</v>
      </c>
      <c r="J21" s="42">
        <v>20</v>
      </c>
      <c r="K21" s="203">
        <v>106</v>
      </c>
      <c r="L21" s="178">
        <v>65</v>
      </c>
      <c r="M21" s="203">
        <v>80</v>
      </c>
      <c r="N21" s="172">
        <f>SUM(C21:M21)</f>
        <v>1285</v>
      </c>
    </row>
    <row r="22" spans="1:14" ht="15.75" thickBot="1" x14ac:dyDescent="0.3">
      <c r="A22" s="44"/>
      <c r="B22" s="45" t="s">
        <v>37</v>
      </c>
      <c r="C22" s="65">
        <f t="shared" ref="C22:M22" si="1">SUM(C4:C21)</f>
        <v>1021</v>
      </c>
      <c r="D22" s="50">
        <f t="shared" si="1"/>
        <v>2828</v>
      </c>
      <c r="E22" s="97">
        <f t="shared" si="1"/>
        <v>1673</v>
      </c>
      <c r="F22" s="50">
        <f t="shared" si="1"/>
        <v>2104</v>
      </c>
      <c r="G22" s="66">
        <f t="shared" si="1"/>
        <v>606</v>
      </c>
      <c r="H22" s="50">
        <f t="shared" si="1"/>
        <v>3246</v>
      </c>
      <c r="I22" s="65">
        <f t="shared" si="1"/>
        <v>1297</v>
      </c>
      <c r="J22" s="50">
        <f t="shared" si="1"/>
        <v>1471</v>
      </c>
      <c r="K22" s="97">
        <f>SUM(K4:K21)</f>
        <v>1310</v>
      </c>
      <c r="L22" s="50">
        <f t="shared" si="1"/>
        <v>1897</v>
      </c>
      <c r="M22" s="65">
        <f t="shared" si="1"/>
        <v>2026</v>
      </c>
      <c r="N22" s="47">
        <f>SUM(C22:M22)</f>
        <v>19479</v>
      </c>
    </row>
    <row r="23" spans="1:14" ht="15.75" thickBot="1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5.75" thickBot="1" x14ac:dyDescent="0.3">
      <c r="A24" s="323" t="s">
        <v>31</v>
      </c>
      <c r="B24" s="324"/>
      <c r="C24" s="56">
        <f>C22/N22</f>
        <v>5.2415421736228762E-2</v>
      </c>
      <c r="D24" s="55">
        <f>D22/N22</f>
        <v>0.14518199086195391</v>
      </c>
      <c r="E24" s="56">
        <f>E22/N22</f>
        <v>8.5887365881205407E-2</v>
      </c>
      <c r="F24" s="55">
        <f>F22/N22</f>
        <v>0.10801375840648904</v>
      </c>
      <c r="G24" s="56">
        <f>G22/N22</f>
        <v>3.1110426613275836E-2</v>
      </c>
      <c r="H24" s="55">
        <f>H22/N22</f>
        <v>0.16664099799784382</v>
      </c>
      <c r="I24" s="56">
        <f>I22/N22</f>
        <v>6.6584526926433601E-2</v>
      </c>
      <c r="J24" s="55">
        <f>J22/N22</f>
        <v>7.5517223676780126E-2</v>
      </c>
      <c r="K24" s="56">
        <f>K22/N22</f>
        <v>6.7251912315827306E-2</v>
      </c>
      <c r="L24" s="55">
        <f>L22/N22</f>
        <v>9.7386929513835416E-2</v>
      </c>
      <c r="M24" s="56">
        <f>M22/N22</f>
        <v>0.1040094460701268</v>
      </c>
      <c r="N24" s="55">
        <f>N22/N22</f>
        <v>1</v>
      </c>
    </row>
    <row r="25" spans="1:14" ht="15.75" thickBot="1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15.75" thickBot="1" x14ac:dyDescent="0.3">
      <c r="A26" s="303" t="s">
        <v>0</v>
      </c>
      <c r="B26" s="309" t="s">
        <v>1</v>
      </c>
      <c r="C26" s="320" t="s">
        <v>90</v>
      </c>
      <c r="D26" s="321"/>
      <c r="E26" s="321"/>
      <c r="F26" s="321"/>
      <c r="G26" s="322"/>
      <c r="H26" s="313" t="s">
        <v>3</v>
      </c>
      <c r="I26" s="1"/>
      <c r="J26" s="1"/>
      <c r="K26" s="1"/>
      <c r="L26" s="1"/>
      <c r="M26" s="1"/>
      <c r="N26" s="1"/>
    </row>
    <row r="27" spans="1:14" ht="15.75" thickBot="1" x14ac:dyDescent="0.3">
      <c r="A27" s="304"/>
      <c r="B27" s="310"/>
      <c r="C27" s="266" t="s">
        <v>11</v>
      </c>
      <c r="D27" s="184" t="s">
        <v>32</v>
      </c>
      <c r="E27" s="266" t="s">
        <v>7</v>
      </c>
      <c r="F27" s="184" t="s">
        <v>9</v>
      </c>
      <c r="G27" s="264" t="s">
        <v>4</v>
      </c>
      <c r="H27" s="314"/>
      <c r="I27" s="1"/>
      <c r="J27" s="110"/>
      <c r="K27" s="329" t="s">
        <v>33</v>
      </c>
      <c r="L27" s="330"/>
      <c r="M27" s="161">
        <f>N22</f>
        <v>19479</v>
      </c>
      <c r="N27" s="162">
        <f>M27/M29</f>
        <v>0.97200598802395211</v>
      </c>
    </row>
    <row r="28" spans="1:14" ht="15.75" thickBot="1" x14ac:dyDescent="0.3">
      <c r="A28" s="26">
        <v>19</v>
      </c>
      <c r="B28" s="185" t="s">
        <v>34</v>
      </c>
      <c r="C28" s="258">
        <f>139+117</f>
        <v>256</v>
      </c>
      <c r="D28" s="59">
        <f>210+44</f>
        <v>254</v>
      </c>
      <c r="E28" s="257">
        <f>30+3</f>
        <v>33</v>
      </c>
      <c r="F28" s="166">
        <f>5+7</f>
        <v>12</v>
      </c>
      <c r="G28" s="160">
        <v>6</v>
      </c>
      <c r="H28" s="59">
        <f>SUM(C28:G28)</f>
        <v>561</v>
      </c>
      <c r="I28" s="1"/>
      <c r="J28" s="110"/>
      <c r="K28" s="325" t="s">
        <v>34</v>
      </c>
      <c r="L28" s="326"/>
      <c r="M28" s="160">
        <f>H28</f>
        <v>561</v>
      </c>
      <c r="N28" s="163">
        <f>M28/M29</f>
        <v>2.7994011976047905E-2</v>
      </c>
    </row>
    <row r="29" spans="1:14" ht="15.75" thickBot="1" x14ac:dyDescent="0.3">
      <c r="A29" s="12"/>
      <c r="B29" s="20"/>
      <c r="C29" s="1"/>
      <c r="D29" s="1"/>
      <c r="E29" s="1"/>
      <c r="F29" s="1"/>
      <c r="G29" s="1"/>
      <c r="H29" s="1"/>
      <c r="I29" s="1"/>
      <c r="J29" s="110"/>
      <c r="K29" s="327" t="s">
        <v>3</v>
      </c>
      <c r="L29" s="328"/>
      <c r="M29" s="164">
        <f>M27+M28</f>
        <v>20040</v>
      </c>
      <c r="N29" s="165">
        <f>M29/M29</f>
        <v>1</v>
      </c>
    </row>
    <row r="30" spans="1:14" ht="15.75" thickBot="1" x14ac:dyDescent="0.3">
      <c r="A30" s="297" t="s">
        <v>35</v>
      </c>
      <c r="B30" s="298"/>
      <c r="C30" s="27">
        <f>C28/H28</f>
        <v>0.45632798573975042</v>
      </c>
      <c r="D30" s="111">
        <f>D28/H28</f>
        <v>0.45276292335115864</v>
      </c>
      <c r="E30" s="27">
        <f>E28/H28</f>
        <v>5.8823529411764705E-2</v>
      </c>
      <c r="F30" s="111">
        <f>F28/H28</f>
        <v>2.1390374331550801E-2</v>
      </c>
      <c r="G30" s="27">
        <f>G28/H28</f>
        <v>1.06951871657754E-2</v>
      </c>
      <c r="H30" s="111">
        <f>H28/H28</f>
        <v>1</v>
      </c>
      <c r="I30" s="1"/>
      <c r="J30" s="1"/>
      <c r="K30" s="1"/>
      <c r="L30" s="1"/>
      <c r="M30" s="1"/>
      <c r="N30" s="1"/>
    </row>
  </sheetData>
  <mergeCells count="14">
    <mergeCell ref="K28:L28"/>
    <mergeCell ref="A30:B30"/>
    <mergeCell ref="A26:A27"/>
    <mergeCell ref="B26:B27"/>
    <mergeCell ref="K27:L27"/>
    <mergeCell ref="K29:L29"/>
    <mergeCell ref="H26:H27"/>
    <mergeCell ref="C26:G26"/>
    <mergeCell ref="N2:N3"/>
    <mergeCell ref="A24:B24"/>
    <mergeCell ref="C1:I1"/>
    <mergeCell ref="A2:A3"/>
    <mergeCell ref="B2:B3"/>
    <mergeCell ref="C2:M2"/>
  </mergeCells>
  <pageMargins left="0.25" right="0.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workbookViewId="0"/>
  </sheetViews>
  <sheetFormatPr defaultRowHeight="15" x14ac:dyDescent="0.25"/>
  <cols>
    <col min="1" max="1" width="4.7109375" customWidth="1"/>
    <col min="2" max="2" width="27.85546875" customWidth="1"/>
    <col min="11" max="11" width="9.140625" customWidth="1"/>
  </cols>
  <sheetData>
    <row r="1" spans="1:14" ht="27.75" customHeight="1" thickBot="1" x14ac:dyDescent="0.3">
      <c r="A1" s="31"/>
      <c r="B1" s="31"/>
      <c r="C1" s="331" t="s">
        <v>100</v>
      </c>
      <c r="D1" s="332"/>
      <c r="E1" s="332"/>
      <c r="F1" s="332"/>
      <c r="G1" s="332"/>
      <c r="H1" s="332"/>
      <c r="I1" s="332"/>
      <c r="J1" s="333"/>
      <c r="K1" s="333"/>
      <c r="L1" s="31"/>
      <c r="M1" s="31"/>
      <c r="N1" s="239" t="s">
        <v>36</v>
      </c>
    </row>
    <row r="2" spans="1:14" ht="15.75" thickBot="1" x14ac:dyDescent="0.3">
      <c r="A2" s="334" t="s">
        <v>0</v>
      </c>
      <c r="B2" s="336" t="s">
        <v>1</v>
      </c>
      <c r="C2" s="348" t="s">
        <v>2</v>
      </c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40" t="s">
        <v>3</v>
      </c>
    </row>
    <row r="3" spans="1:14" ht="15.75" thickBot="1" x14ac:dyDescent="0.3">
      <c r="A3" s="335"/>
      <c r="B3" s="337"/>
      <c r="C3" s="91" t="s">
        <v>69</v>
      </c>
      <c r="D3" s="35" t="s">
        <v>4</v>
      </c>
      <c r="E3" s="34" t="s">
        <v>5</v>
      </c>
      <c r="F3" s="35" t="s">
        <v>6</v>
      </c>
      <c r="G3" s="34" t="s">
        <v>7</v>
      </c>
      <c r="H3" s="35" t="s">
        <v>8</v>
      </c>
      <c r="I3" s="23" t="s">
        <v>94</v>
      </c>
      <c r="J3" s="35" t="s">
        <v>9</v>
      </c>
      <c r="K3" s="89" t="s">
        <v>38</v>
      </c>
      <c r="L3" s="265" t="s">
        <v>93</v>
      </c>
      <c r="M3" s="62" t="s">
        <v>11</v>
      </c>
      <c r="N3" s="341"/>
    </row>
    <row r="4" spans="1:14" x14ac:dyDescent="0.25">
      <c r="A4" s="36">
        <v>1</v>
      </c>
      <c r="B4" s="37" t="s">
        <v>12</v>
      </c>
      <c r="C4" s="167">
        <v>5479</v>
      </c>
      <c r="D4" s="93">
        <v>14253</v>
      </c>
      <c r="E4" s="167">
        <v>4317</v>
      </c>
      <c r="F4" s="93">
        <v>6569</v>
      </c>
      <c r="G4" s="167">
        <v>4225</v>
      </c>
      <c r="H4" s="93">
        <v>12966</v>
      </c>
      <c r="I4" s="167">
        <v>1266</v>
      </c>
      <c r="J4" s="93">
        <v>7566</v>
      </c>
      <c r="K4" s="167">
        <v>1457</v>
      </c>
      <c r="L4" s="93">
        <v>10664</v>
      </c>
      <c r="M4" s="205">
        <v>5829</v>
      </c>
      <c r="N4" s="171">
        <f t="shared" ref="N4:N21" si="0">SUM(C4:M4)</f>
        <v>74591</v>
      </c>
    </row>
    <row r="5" spans="1:14" x14ac:dyDescent="0.25">
      <c r="A5" s="38">
        <v>2</v>
      </c>
      <c r="B5" s="39" t="s">
        <v>13</v>
      </c>
      <c r="C5" s="70">
        <v>27</v>
      </c>
      <c r="D5" s="67">
        <v>2156</v>
      </c>
      <c r="E5" s="86">
        <v>1244</v>
      </c>
      <c r="F5" s="67">
        <v>1594</v>
      </c>
      <c r="G5" s="70">
        <v>70</v>
      </c>
      <c r="H5" s="67">
        <v>4561</v>
      </c>
      <c r="I5" s="70">
        <v>0</v>
      </c>
      <c r="J5" s="71">
        <v>238</v>
      </c>
      <c r="K5" s="70">
        <v>0</v>
      </c>
      <c r="L5" s="71">
        <v>970</v>
      </c>
      <c r="M5" s="169">
        <v>3813</v>
      </c>
      <c r="N5" s="73">
        <f t="shared" si="0"/>
        <v>14673</v>
      </c>
    </row>
    <row r="6" spans="1:14" x14ac:dyDescent="0.25">
      <c r="A6" s="38">
        <v>3</v>
      </c>
      <c r="B6" s="39" t="s">
        <v>14</v>
      </c>
      <c r="C6" s="86">
        <v>6944</v>
      </c>
      <c r="D6" s="67">
        <v>31960</v>
      </c>
      <c r="E6" s="86">
        <v>12453</v>
      </c>
      <c r="F6" s="67">
        <v>25547</v>
      </c>
      <c r="G6" s="86">
        <v>11313</v>
      </c>
      <c r="H6" s="67">
        <v>17226</v>
      </c>
      <c r="I6" s="86">
        <v>2811</v>
      </c>
      <c r="J6" s="67">
        <v>12334</v>
      </c>
      <c r="K6" s="86">
        <v>19638</v>
      </c>
      <c r="L6" s="67">
        <v>13956</v>
      </c>
      <c r="M6" s="169">
        <v>17595</v>
      </c>
      <c r="N6" s="73">
        <f t="shared" si="0"/>
        <v>171777</v>
      </c>
    </row>
    <row r="7" spans="1:14" x14ac:dyDescent="0.25">
      <c r="A7" s="38">
        <v>4</v>
      </c>
      <c r="B7" s="39" t="s">
        <v>15</v>
      </c>
      <c r="C7" s="70">
        <v>0</v>
      </c>
      <c r="D7" s="71">
        <v>0</v>
      </c>
      <c r="E7" s="70">
        <v>0</v>
      </c>
      <c r="F7" s="71">
        <v>0</v>
      </c>
      <c r="G7" s="70">
        <v>0</v>
      </c>
      <c r="H7" s="71">
        <v>0</v>
      </c>
      <c r="I7" s="70">
        <v>0</v>
      </c>
      <c r="J7" s="71">
        <v>0</v>
      </c>
      <c r="K7" s="70">
        <v>0</v>
      </c>
      <c r="L7" s="71">
        <v>0</v>
      </c>
      <c r="M7" s="64">
        <v>0</v>
      </c>
      <c r="N7" s="39">
        <f t="shared" si="0"/>
        <v>0</v>
      </c>
    </row>
    <row r="8" spans="1:14" x14ac:dyDescent="0.25">
      <c r="A8" s="38">
        <v>5</v>
      </c>
      <c r="B8" s="39" t="s">
        <v>16</v>
      </c>
      <c r="C8" s="70">
        <v>0</v>
      </c>
      <c r="D8" s="67">
        <v>492041</v>
      </c>
      <c r="E8" s="70">
        <v>0</v>
      </c>
      <c r="F8" s="71">
        <v>0</v>
      </c>
      <c r="G8" s="86">
        <v>0</v>
      </c>
      <c r="H8" s="71">
        <v>0</v>
      </c>
      <c r="I8" s="70">
        <v>0</v>
      </c>
      <c r="J8" s="71">
        <v>0</v>
      </c>
      <c r="K8" s="70">
        <v>0</v>
      </c>
      <c r="L8" s="71">
        <v>0</v>
      </c>
      <c r="M8" s="64">
        <v>0</v>
      </c>
      <c r="N8" s="73">
        <f t="shared" si="0"/>
        <v>492041</v>
      </c>
    </row>
    <row r="9" spans="1:14" x14ac:dyDescent="0.25">
      <c r="A9" s="38">
        <v>6</v>
      </c>
      <c r="B9" s="39" t="s">
        <v>17</v>
      </c>
      <c r="C9" s="70">
        <v>0</v>
      </c>
      <c r="D9" s="67">
        <v>350</v>
      </c>
      <c r="E9" s="70">
        <v>0</v>
      </c>
      <c r="F9" s="71">
        <v>0</v>
      </c>
      <c r="G9" s="70">
        <v>0</v>
      </c>
      <c r="H9" s="67">
        <v>0</v>
      </c>
      <c r="I9" s="70">
        <v>0</v>
      </c>
      <c r="J9" s="71">
        <v>0</v>
      </c>
      <c r="K9" s="70">
        <v>0</v>
      </c>
      <c r="L9" s="71">
        <v>0</v>
      </c>
      <c r="M9" s="64">
        <v>0</v>
      </c>
      <c r="N9" s="73">
        <f t="shared" si="0"/>
        <v>350</v>
      </c>
    </row>
    <row r="10" spans="1:14" x14ac:dyDescent="0.25">
      <c r="A10" s="38">
        <v>7</v>
      </c>
      <c r="B10" s="39" t="s">
        <v>18</v>
      </c>
      <c r="C10" s="86">
        <v>877</v>
      </c>
      <c r="D10" s="67">
        <v>11</v>
      </c>
      <c r="E10" s="70">
        <v>17</v>
      </c>
      <c r="F10" s="67">
        <v>0</v>
      </c>
      <c r="G10" s="86">
        <v>0</v>
      </c>
      <c r="H10" s="71">
        <v>348</v>
      </c>
      <c r="I10" s="70">
        <v>0</v>
      </c>
      <c r="J10" s="71">
        <v>0</v>
      </c>
      <c r="K10" s="70">
        <v>0</v>
      </c>
      <c r="L10" s="71">
        <v>7</v>
      </c>
      <c r="M10" s="64">
        <v>0</v>
      </c>
      <c r="N10" s="73">
        <f t="shared" si="0"/>
        <v>1260</v>
      </c>
    </row>
    <row r="11" spans="1:14" x14ac:dyDescent="0.25">
      <c r="A11" s="38">
        <v>8</v>
      </c>
      <c r="B11" s="39" t="s">
        <v>19</v>
      </c>
      <c r="C11" s="86">
        <v>100651</v>
      </c>
      <c r="D11" s="67">
        <v>26734</v>
      </c>
      <c r="E11" s="86">
        <v>5956</v>
      </c>
      <c r="F11" s="67">
        <v>18250</v>
      </c>
      <c r="G11" s="86">
        <v>15820</v>
      </c>
      <c r="H11" s="67">
        <v>8540</v>
      </c>
      <c r="I11" s="70">
        <v>727</v>
      </c>
      <c r="J11" s="67">
        <v>2657</v>
      </c>
      <c r="K11" s="86">
        <v>1032</v>
      </c>
      <c r="L11" s="67">
        <v>24637</v>
      </c>
      <c r="M11" s="169">
        <v>3237</v>
      </c>
      <c r="N11" s="73">
        <f t="shared" si="0"/>
        <v>208241</v>
      </c>
    </row>
    <row r="12" spans="1:14" x14ac:dyDescent="0.25">
      <c r="A12" s="38">
        <v>9</v>
      </c>
      <c r="B12" s="39" t="s">
        <v>20</v>
      </c>
      <c r="C12" s="86">
        <v>32931</v>
      </c>
      <c r="D12" s="67">
        <v>26605</v>
      </c>
      <c r="E12" s="86">
        <v>10772</v>
      </c>
      <c r="F12" s="67">
        <v>28137</v>
      </c>
      <c r="G12" s="86">
        <v>9910</v>
      </c>
      <c r="H12" s="67">
        <v>7254</v>
      </c>
      <c r="I12" s="86">
        <v>164</v>
      </c>
      <c r="J12" s="67">
        <v>1482</v>
      </c>
      <c r="K12" s="86">
        <v>2360</v>
      </c>
      <c r="L12" s="67">
        <v>48883</v>
      </c>
      <c r="M12" s="169">
        <v>1947</v>
      </c>
      <c r="N12" s="73">
        <f t="shared" si="0"/>
        <v>170445</v>
      </c>
    </row>
    <row r="13" spans="1:14" x14ac:dyDescent="0.25">
      <c r="A13" s="38">
        <v>10</v>
      </c>
      <c r="B13" s="39" t="s">
        <v>21</v>
      </c>
      <c r="C13" s="86">
        <v>68348</v>
      </c>
      <c r="D13" s="67">
        <v>292803</v>
      </c>
      <c r="E13" s="86">
        <v>124450</v>
      </c>
      <c r="F13" s="67">
        <v>202779</v>
      </c>
      <c r="G13" s="86">
        <v>193490</v>
      </c>
      <c r="H13" s="67">
        <v>246074</v>
      </c>
      <c r="I13" s="86">
        <v>132129</v>
      </c>
      <c r="J13" s="67">
        <v>122914</v>
      </c>
      <c r="K13" s="86">
        <v>221106</v>
      </c>
      <c r="L13" s="67">
        <v>175101</v>
      </c>
      <c r="M13" s="169">
        <v>132374</v>
      </c>
      <c r="N13" s="73">
        <f t="shared" si="0"/>
        <v>1911568</v>
      </c>
    </row>
    <row r="14" spans="1:14" x14ac:dyDescent="0.25">
      <c r="A14" s="38">
        <v>11</v>
      </c>
      <c r="B14" s="39" t="s">
        <v>22</v>
      </c>
      <c r="C14" s="70">
        <v>0</v>
      </c>
      <c r="D14" s="67">
        <v>9947</v>
      </c>
      <c r="E14" s="86">
        <v>0</v>
      </c>
      <c r="F14" s="71">
        <v>0</v>
      </c>
      <c r="G14" s="70">
        <v>0</v>
      </c>
      <c r="H14" s="71">
        <v>0</v>
      </c>
      <c r="I14" s="70">
        <v>0</v>
      </c>
      <c r="J14" s="67">
        <v>0</v>
      </c>
      <c r="K14" s="70">
        <v>0</v>
      </c>
      <c r="L14" s="71">
        <v>0</v>
      </c>
      <c r="M14" s="64">
        <v>0</v>
      </c>
      <c r="N14" s="73">
        <f t="shared" si="0"/>
        <v>9947</v>
      </c>
    </row>
    <row r="15" spans="1:14" x14ac:dyDescent="0.25">
      <c r="A15" s="38">
        <v>12</v>
      </c>
      <c r="B15" s="39" t="s">
        <v>23</v>
      </c>
      <c r="C15" s="70">
        <v>0</v>
      </c>
      <c r="D15" s="71">
        <v>0</v>
      </c>
      <c r="E15" s="70">
        <v>0</v>
      </c>
      <c r="F15" s="71">
        <v>0</v>
      </c>
      <c r="G15" s="70">
        <v>0</v>
      </c>
      <c r="H15" s="71">
        <v>0</v>
      </c>
      <c r="I15" s="70">
        <v>0</v>
      </c>
      <c r="J15" s="71">
        <v>0</v>
      </c>
      <c r="K15" s="70">
        <v>10</v>
      </c>
      <c r="L15" s="71">
        <v>0</v>
      </c>
      <c r="M15" s="64">
        <v>0</v>
      </c>
      <c r="N15" s="39">
        <f t="shared" si="0"/>
        <v>10</v>
      </c>
    </row>
    <row r="16" spans="1:14" x14ac:dyDescent="0.25">
      <c r="A16" s="38">
        <v>13</v>
      </c>
      <c r="B16" s="39" t="s">
        <v>24</v>
      </c>
      <c r="C16" s="86">
        <v>1034</v>
      </c>
      <c r="D16" s="67">
        <v>4410</v>
      </c>
      <c r="E16" s="86">
        <v>504</v>
      </c>
      <c r="F16" s="67">
        <v>6500</v>
      </c>
      <c r="G16" s="86">
        <v>8986</v>
      </c>
      <c r="H16" s="67">
        <v>2574</v>
      </c>
      <c r="I16" s="70">
        <v>0</v>
      </c>
      <c r="J16" s="67">
        <v>8373</v>
      </c>
      <c r="K16" s="86">
        <v>5853</v>
      </c>
      <c r="L16" s="67">
        <v>1035</v>
      </c>
      <c r="M16" s="169">
        <v>655</v>
      </c>
      <c r="N16" s="73">
        <f t="shared" si="0"/>
        <v>39924</v>
      </c>
    </row>
    <row r="17" spans="1:14" x14ac:dyDescent="0.25">
      <c r="A17" s="38">
        <v>14</v>
      </c>
      <c r="B17" s="39" t="s">
        <v>25</v>
      </c>
      <c r="C17" s="70">
        <v>0</v>
      </c>
      <c r="D17" s="67">
        <v>0</v>
      </c>
      <c r="E17" s="70">
        <v>0</v>
      </c>
      <c r="F17" s="71">
        <v>0</v>
      </c>
      <c r="G17" s="70">
        <v>0</v>
      </c>
      <c r="H17" s="71">
        <v>0</v>
      </c>
      <c r="I17" s="70">
        <v>0</v>
      </c>
      <c r="J17" s="71">
        <v>0</v>
      </c>
      <c r="K17" s="70">
        <v>0</v>
      </c>
      <c r="L17" s="67">
        <v>1112</v>
      </c>
      <c r="M17" s="64">
        <v>0</v>
      </c>
      <c r="N17" s="73">
        <f t="shared" si="0"/>
        <v>1112</v>
      </c>
    </row>
    <row r="18" spans="1:14" x14ac:dyDescent="0.25">
      <c r="A18" s="38">
        <v>15</v>
      </c>
      <c r="B18" s="39" t="s">
        <v>26</v>
      </c>
      <c r="C18" s="86">
        <v>0</v>
      </c>
      <c r="D18" s="71">
        <v>0</v>
      </c>
      <c r="E18" s="70">
        <v>0</v>
      </c>
      <c r="F18" s="71">
        <v>0</v>
      </c>
      <c r="G18" s="70">
        <v>0</v>
      </c>
      <c r="H18" s="71">
        <v>0</v>
      </c>
      <c r="I18" s="70">
        <v>0</v>
      </c>
      <c r="J18" s="71">
        <v>0</v>
      </c>
      <c r="K18" s="70">
        <v>0</v>
      </c>
      <c r="L18" s="71">
        <v>0</v>
      </c>
      <c r="M18" s="64">
        <v>0</v>
      </c>
      <c r="N18" s="73">
        <f t="shared" si="0"/>
        <v>0</v>
      </c>
    </row>
    <row r="19" spans="1:14" x14ac:dyDescent="0.25">
      <c r="A19" s="38">
        <v>16</v>
      </c>
      <c r="B19" s="39" t="s">
        <v>27</v>
      </c>
      <c r="C19" s="86">
        <v>0</v>
      </c>
      <c r="D19" s="67">
        <v>0</v>
      </c>
      <c r="E19" s="70">
        <v>134</v>
      </c>
      <c r="F19" s="67">
        <v>0</v>
      </c>
      <c r="G19" s="70">
        <v>0</v>
      </c>
      <c r="H19" s="71">
        <v>0</v>
      </c>
      <c r="I19" s="70">
        <v>0</v>
      </c>
      <c r="J19" s="71">
        <v>0</v>
      </c>
      <c r="K19" s="70">
        <v>0</v>
      </c>
      <c r="L19" s="71">
        <v>0</v>
      </c>
      <c r="M19" s="64">
        <v>0</v>
      </c>
      <c r="N19" s="73">
        <f t="shared" si="0"/>
        <v>134</v>
      </c>
    </row>
    <row r="20" spans="1:14" x14ac:dyDescent="0.25">
      <c r="A20" s="38">
        <v>17</v>
      </c>
      <c r="B20" s="39" t="s">
        <v>28</v>
      </c>
      <c r="C20" s="70">
        <v>0</v>
      </c>
      <c r="D20" s="71">
        <v>0</v>
      </c>
      <c r="E20" s="70">
        <v>0</v>
      </c>
      <c r="F20" s="71">
        <v>0</v>
      </c>
      <c r="G20" s="70">
        <v>0</v>
      </c>
      <c r="H20" s="71">
        <v>0</v>
      </c>
      <c r="I20" s="70">
        <v>0</v>
      </c>
      <c r="J20" s="71">
        <v>0</v>
      </c>
      <c r="K20" s="70">
        <v>0</v>
      </c>
      <c r="L20" s="71">
        <v>0</v>
      </c>
      <c r="M20" s="64">
        <v>0</v>
      </c>
      <c r="N20" s="39">
        <f t="shared" si="0"/>
        <v>0</v>
      </c>
    </row>
    <row r="21" spans="1:14" ht="15.75" thickBot="1" x14ac:dyDescent="0.3">
      <c r="A21" s="41">
        <v>18</v>
      </c>
      <c r="B21" s="42" t="s">
        <v>29</v>
      </c>
      <c r="C21" s="95">
        <v>700</v>
      </c>
      <c r="D21" s="168">
        <v>11098</v>
      </c>
      <c r="E21" s="95">
        <v>1342</v>
      </c>
      <c r="F21" s="168">
        <v>3805</v>
      </c>
      <c r="G21" s="95">
        <v>0</v>
      </c>
      <c r="H21" s="168">
        <v>3809</v>
      </c>
      <c r="I21" s="95">
        <v>1905</v>
      </c>
      <c r="J21" s="168">
        <v>595</v>
      </c>
      <c r="K21" s="95">
        <v>3610</v>
      </c>
      <c r="L21" s="168">
        <v>1146</v>
      </c>
      <c r="M21" s="170">
        <v>870</v>
      </c>
      <c r="N21" s="172">
        <f t="shared" si="0"/>
        <v>28880</v>
      </c>
    </row>
    <row r="22" spans="1:14" ht="15.75" thickBot="1" x14ac:dyDescent="0.3">
      <c r="A22" s="44"/>
      <c r="B22" s="45" t="s">
        <v>30</v>
      </c>
      <c r="C22" s="49">
        <f t="shared" ref="C22:M22" si="1">SUM(C4:C21)</f>
        <v>216991</v>
      </c>
      <c r="D22" s="50">
        <f>SUM(D4:D21)</f>
        <v>912368</v>
      </c>
      <c r="E22" s="49">
        <f t="shared" si="1"/>
        <v>161189</v>
      </c>
      <c r="F22" s="50">
        <f t="shared" si="1"/>
        <v>293181</v>
      </c>
      <c r="G22" s="101">
        <f t="shared" si="1"/>
        <v>243814</v>
      </c>
      <c r="H22" s="50">
        <f t="shared" si="1"/>
        <v>303352</v>
      </c>
      <c r="I22" s="49">
        <f>SUM(I4:I21)</f>
        <v>139002</v>
      </c>
      <c r="J22" s="50">
        <f t="shared" si="1"/>
        <v>156159</v>
      </c>
      <c r="K22" s="101">
        <f t="shared" si="1"/>
        <v>255066</v>
      </c>
      <c r="L22" s="50">
        <f t="shared" si="1"/>
        <v>277511</v>
      </c>
      <c r="M22" s="65">
        <f t="shared" si="1"/>
        <v>166320</v>
      </c>
      <c r="N22" s="47">
        <v>3124952</v>
      </c>
    </row>
    <row r="23" spans="1:14" ht="15.75" thickBot="1" x14ac:dyDescent="0.3">
      <c r="A23" s="1"/>
      <c r="B23" s="1"/>
      <c r="C23" s="1"/>
      <c r="D23" s="1"/>
      <c r="E23" s="1"/>
      <c r="F23" s="1"/>
      <c r="G23" s="1"/>
      <c r="H23" s="1"/>
      <c r="I23" s="173"/>
      <c r="J23" s="1"/>
      <c r="K23" s="1"/>
      <c r="L23" s="1"/>
      <c r="M23" s="1"/>
      <c r="N23" s="1"/>
    </row>
    <row r="24" spans="1:14" ht="15.75" thickBot="1" x14ac:dyDescent="0.3">
      <c r="A24" s="323" t="s">
        <v>31</v>
      </c>
      <c r="B24" s="324"/>
      <c r="C24" s="56">
        <f>C22/N22</f>
        <v>6.9438186570545721E-2</v>
      </c>
      <c r="D24" s="55">
        <f>D22/N22</f>
        <v>0.29196224454007613</v>
      </c>
      <c r="E24" s="56">
        <f>E22/N22</f>
        <v>5.1581272288342347E-2</v>
      </c>
      <c r="F24" s="55">
        <f>F22/N22</f>
        <v>9.3819361065385964E-2</v>
      </c>
      <c r="G24" s="56">
        <f>G22/N22</f>
        <v>7.8021678412980425E-2</v>
      </c>
      <c r="H24" s="55">
        <f>H22/N22</f>
        <v>9.7074131058653063E-2</v>
      </c>
      <c r="I24" s="56">
        <f>I22/N22</f>
        <v>4.4481323233124863E-2</v>
      </c>
      <c r="J24" s="55">
        <f>J22/N22</f>
        <v>4.9971647564506588E-2</v>
      </c>
      <c r="K24" s="56">
        <f>K22/N22</f>
        <v>8.1622373719660329E-2</v>
      </c>
      <c r="L24" s="55">
        <f>L22/N22</f>
        <v>8.8804884043018895E-2</v>
      </c>
      <c r="M24" s="56">
        <f>M22/N22</f>
        <v>5.3223217508620933E-2</v>
      </c>
      <c r="N24" s="55">
        <f>N22/N22</f>
        <v>1</v>
      </c>
    </row>
    <row r="25" spans="1:14" ht="15.75" thickBot="1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15.75" thickBot="1" x14ac:dyDescent="0.3">
      <c r="A26" s="303" t="s">
        <v>0</v>
      </c>
      <c r="B26" s="309" t="s">
        <v>1</v>
      </c>
      <c r="C26" s="320" t="s">
        <v>90</v>
      </c>
      <c r="D26" s="321"/>
      <c r="E26" s="321"/>
      <c r="F26" s="321"/>
      <c r="G26" s="322"/>
      <c r="H26" s="313" t="s">
        <v>3</v>
      </c>
      <c r="I26" s="1"/>
      <c r="J26" s="1"/>
      <c r="K26" s="1"/>
      <c r="L26" s="1"/>
      <c r="M26" s="1"/>
      <c r="N26" s="1"/>
    </row>
    <row r="27" spans="1:14" ht="15.75" thickBot="1" x14ac:dyDescent="0.3">
      <c r="A27" s="304"/>
      <c r="B27" s="310"/>
      <c r="C27" s="266" t="s">
        <v>11</v>
      </c>
      <c r="D27" s="184" t="s">
        <v>32</v>
      </c>
      <c r="E27" s="266" t="s">
        <v>7</v>
      </c>
      <c r="F27" s="184" t="s">
        <v>9</v>
      </c>
      <c r="G27" s="264" t="s">
        <v>4</v>
      </c>
      <c r="H27" s="314"/>
      <c r="I27" s="1"/>
      <c r="J27" s="110"/>
      <c r="K27" s="293" t="s">
        <v>33</v>
      </c>
      <c r="L27" s="294"/>
      <c r="M27" s="161">
        <f>N22</f>
        <v>3124952</v>
      </c>
      <c r="N27" s="162">
        <f>M27/M29</f>
        <v>0.97871290229633068</v>
      </c>
    </row>
    <row r="28" spans="1:14" ht="15.75" thickBot="1" x14ac:dyDescent="0.3">
      <c r="A28" s="26">
        <v>19</v>
      </c>
      <c r="B28" s="185" t="s">
        <v>34</v>
      </c>
      <c r="C28" s="160">
        <v>21360</v>
      </c>
      <c r="D28" s="59">
        <v>39393</v>
      </c>
      <c r="E28" s="160">
        <v>5526</v>
      </c>
      <c r="F28" s="59">
        <v>744</v>
      </c>
      <c r="G28" s="160">
        <v>945</v>
      </c>
      <c r="H28" s="59">
        <f>SUM(C28:G28)</f>
        <v>67968</v>
      </c>
      <c r="I28" s="1"/>
      <c r="J28" s="110"/>
      <c r="K28" s="293" t="s">
        <v>34</v>
      </c>
      <c r="L28" s="294"/>
      <c r="M28" s="240">
        <f>H28</f>
        <v>67968</v>
      </c>
      <c r="N28" s="163">
        <f>M28/M29</f>
        <v>2.1287097703669367E-2</v>
      </c>
    </row>
    <row r="29" spans="1:14" ht="15.75" thickBot="1" x14ac:dyDescent="0.3">
      <c r="A29" s="12"/>
      <c r="B29" s="20"/>
      <c r="C29" s="1"/>
      <c r="D29" s="1"/>
      <c r="E29" s="1"/>
      <c r="F29" s="1"/>
      <c r="G29" s="1"/>
      <c r="H29" s="1"/>
      <c r="I29" s="1"/>
      <c r="J29" s="110"/>
      <c r="K29" s="293" t="s">
        <v>3</v>
      </c>
      <c r="L29" s="294"/>
      <c r="M29" s="241">
        <f>M27+M28</f>
        <v>3192920</v>
      </c>
      <c r="N29" s="165">
        <f>M29/M29</f>
        <v>1</v>
      </c>
    </row>
    <row r="30" spans="1:14" ht="15.75" thickBot="1" x14ac:dyDescent="0.3">
      <c r="A30" s="297" t="s">
        <v>35</v>
      </c>
      <c r="B30" s="298"/>
      <c r="C30" s="27">
        <f>C28/H28</f>
        <v>0.31426553672316382</v>
      </c>
      <c r="D30" s="111">
        <f>D28/H28</f>
        <v>0.57958156779661019</v>
      </c>
      <c r="E30" s="27">
        <f>E28/H28</f>
        <v>8.1302966101694921E-2</v>
      </c>
      <c r="F30" s="111">
        <f>F28/H28</f>
        <v>1.0946327683615819E-2</v>
      </c>
      <c r="G30" s="27">
        <f>G28/H28</f>
        <v>1.3903601694915254E-2</v>
      </c>
      <c r="H30" s="111">
        <f>H28/H28</f>
        <v>1</v>
      </c>
      <c r="I30" s="1"/>
      <c r="J30" s="1"/>
      <c r="K30" s="1"/>
      <c r="L30" s="1"/>
      <c r="M30" s="1"/>
      <c r="N30" s="1"/>
    </row>
    <row r="31" spans="1:14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</sheetData>
  <mergeCells count="14">
    <mergeCell ref="K28:L28"/>
    <mergeCell ref="A30:B30"/>
    <mergeCell ref="A26:A27"/>
    <mergeCell ref="B26:B27"/>
    <mergeCell ref="K27:L27"/>
    <mergeCell ref="K29:L29"/>
    <mergeCell ref="H26:H27"/>
    <mergeCell ref="C26:G26"/>
    <mergeCell ref="N2:N3"/>
    <mergeCell ref="A24:B24"/>
    <mergeCell ref="C1:K1"/>
    <mergeCell ref="A2:A3"/>
    <mergeCell ref="B2:B3"/>
    <mergeCell ref="C2:M2"/>
  </mergeCells>
  <pageMargins left="0.25" right="0.25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topLeftCell="B1" workbookViewId="0">
      <selection activeCell="B1" sqref="B1"/>
    </sheetView>
  </sheetViews>
  <sheetFormatPr defaultRowHeight="15" x14ac:dyDescent="0.25"/>
  <cols>
    <col min="1" max="1" width="3.85546875" customWidth="1"/>
    <col min="2" max="2" width="27.85546875" customWidth="1"/>
  </cols>
  <sheetData>
    <row r="1" spans="1:14" ht="24.75" customHeight="1" thickBot="1" x14ac:dyDescent="0.3">
      <c r="A1" s="31"/>
      <c r="B1" s="31"/>
      <c r="C1" s="331" t="s">
        <v>101</v>
      </c>
      <c r="D1" s="332"/>
      <c r="E1" s="332"/>
      <c r="F1" s="332"/>
      <c r="G1" s="332"/>
      <c r="H1" s="332"/>
      <c r="I1" s="332"/>
      <c r="J1" s="333"/>
      <c r="K1" s="333"/>
      <c r="L1" s="31"/>
      <c r="M1" s="31"/>
      <c r="N1" s="68"/>
    </row>
    <row r="2" spans="1:14" ht="15.75" thickBot="1" x14ac:dyDescent="0.3">
      <c r="A2" s="334" t="s">
        <v>0</v>
      </c>
      <c r="B2" s="336" t="s">
        <v>1</v>
      </c>
      <c r="C2" s="349" t="s">
        <v>2</v>
      </c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36" t="s">
        <v>3</v>
      </c>
    </row>
    <row r="3" spans="1:14" x14ac:dyDescent="0.25">
      <c r="A3" s="360"/>
      <c r="B3" s="361"/>
      <c r="C3" s="352" t="s">
        <v>69</v>
      </c>
      <c r="D3" s="354" t="s">
        <v>4</v>
      </c>
      <c r="E3" s="356" t="s">
        <v>5</v>
      </c>
      <c r="F3" s="354" t="s">
        <v>6</v>
      </c>
      <c r="G3" s="356" t="s">
        <v>7</v>
      </c>
      <c r="H3" s="354" t="s">
        <v>8</v>
      </c>
      <c r="I3" s="356" t="s">
        <v>94</v>
      </c>
      <c r="J3" s="336" t="s">
        <v>9</v>
      </c>
      <c r="K3" s="362" t="s">
        <v>38</v>
      </c>
      <c r="L3" s="336" t="s">
        <v>93</v>
      </c>
      <c r="M3" s="358" t="s">
        <v>11</v>
      </c>
      <c r="N3" s="350"/>
    </row>
    <row r="4" spans="1:14" ht="15.75" thickBot="1" x14ac:dyDescent="0.3">
      <c r="A4" s="357"/>
      <c r="B4" s="351"/>
      <c r="C4" s="353"/>
      <c r="D4" s="355"/>
      <c r="E4" s="357"/>
      <c r="F4" s="355"/>
      <c r="G4" s="357"/>
      <c r="H4" s="355"/>
      <c r="I4" s="357"/>
      <c r="J4" s="357"/>
      <c r="K4" s="363"/>
      <c r="L4" s="357"/>
      <c r="M4" s="359"/>
      <c r="N4" s="351"/>
    </row>
    <row r="5" spans="1:14" x14ac:dyDescent="0.25">
      <c r="A5" s="36">
        <v>1</v>
      </c>
      <c r="B5" s="37" t="s">
        <v>39</v>
      </c>
      <c r="C5" s="167">
        <v>23337</v>
      </c>
      <c r="D5" s="93">
        <v>41125</v>
      </c>
      <c r="E5" s="167">
        <v>29521</v>
      </c>
      <c r="F5" s="93">
        <v>32424</v>
      </c>
      <c r="G5" s="167">
        <v>53215</v>
      </c>
      <c r="H5" s="176">
        <v>33988</v>
      </c>
      <c r="I5" s="167">
        <v>26046</v>
      </c>
      <c r="J5" s="93">
        <v>52710</v>
      </c>
      <c r="K5" s="167">
        <v>38638</v>
      </c>
      <c r="L5" s="93">
        <v>37239</v>
      </c>
      <c r="M5" s="167">
        <v>31447</v>
      </c>
      <c r="N5" s="171">
        <f t="shared" ref="N5:N17" si="0">SUM(C5:M5)</f>
        <v>399690</v>
      </c>
    </row>
    <row r="6" spans="1:14" x14ac:dyDescent="0.25">
      <c r="A6" s="38">
        <v>2</v>
      </c>
      <c r="B6" s="39" t="s">
        <v>40</v>
      </c>
      <c r="C6" s="86">
        <v>2387</v>
      </c>
      <c r="D6" s="67">
        <v>5096</v>
      </c>
      <c r="E6" s="86">
        <v>3045</v>
      </c>
      <c r="F6" s="67">
        <v>4621</v>
      </c>
      <c r="G6" s="86">
        <v>4496</v>
      </c>
      <c r="H6" s="67">
        <v>2775</v>
      </c>
      <c r="I6" s="86">
        <v>2231</v>
      </c>
      <c r="J6" s="67">
        <v>6120</v>
      </c>
      <c r="K6" s="86">
        <v>3806</v>
      </c>
      <c r="L6" s="67">
        <v>4690</v>
      </c>
      <c r="M6" s="86">
        <v>3072</v>
      </c>
      <c r="N6" s="73">
        <f t="shared" si="0"/>
        <v>42339</v>
      </c>
    </row>
    <row r="7" spans="1:14" x14ac:dyDescent="0.25">
      <c r="A7" s="38">
        <v>3</v>
      </c>
      <c r="B7" s="39" t="s">
        <v>41</v>
      </c>
      <c r="C7" s="70">
        <v>121</v>
      </c>
      <c r="D7" s="71">
        <v>313</v>
      </c>
      <c r="E7" s="70">
        <v>168</v>
      </c>
      <c r="F7" s="71">
        <v>250</v>
      </c>
      <c r="G7" s="70">
        <v>335</v>
      </c>
      <c r="H7" s="71">
        <v>164</v>
      </c>
      <c r="I7" s="70">
        <v>144</v>
      </c>
      <c r="J7" s="71">
        <v>484</v>
      </c>
      <c r="K7" s="70">
        <v>139</v>
      </c>
      <c r="L7" s="71">
        <v>347</v>
      </c>
      <c r="M7" s="70">
        <v>102</v>
      </c>
      <c r="N7" s="73">
        <f t="shared" si="0"/>
        <v>2567</v>
      </c>
    </row>
    <row r="8" spans="1:14" x14ac:dyDescent="0.25">
      <c r="A8" s="38">
        <v>4</v>
      </c>
      <c r="B8" s="39" t="s">
        <v>42</v>
      </c>
      <c r="C8" s="70">
        <v>243</v>
      </c>
      <c r="D8" s="71">
        <v>433</v>
      </c>
      <c r="E8" s="70">
        <v>144</v>
      </c>
      <c r="F8" s="67">
        <v>296</v>
      </c>
      <c r="G8" s="86">
        <v>793</v>
      </c>
      <c r="H8" s="71">
        <v>243</v>
      </c>
      <c r="I8" s="70">
        <v>155</v>
      </c>
      <c r="J8" s="71">
        <v>347</v>
      </c>
      <c r="K8" s="86">
        <v>449</v>
      </c>
      <c r="L8" s="71">
        <v>268</v>
      </c>
      <c r="M8" s="70">
        <v>326</v>
      </c>
      <c r="N8" s="73">
        <f t="shared" si="0"/>
        <v>3697</v>
      </c>
    </row>
    <row r="9" spans="1:14" x14ac:dyDescent="0.25">
      <c r="A9" s="38">
        <v>5</v>
      </c>
      <c r="B9" s="39" t="s">
        <v>43</v>
      </c>
      <c r="C9" s="70">
        <v>29</v>
      </c>
      <c r="D9" s="71">
        <v>34</v>
      </c>
      <c r="E9" s="70">
        <v>92</v>
      </c>
      <c r="F9" s="71">
        <v>47</v>
      </c>
      <c r="G9" s="70">
        <v>75</v>
      </c>
      <c r="H9" s="71">
        <v>32</v>
      </c>
      <c r="I9" s="70">
        <v>15</v>
      </c>
      <c r="J9" s="71">
        <v>52</v>
      </c>
      <c r="K9" s="87">
        <v>104</v>
      </c>
      <c r="L9" s="71">
        <v>63</v>
      </c>
      <c r="M9" s="70">
        <v>22</v>
      </c>
      <c r="N9" s="39">
        <f t="shared" si="0"/>
        <v>565</v>
      </c>
    </row>
    <row r="10" spans="1:14" x14ac:dyDescent="0.25">
      <c r="A10" s="38">
        <v>6</v>
      </c>
      <c r="B10" s="39" t="s">
        <v>44</v>
      </c>
      <c r="C10" s="86">
        <v>1896</v>
      </c>
      <c r="D10" s="67">
        <v>3180</v>
      </c>
      <c r="E10" s="86">
        <v>1362</v>
      </c>
      <c r="F10" s="67">
        <v>3183</v>
      </c>
      <c r="G10" s="86">
        <v>3255</v>
      </c>
      <c r="H10" s="67">
        <v>2440</v>
      </c>
      <c r="I10" s="86">
        <v>1784</v>
      </c>
      <c r="J10" s="67">
        <v>3910</v>
      </c>
      <c r="K10" s="86">
        <v>3038</v>
      </c>
      <c r="L10" s="67">
        <v>2313</v>
      </c>
      <c r="M10" s="86">
        <v>3049</v>
      </c>
      <c r="N10" s="73">
        <f t="shared" si="0"/>
        <v>29410</v>
      </c>
    </row>
    <row r="11" spans="1:14" x14ac:dyDescent="0.25">
      <c r="A11" s="38">
        <v>7</v>
      </c>
      <c r="B11" s="39" t="s">
        <v>45</v>
      </c>
      <c r="C11" s="70">
        <v>554</v>
      </c>
      <c r="D11" s="67">
        <v>1496</v>
      </c>
      <c r="E11" s="70">
        <v>630</v>
      </c>
      <c r="F11" s="71">
        <v>993</v>
      </c>
      <c r="G11" s="70">
        <v>899</v>
      </c>
      <c r="H11" s="71">
        <v>515</v>
      </c>
      <c r="I11" s="70">
        <v>363</v>
      </c>
      <c r="J11" s="67">
        <v>1150</v>
      </c>
      <c r="K11" s="85">
        <v>1040</v>
      </c>
      <c r="L11" s="67">
        <v>1001</v>
      </c>
      <c r="M11" s="70">
        <v>654</v>
      </c>
      <c r="N11" s="73">
        <f t="shared" si="0"/>
        <v>9295</v>
      </c>
    </row>
    <row r="12" spans="1:14" x14ac:dyDescent="0.25">
      <c r="A12" s="38">
        <v>8</v>
      </c>
      <c r="B12" s="39" t="s">
        <v>46</v>
      </c>
      <c r="C12" s="70">
        <v>54</v>
      </c>
      <c r="D12" s="71">
        <v>103</v>
      </c>
      <c r="E12" s="70">
        <v>168</v>
      </c>
      <c r="F12" s="71">
        <v>87</v>
      </c>
      <c r="G12" s="70">
        <v>148</v>
      </c>
      <c r="H12" s="71">
        <v>67</v>
      </c>
      <c r="I12" s="70">
        <v>79</v>
      </c>
      <c r="J12" s="71">
        <v>165</v>
      </c>
      <c r="K12" s="70">
        <v>273</v>
      </c>
      <c r="L12" s="71">
        <v>156</v>
      </c>
      <c r="M12" s="70">
        <v>63</v>
      </c>
      <c r="N12" s="73">
        <f t="shared" si="0"/>
        <v>1363</v>
      </c>
    </row>
    <row r="13" spans="1:14" ht="22.5" x14ac:dyDescent="0.25">
      <c r="A13" s="38">
        <v>9</v>
      </c>
      <c r="B13" s="69" t="s">
        <v>47</v>
      </c>
      <c r="C13" s="70">
        <v>0</v>
      </c>
      <c r="D13" s="71">
        <v>0</v>
      </c>
      <c r="E13" s="70">
        <v>0</v>
      </c>
      <c r="F13" s="71">
        <v>0</v>
      </c>
      <c r="G13" s="70">
        <v>0</v>
      </c>
      <c r="H13" s="71">
        <v>0</v>
      </c>
      <c r="I13" s="70">
        <v>0</v>
      </c>
      <c r="J13" s="71">
        <v>0</v>
      </c>
      <c r="K13" s="70">
        <v>0</v>
      </c>
      <c r="L13" s="71">
        <v>0</v>
      </c>
      <c r="M13" s="70">
        <v>0</v>
      </c>
      <c r="N13" s="39">
        <f t="shared" si="0"/>
        <v>0</v>
      </c>
    </row>
    <row r="14" spans="1:14" ht="22.5" x14ac:dyDescent="0.25">
      <c r="A14" s="38">
        <v>10</v>
      </c>
      <c r="B14" s="69" t="s">
        <v>48</v>
      </c>
      <c r="C14" s="70">
        <v>0</v>
      </c>
      <c r="D14" s="71">
        <v>0</v>
      </c>
      <c r="E14" s="70">
        <v>0</v>
      </c>
      <c r="F14" s="71">
        <v>0</v>
      </c>
      <c r="G14" s="70">
        <v>0</v>
      </c>
      <c r="H14" s="71">
        <v>0</v>
      </c>
      <c r="I14" s="70">
        <v>0</v>
      </c>
      <c r="J14" s="71">
        <v>0</v>
      </c>
      <c r="K14" s="70">
        <v>0</v>
      </c>
      <c r="L14" s="71">
        <v>0</v>
      </c>
      <c r="M14" s="70">
        <v>0</v>
      </c>
      <c r="N14" s="39">
        <f t="shared" si="0"/>
        <v>0</v>
      </c>
    </row>
    <row r="15" spans="1:14" x14ac:dyDescent="0.25">
      <c r="A15" s="38">
        <v>11</v>
      </c>
      <c r="B15" s="39" t="s">
        <v>49</v>
      </c>
      <c r="C15" s="70">
        <v>0</v>
      </c>
      <c r="D15" s="71">
        <v>0</v>
      </c>
      <c r="E15" s="70">
        <v>0</v>
      </c>
      <c r="F15" s="71">
        <v>0</v>
      </c>
      <c r="G15" s="70">
        <v>0</v>
      </c>
      <c r="H15" s="71">
        <v>730</v>
      </c>
      <c r="I15" s="70">
        <v>0</v>
      </c>
      <c r="J15" s="71">
        <v>0</v>
      </c>
      <c r="K15" s="70">
        <v>0</v>
      </c>
      <c r="L15" s="71">
        <v>0</v>
      </c>
      <c r="M15" s="70">
        <v>0</v>
      </c>
      <c r="N15" s="39">
        <f t="shared" si="0"/>
        <v>730</v>
      </c>
    </row>
    <row r="16" spans="1:14" ht="49.5" customHeight="1" x14ac:dyDescent="0.25">
      <c r="A16" s="38">
        <v>12</v>
      </c>
      <c r="B16" s="69" t="s">
        <v>50</v>
      </c>
      <c r="C16" s="70">
        <v>0</v>
      </c>
      <c r="D16" s="71">
        <v>0</v>
      </c>
      <c r="E16" s="70">
        <v>0</v>
      </c>
      <c r="F16" s="71">
        <v>0</v>
      </c>
      <c r="G16" s="70">
        <v>0</v>
      </c>
      <c r="H16" s="71">
        <v>0</v>
      </c>
      <c r="I16" s="70">
        <v>0</v>
      </c>
      <c r="J16" s="71">
        <v>0</v>
      </c>
      <c r="K16" s="70">
        <v>0</v>
      </c>
      <c r="L16" s="71">
        <v>0</v>
      </c>
      <c r="M16" s="70">
        <v>0</v>
      </c>
      <c r="N16" s="39">
        <f>SUM(C16:M16)</f>
        <v>0</v>
      </c>
    </row>
    <row r="17" spans="1:14" ht="34.5" thickBot="1" x14ac:dyDescent="0.3">
      <c r="A17" s="38">
        <v>13</v>
      </c>
      <c r="B17" s="69" t="s">
        <v>51</v>
      </c>
      <c r="C17" s="70">
        <v>58</v>
      </c>
      <c r="D17" s="71">
        <v>0</v>
      </c>
      <c r="E17" s="70">
        <v>0</v>
      </c>
      <c r="F17" s="71">
        <v>0</v>
      </c>
      <c r="G17" s="70">
        <v>0</v>
      </c>
      <c r="H17" s="71">
        <v>18</v>
      </c>
      <c r="I17" s="70">
        <v>0</v>
      </c>
      <c r="J17" s="71">
        <v>0</v>
      </c>
      <c r="K17" s="70">
        <v>0</v>
      </c>
      <c r="L17" s="71">
        <v>0</v>
      </c>
      <c r="M17" s="70">
        <v>0</v>
      </c>
      <c r="N17" s="39">
        <f t="shared" si="0"/>
        <v>76</v>
      </c>
    </row>
    <row r="18" spans="1:14" ht="15.75" thickBot="1" x14ac:dyDescent="0.3">
      <c r="A18" s="44"/>
      <c r="B18" s="45" t="s">
        <v>37</v>
      </c>
      <c r="C18" s="49">
        <f t="shared" ref="C18:M18" si="1">SUM(C5:C17)</f>
        <v>28679</v>
      </c>
      <c r="D18" s="50">
        <f t="shared" si="1"/>
        <v>51780</v>
      </c>
      <c r="E18" s="49">
        <f t="shared" si="1"/>
        <v>35130</v>
      </c>
      <c r="F18" s="50">
        <f t="shared" si="1"/>
        <v>41901</v>
      </c>
      <c r="G18" s="49">
        <f>SUM(G5:G17)</f>
        <v>63216</v>
      </c>
      <c r="H18" s="50">
        <f t="shared" si="1"/>
        <v>40972</v>
      </c>
      <c r="I18" s="49">
        <f t="shared" si="1"/>
        <v>30817</v>
      </c>
      <c r="J18" s="50">
        <f t="shared" si="1"/>
        <v>64938</v>
      </c>
      <c r="K18" s="49">
        <f t="shared" si="1"/>
        <v>47487</v>
      </c>
      <c r="L18" s="50">
        <f t="shared" si="1"/>
        <v>46077</v>
      </c>
      <c r="M18" s="49">
        <f t="shared" si="1"/>
        <v>38735</v>
      </c>
      <c r="N18" s="47">
        <f>SUM(N5:N17)</f>
        <v>489732</v>
      </c>
    </row>
    <row r="19" spans="1:14" ht="15.75" thickBot="1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ht="15.75" thickBot="1" x14ac:dyDescent="0.3">
      <c r="A20" s="323" t="s">
        <v>53</v>
      </c>
      <c r="B20" s="324"/>
      <c r="C20" s="56">
        <f>C18/N18</f>
        <v>5.85606004916975E-2</v>
      </c>
      <c r="D20" s="55">
        <f>D18/N18</f>
        <v>0.10573129793438044</v>
      </c>
      <c r="E20" s="56">
        <f>E18/N18</f>
        <v>7.1733111171007821E-2</v>
      </c>
      <c r="F20" s="55">
        <f>F18/N18</f>
        <v>8.5559040454779342E-2</v>
      </c>
      <c r="G20" s="56">
        <f>G18/N18</f>
        <v>0.12908284531131312</v>
      </c>
      <c r="H20" s="55">
        <f>H18/N18</f>
        <v>8.3662084568702888E-2</v>
      </c>
      <c r="I20" s="56">
        <f>I18/N18</f>
        <v>6.2926253542753996E-2</v>
      </c>
      <c r="J20" s="55">
        <f>J18/N18</f>
        <v>0.13259905417657003</v>
      </c>
      <c r="K20" s="56">
        <f>K18/N18</f>
        <v>9.6965278968905444E-2</v>
      </c>
      <c r="L20" s="55">
        <f>L18/N18</f>
        <v>9.4086153242998211E-2</v>
      </c>
      <c r="M20" s="56">
        <f>M18/N18</f>
        <v>7.9094280136891196E-2</v>
      </c>
      <c r="N20" s="55">
        <f>N18/N18</f>
        <v>1</v>
      </c>
    </row>
  </sheetData>
  <mergeCells count="17">
    <mergeCell ref="A20:B20"/>
    <mergeCell ref="C1:K1"/>
    <mergeCell ref="A2:A4"/>
    <mergeCell ref="B2:B4"/>
    <mergeCell ref="C2:M2"/>
    <mergeCell ref="H3:H4"/>
    <mergeCell ref="I3:I4"/>
    <mergeCell ref="J3:J4"/>
    <mergeCell ref="K3:K4"/>
    <mergeCell ref="L3:L4"/>
    <mergeCell ref="N2:N4"/>
    <mergeCell ref="C3:C4"/>
    <mergeCell ref="D3:D4"/>
    <mergeCell ref="E3:E4"/>
    <mergeCell ref="F3:F4"/>
    <mergeCell ref="G3:G4"/>
    <mergeCell ref="M3:M4"/>
  </mergeCells>
  <pageMargins left="0.25" right="0.25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workbookViewId="0"/>
  </sheetViews>
  <sheetFormatPr defaultRowHeight="15" x14ac:dyDescent="0.25"/>
  <cols>
    <col min="1" max="1" width="4.42578125" customWidth="1"/>
    <col min="2" max="2" width="28.28515625" customWidth="1"/>
    <col min="3" max="3" width="9.140625" customWidth="1"/>
  </cols>
  <sheetData>
    <row r="1" spans="1:14" ht="26.25" customHeight="1" thickBot="1" x14ac:dyDescent="0.3">
      <c r="A1" s="174"/>
      <c r="B1" s="31"/>
      <c r="C1" s="331" t="s">
        <v>102</v>
      </c>
      <c r="D1" s="332"/>
      <c r="E1" s="332"/>
      <c r="F1" s="332"/>
      <c r="G1" s="332"/>
      <c r="H1" s="332"/>
      <c r="I1" s="332"/>
      <c r="J1" s="333"/>
      <c r="K1" s="333"/>
      <c r="L1" s="31"/>
      <c r="M1" s="31"/>
      <c r="N1" s="239" t="s">
        <v>52</v>
      </c>
    </row>
    <row r="2" spans="1:14" ht="15.75" thickBot="1" x14ac:dyDescent="0.3">
      <c r="A2" s="334" t="s">
        <v>0</v>
      </c>
      <c r="B2" s="336" t="s">
        <v>1</v>
      </c>
      <c r="C2" s="349" t="s">
        <v>2</v>
      </c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36" t="s">
        <v>3</v>
      </c>
    </row>
    <row r="3" spans="1:14" ht="12.75" customHeight="1" x14ac:dyDescent="0.25">
      <c r="A3" s="360"/>
      <c r="B3" s="361"/>
      <c r="C3" s="365" t="s">
        <v>69</v>
      </c>
      <c r="D3" s="336" t="s">
        <v>4</v>
      </c>
      <c r="E3" s="356" t="s">
        <v>5</v>
      </c>
      <c r="F3" s="336" t="s">
        <v>6</v>
      </c>
      <c r="G3" s="356" t="s">
        <v>7</v>
      </c>
      <c r="H3" s="336" t="s">
        <v>8</v>
      </c>
      <c r="I3" s="356" t="s">
        <v>94</v>
      </c>
      <c r="J3" s="336" t="s">
        <v>9</v>
      </c>
      <c r="K3" s="371" t="s">
        <v>38</v>
      </c>
      <c r="L3" s="336" t="s">
        <v>93</v>
      </c>
      <c r="M3" s="356" t="s">
        <v>11</v>
      </c>
      <c r="N3" s="350"/>
    </row>
    <row r="4" spans="1:14" ht="9" customHeight="1" x14ac:dyDescent="0.25">
      <c r="A4" s="369"/>
      <c r="B4" s="364"/>
      <c r="C4" s="366"/>
      <c r="D4" s="364"/>
      <c r="E4" s="368"/>
      <c r="F4" s="364"/>
      <c r="G4" s="368"/>
      <c r="H4" s="364"/>
      <c r="I4" s="368"/>
      <c r="J4" s="364"/>
      <c r="K4" s="372"/>
      <c r="L4" s="364"/>
      <c r="M4" s="368"/>
      <c r="N4" s="364"/>
    </row>
    <row r="5" spans="1:14" ht="5.25" customHeight="1" thickBot="1" x14ac:dyDescent="0.3">
      <c r="A5" s="357"/>
      <c r="B5" s="351"/>
      <c r="C5" s="367"/>
      <c r="D5" s="357"/>
      <c r="E5" s="357"/>
      <c r="F5" s="357"/>
      <c r="G5" s="357"/>
      <c r="H5" s="357"/>
      <c r="I5" s="357"/>
      <c r="J5" s="357"/>
      <c r="K5" s="373"/>
      <c r="L5" s="357"/>
      <c r="M5" s="357"/>
      <c r="N5" s="351"/>
    </row>
    <row r="6" spans="1:14" x14ac:dyDescent="0.25">
      <c r="A6" s="36">
        <v>1</v>
      </c>
      <c r="B6" s="37" t="s">
        <v>39</v>
      </c>
      <c r="C6" s="85">
        <v>118139</v>
      </c>
      <c r="D6" s="93">
        <v>225125</v>
      </c>
      <c r="E6" s="167">
        <v>160292</v>
      </c>
      <c r="F6" s="183">
        <v>184705</v>
      </c>
      <c r="G6" s="206">
        <v>299796</v>
      </c>
      <c r="H6" s="183">
        <v>183156</v>
      </c>
      <c r="I6" s="206">
        <v>143002</v>
      </c>
      <c r="J6" s="183">
        <v>280673</v>
      </c>
      <c r="K6" s="206">
        <v>204381</v>
      </c>
      <c r="L6" s="73">
        <v>211308</v>
      </c>
      <c r="M6" s="206">
        <v>173440</v>
      </c>
      <c r="N6" s="171">
        <f t="shared" ref="N6:N16" si="0">SUM(C6:M6)</f>
        <v>2184017</v>
      </c>
    </row>
    <row r="7" spans="1:14" x14ac:dyDescent="0.25">
      <c r="A7" s="38">
        <v>2</v>
      </c>
      <c r="B7" s="39" t="s">
        <v>40</v>
      </c>
      <c r="C7" s="86">
        <v>27863</v>
      </c>
      <c r="D7" s="67">
        <v>62125</v>
      </c>
      <c r="E7" s="86">
        <v>35166</v>
      </c>
      <c r="F7" s="73">
        <v>52403</v>
      </c>
      <c r="G7" s="207">
        <v>49760</v>
      </c>
      <c r="H7" s="73">
        <v>30457</v>
      </c>
      <c r="I7" s="207">
        <v>23286</v>
      </c>
      <c r="J7" s="73">
        <v>62418</v>
      </c>
      <c r="K7" s="207">
        <v>44128</v>
      </c>
      <c r="L7" s="73">
        <v>54680</v>
      </c>
      <c r="M7" s="207">
        <v>34283</v>
      </c>
      <c r="N7" s="73">
        <f t="shared" si="0"/>
        <v>476569</v>
      </c>
    </row>
    <row r="8" spans="1:14" x14ac:dyDescent="0.25">
      <c r="A8" s="38">
        <v>3</v>
      </c>
      <c r="B8" s="39" t="s">
        <v>41</v>
      </c>
      <c r="C8" s="86">
        <v>2334</v>
      </c>
      <c r="D8" s="67">
        <v>6394</v>
      </c>
      <c r="E8" s="86">
        <v>3210</v>
      </c>
      <c r="F8" s="73">
        <v>6350</v>
      </c>
      <c r="G8" s="207">
        <v>6809</v>
      </c>
      <c r="H8" s="73">
        <v>2729</v>
      </c>
      <c r="I8" s="207">
        <v>3364</v>
      </c>
      <c r="J8" s="73">
        <v>10572</v>
      </c>
      <c r="K8" s="207">
        <v>2290</v>
      </c>
      <c r="L8" s="73">
        <v>7728</v>
      </c>
      <c r="M8" s="207">
        <v>2314</v>
      </c>
      <c r="N8" s="73">
        <f t="shared" si="0"/>
        <v>54094</v>
      </c>
    </row>
    <row r="9" spans="1:14" x14ac:dyDescent="0.25">
      <c r="A9" s="38">
        <v>4</v>
      </c>
      <c r="B9" s="39" t="s">
        <v>42</v>
      </c>
      <c r="C9" s="70">
        <v>182</v>
      </c>
      <c r="D9" s="71">
        <v>310</v>
      </c>
      <c r="E9" s="70">
        <v>104</v>
      </c>
      <c r="F9" s="39">
        <v>244</v>
      </c>
      <c r="G9" s="207">
        <v>511</v>
      </c>
      <c r="H9" s="39">
        <v>188</v>
      </c>
      <c r="I9" s="60">
        <v>106</v>
      </c>
      <c r="J9" s="39">
        <v>241</v>
      </c>
      <c r="K9" s="207">
        <v>363</v>
      </c>
      <c r="L9" s="39">
        <v>210</v>
      </c>
      <c r="M9" s="60">
        <v>275</v>
      </c>
      <c r="N9" s="73">
        <f t="shared" si="0"/>
        <v>2734</v>
      </c>
    </row>
    <row r="10" spans="1:14" x14ac:dyDescent="0.25">
      <c r="A10" s="38">
        <v>5</v>
      </c>
      <c r="B10" s="39" t="s">
        <v>43</v>
      </c>
      <c r="C10" s="70">
        <v>93</v>
      </c>
      <c r="D10" s="71">
        <v>100</v>
      </c>
      <c r="E10" s="70">
        <v>212</v>
      </c>
      <c r="F10" s="39">
        <v>142</v>
      </c>
      <c r="G10" s="60">
        <v>224</v>
      </c>
      <c r="H10" s="39">
        <v>103</v>
      </c>
      <c r="I10" s="60">
        <v>42</v>
      </c>
      <c r="J10" s="39">
        <v>166</v>
      </c>
      <c r="K10" s="208">
        <v>303</v>
      </c>
      <c r="L10" s="39">
        <v>183</v>
      </c>
      <c r="M10" s="60">
        <v>76</v>
      </c>
      <c r="N10" s="73">
        <f t="shared" si="0"/>
        <v>1644</v>
      </c>
    </row>
    <row r="11" spans="1:14" x14ac:dyDescent="0.25">
      <c r="A11" s="38">
        <v>6</v>
      </c>
      <c r="B11" s="39" t="s">
        <v>44</v>
      </c>
      <c r="C11" s="86">
        <v>2531</v>
      </c>
      <c r="D11" s="67">
        <v>5219</v>
      </c>
      <c r="E11" s="86">
        <v>2297</v>
      </c>
      <c r="F11" s="73">
        <v>5652</v>
      </c>
      <c r="G11" s="207">
        <v>4709</v>
      </c>
      <c r="H11" s="73">
        <v>3462</v>
      </c>
      <c r="I11" s="207">
        <v>2962</v>
      </c>
      <c r="J11" s="73">
        <v>5760</v>
      </c>
      <c r="K11" s="207">
        <v>4425</v>
      </c>
      <c r="L11" s="73">
        <v>3717</v>
      </c>
      <c r="M11" s="207">
        <v>5099</v>
      </c>
      <c r="N11" s="73">
        <f t="shared" si="0"/>
        <v>45833</v>
      </c>
    </row>
    <row r="12" spans="1:14" x14ac:dyDescent="0.25">
      <c r="A12" s="38">
        <v>7</v>
      </c>
      <c r="B12" s="39" t="s">
        <v>45</v>
      </c>
      <c r="C12" s="70">
        <v>182</v>
      </c>
      <c r="D12" s="71">
        <v>473</v>
      </c>
      <c r="E12" s="70">
        <v>198</v>
      </c>
      <c r="F12" s="39">
        <v>327</v>
      </c>
      <c r="G12" s="60">
        <v>283</v>
      </c>
      <c r="H12" s="39">
        <v>176</v>
      </c>
      <c r="I12" s="60">
        <v>114</v>
      </c>
      <c r="J12" s="39">
        <v>368</v>
      </c>
      <c r="K12" s="209">
        <v>407</v>
      </c>
      <c r="L12" s="39">
        <v>326</v>
      </c>
      <c r="M12" s="60">
        <v>223</v>
      </c>
      <c r="N12" s="73">
        <f t="shared" si="0"/>
        <v>3077</v>
      </c>
    </row>
    <row r="13" spans="1:14" x14ac:dyDescent="0.25">
      <c r="A13" s="38">
        <v>8</v>
      </c>
      <c r="B13" s="39" t="s">
        <v>46</v>
      </c>
      <c r="C13" s="70">
        <v>214</v>
      </c>
      <c r="D13" s="71">
        <v>393</v>
      </c>
      <c r="E13" s="70">
        <v>611</v>
      </c>
      <c r="F13" s="39">
        <v>284</v>
      </c>
      <c r="G13" s="60">
        <v>580</v>
      </c>
      <c r="H13" s="39">
        <v>299</v>
      </c>
      <c r="I13" s="60">
        <v>304</v>
      </c>
      <c r="J13" s="39">
        <v>564</v>
      </c>
      <c r="K13" s="207">
        <v>1133</v>
      </c>
      <c r="L13" s="39">
        <v>578</v>
      </c>
      <c r="M13" s="60">
        <v>288</v>
      </c>
      <c r="N13" s="73">
        <f t="shared" si="0"/>
        <v>5248</v>
      </c>
    </row>
    <row r="14" spans="1:14" ht="22.5" x14ac:dyDescent="0.25">
      <c r="A14" s="38">
        <v>9</v>
      </c>
      <c r="B14" s="69" t="s">
        <v>47</v>
      </c>
      <c r="C14" s="70">
        <v>0</v>
      </c>
      <c r="D14" s="71">
        <v>0</v>
      </c>
      <c r="E14" s="70">
        <v>0</v>
      </c>
      <c r="F14" s="39">
        <v>0</v>
      </c>
      <c r="G14" s="60">
        <v>0</v>
      </c>
      <c r="H14" s="39">
        <v>0</v>
      </c>
      <c r="I14" s="60">
        <v>0</v>
      </c>
      <c r="J14" s="39">
        <v>0</v>
      </c>
      <c r="K14" s="60">
        <v>0</v>
      </c>
      <c r="L14" s="39">
        <v>0</v>
      </c>
      <c r="M14" s="60">
        <v>0</v>
      </c>
      <c r="N14" s="39">
        <f t="shared" si="0"/>
        <v>0</v>
      </c>
    </row>
    <row r="15" spans="1:14" ht="22.5" x14ac:dyDescent="0.25">
      <c r="A15" s="38">
        <v>10</v>
      </c>
      <c r="B15" s="69" t="s">
        <v>48</v>
      </c>
      <c r="C15" s="70">
        <v>0</v>
      </c>
      <c r="D15" s="71">
        <v>0</v>
      </c>
      <c r="E15" s="70">
        <v>0</v>
      </c>
      <c r="F15" s="39">
        <v>0</v>
      </c>
      <c r="G15" s="60">
        <v>0</v>
      </c>
      <c r="H15" s="39">
        <v>0</v>
      </c>
      <c r="I15" s="60">
        <v>0</v>
      </c>
      <c r="J15" s="39">
        <v>0</v>
      </c>
      <c r="K15" s="60">
        <v>0</v>
      </c>
      <c r="L15" s="39">
        <v>0</v>
      </c>
      <c r="M15" s="60">
        <v>0</v>
      </c>
      <c r="N15" s="39">
        <f t="shared" si="0"/>
        <v>0</v>
      </c>
    </row>
    <row r="16" spans="1:14" x14ac:dyDescent="0.25">
      <c r="A16" s="38">
        <v>11</v>
      </c>
      <c r="B16" s="39" t="s">
        <v>49</v>
      </c>
      <c r="C16" s="70">
        <v>0</v>
      </c>
      <c r="D16" s="71">
        <v>0</v>
      </c>
      <c r="E16" s="70">
        <v>0</v>
      </c>
      <c r="F16" s="39">
        <v>0</v>
      </c>
      <c r="G16" s="60">
        <v>0</v>
      </c>
      <c r="H16" s="39">
        <v>224</v>
      </c>
      <c r="I16" s="60">
        <v>0</v>
      </c>
      <c r="J16" s="39">
        <v>0</v>
      </c>
      <c r="K16" s="60">
        <v>0</v>
      </c>
      <c r="L16" s="39">
        <v>0</v>
      </c>
      <c r="M16" s="60">
        <v>0</v>
      </c>
      <c r="N16" s="39">
        <f t="shared" si="0"/>
        <v>224</v>
      </c>
    </row>
    <row r="17" spans="1:14" ht="45" x14ac:dyDescent="0.25">
      <c r="A17" s="38">
        <v>12</v>
      </c>
      <c r="B17" s="69" t="s">
        <v>50</v>
      </c>
      <c r="C17" s="70">
        <v>0</v>
      </c>
      <c r="D17" s="71">
        <v>0</v>
      </c>
      <c r="E17" s="70">
        <v>0</v>
      </c>
      <c r="F17" s="39">
        <v>0</v>
      </c>
      <c r="G17" s="60">
        <v>0</v>
      </c>
      <c r="H17" s="39">
        <v>0</v>
      </c>
      <c r="I17" s="60">
        <v>0</v>
      </c>
      <c r="J17" s="39">
        <v>0</v>
      </c>
      <c r="K17" s="60">
        <v>0</v>
      </c>
      <c r="L17" s="39">
        <v>0</v>
      </c>
      <c r="M17" s="60">
        <v>0</v>
      </c>
      <c r="N17" s="39">
        <f>SUM(C17:M17)</f>
        <v>0</v>
      </c>
    </row>
    <row r="18" spans="1:14" ht="34.5" thickBot="1" x14ac:dyDescent="0.3">
      <c r="A18" s="38">
        <v>13</v>
      </c>
      <c r="B18" s="69" t="s">
        <v>51</v>
      </c>
      <c r="C18" s="70">
        <v>338</v>
      </c>
      <c r="D18" s="71">
        <v>0</v>
      </c>
      <c r="E18" s="70">
        <v>0</v>
      </c>
      <c r="F18" s="39">
        <v>0</v>
      </c>
      <c r="G18" s="60">
        <v>0</v>
      </c>
      <c r="H18" s="72">
        <v>150</v>
      </c>
      <c r="I18" s="60">
        <v>0</v>
      </c>
      <c r="J18" s="39">
        <v>0</v>
      </c>
      <c r="K18" s="60">
        <v>0</v>
      </c>
      <c r="L18" s="39">
        <v>0</v>
      </c>
      <c r="M18" s="60">
        <v>0</v>
      </c>
      <c r="N18" s="73">
        <f>SUM(C18:M18)</f>
        <v>488</v>
      </c>
    </row>
    <row r="19" spans="1:14" ht="15.75" thickBot="1" x14ac:dyDescent="0.3">
      <c r="A19" s="44"/>
      <c r="B19" s="45" t="s">
        <v>37</v>
      </c>
      <c r="C19" s="49">
        <f t="shared" ref="C19:N19" si="1">SUM(C6:C18)</f>
        <v>151876</v>
      </c>
      <c r="D19" s="50">
        <f>SUM(D6:D18)</f>
        <v>300139</v>
      </c>
      <c r="E19" s="49">
        <f t="shared" si="1"/>
        <v>202090</v>
      </c>
      <c r="F19" s="47">
        <f>SUM(F6:F18)</f>
        <v>250107</v>
      </c>
      <c r="G19" s="49">
        <f t="shared" si="1"/>
        <v>362672</v>
      </c>
      <c r="H19" s="47">
        <f t="shared" si="1"/>
        <v>220944</v>
      </c>
      <c r="I19" s="48">
        <f t="shared" si="1"/>
        <v>173180</v>
      </c>
      <c r="J19" s="47">
        <f t="shared" si="1"/>
        <v>360762</v>
      </c>
      <c r="K19" s="48">
        <f t="shared" si="1"/>
        <v>257430</v>
      </c>
      <c r="L19" s="47">
        <f t="shared" si="1"/>
        <v>278730</v>
      </c>
      <c r="M19" s="48">
        <f t="shared" si="1"/>
        <v>215998</v>
      </c>
      <c r="N19" s="47">
        <f t="shared" si="1"/>
        <v>2773928</v>
      </c>
    </row>
    <row r="20" spans="1:14" ht="15.75" thickBot="1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5.75" thickBot="1" x14ac:dyDescent="0.3">
      <c r="A21" s="323" t="s">
        <v>53</v>
      </c>
      <c r="B21" s="370"/>
      <c r="C21" s="74">
        <f>C19/N19</f>
        <v>5.4751240839704562E-2</v>
      </c>
      <c r="D21" s="75">
        <f>D19/N19</f>
        <v>0.10819999653920362</v>
      </c>
      <c r="E21" s="56">
        <f>E19/N19</f>
        <v>7.2853368941082824E-2</v>
      </c>
      <c r="F21" s="75">
        <f>F19/N19</f>
        <v>9.0163479369327532E-2</v>
      </c>
      <c r="G21" s="56">
        <f>G19/N19</f>
        <v>0.13074311950418324</v>
      </c>
      <c r="H21" s="75">
        <f>H19/N19</f>
        <v>7.9650228845161083E-2</v>
      </c>
      <c r="I21" s="56">
        <f>I19/N19</f>
        <v>6.2431324821696887E-2</v>
      </c>
      <c r="J21" s="75">
        <f>J19/N19</f>
        <v>0.13005456522303391</v>
      </c>
      <c r="K21" s="56">
        <f>K19/N19</f>
        <v>9.2803418113231492E-2</v>
      </c>
      <c r="L21" s="75">
        <f>L19/N19</f>
        <v>0.10048206009672926</v>
      </c>
      <c r="M21" s="76">
        <f>M19/N19</f>
        <v>7.7867197706645588E-2</v>
      </c>
      <c r="N21" s="242">
        <f>N19/N19</f>
        <v>1</v>
      </c>
    </row>
  </sheetData>
  <mergeCells count="17">
    <mergeCell ref="C1:K1"/>
    <mergeCell ref="A2:A5"/>
    <mergeCell ref="B2:B5"/>
    <mergeCell ref="C2:M2"/>
    <mergeCell ref="A21:B21"/>
    <mergeCell ref="H3:H5"/>
    <mergeCell ref="I3:I5"/>
    <mergeCell ref="J3:J5"/>
    <mergeCell ref="K3:K5"/>
    <mergeCell ref="N2:N5"/>
    <mergeCell ref="C3:C5"/>
    <mergeCell ref="D3:D5"/>
    <mergeCell ref="E3:E5"/>
    <mergeCell ref="F3:F5"/>
    <mergeCell ref="G3:G5"/>
    <mergeCell ref="L3:L5"/>
    <mergeCell ref="M3:M5"/>
  </mergeCells>
  <pageMargins left="0.25" right="0.25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workbookViewId="0"/>
  </sheetViews>
  <sheetFormatPr defaultRowHeight="15" x14ac:dyDescent="0.25"/>
  <cols>
    <col min="1" max="1" width="4.5703125" customWidth="1"/>
    <col min="2" max="2" width="21.7109375" customWidth="1"/>
  </cols>
  <sheetData>
    <row r="1" spans="1:14" ht="24.75" customHeight="1" thickBot="1" x14ac:dyDescent="0.3">
      <c r="A1" s="31"/>
      <c r="B1" s="31"/>
      <c r="C1" s="331" t="s">
        <v>103</v>
      </c>
      <c r="D1" s="332"/>
      <c r="E1" s="332"/>
      <c r="F1" s="332"/>
      <c r="G1" s="332"/>
      <c r="H1" s="332"/>
      <c r="I1" s="332"/>
      <c r="J1" s="333"/>
      <c r="K1" s="333"/>
      <c r="L1" s="31"/>
      <c r="M1" s="31"/>
      <c r="N1" s="68"/>
    </row>
    <row r="2" spans="1:14" ht="15.75" thickBot="1" x14ac:dyDescent="0.3">
      <c r="A2" s="334" t="s">
        <v>0</v>
      </c>
      <c r="B2" s="336" t="s">
        <v>1</v>
      </c>
      <c r="C2" s="349" t="s">
        <v>2</v>
      </c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36" t="s">
        <v>3</v>
      </c>
    </row>
    <row r="3" spans="1:14" x14ac:dyDescent="0.25">
      <c r="A3" s="360"/>
      <c r="B3" s="361"/>
      <c r="C3" s="365" t="s">
        <v>69</v>
      </c>
      <c r="D3" s="336" t="s">
        <v>4</v>
      </c>
      <c r="E3" s="356" t="s">
        <v>5</v>
      </c>
      <c r="F3" s="374" t="s">
        <v>6</v>
      </c>
      <c r="G3" s="356" t="s">
        <v>7</v>
      </c>
      <c r="H3" s="354" t="s">
        <v>8</v>
      </c>
      <c r="I3" s="356" t="s">
        <v>94</v>
      </c>
      <c r="J3" s="354" t="s">
        <v>9</v>
      </c>
      <c r="K3" s="365" t="s">
        <v>10</v>
      </c>
      <c r="L3" s="336" t="s">
        <v>93</v>
      </c>
      <c r="M3" s="356" t="s">
        <v>11</v>
      </c>
      <c r="N3" s="350"/>
    </row>
    <row r="4" spans="1:14" ht="15.75" thickBot="1" x14ac:dyDescent="0.3">
      <c r="A4" s="357"/>
      <c r="B4" s="351"/>
      <c r="C4" s="367"/>
      <c r="D4" s="357"/>
      <c r="E4" s="357"/>
      <c r="F4" s="375"/>
      <c r="G4" s="357"/>
      <c r="H4" s="355"/>
      <c r="I4" s="357"/>
      <c r="J4" s="355"/>
      <c r="K4" s="367"/>
      <c r="L4" s="357"/>
      <c r="M4" s="357"/>
      <c r="N4" s="351"/>
    </row>
    <row r="5" spans="1:14" x14ac:dyDescent="0.25">
      <c r="A5" s="36">
        <v>1</v>
      </c>
      <c r="B5" s="37" t="s">
        <v>39</v>
      </c>
      <c r="C5" s="86">
        <v>6591</v>
      </c>
      <c r="D5" s="171">
        <v>16626</v>
      </c>
      <c r="E5" s="85">
        <v>9611</v>
      </c>
      <c r="F5" s="93">
        <v>13564</v>
      </c>
      <c r="G5" s="85">
        <v>17759</v>
      </c>
      <c r="H5" s="93">
        <v>12843</v>
      </c>
      <c r="I5" s="85">
        <v>9111</v>
      </c>
      <c r="J5" s="93">
        <v>20687</v>
      </c>
      <c r="K5" s="86">
        <v>13276</v>
      </c>
      <c r="L5" s="93">
        <v>13425</v>
      </c>
      <c r="M5" s="85">
        <v>10219</v>
      </c>
      <c r="N5" s="171">
        <f t="shared" ref="N5:N12" si="0">SUM(C5:M5)</f>
        <v>143712</v>
      </c>
    </row>
    <row r="6" spans="1:14" x14ac:dyDescent="0.25">
      <c r="A6" s="38">
        <v>2</v>
      </c>
      <c r="B6" s="39" t="s">
        <v>40</v>
      </c>
      <c r="C6" s="86">
        <v>405</v>
      </c>
      <c r="D6" s="73">
        <v>1360</v>
      </c>
      <c r="E6" s="86">
        <v>519</v>
      </c>
      <c r="F6" s="67">
        <v>941</v>
      </c>
      <c r="G6" s="86">
        <v>519</v>
      </c>
      <c r="H6" s="67">
        <v>407</v>
      </c>
      <c r="I6" s="86">
        <v>215</v>
      </c>
      <c r="J6" s="67">
        <v>806</v>
      </c>
      <c r="K6" s="70">
        <v>833</v>
      </c>
      <c r="L6" s="67">
        <v>820</v>
      </c>
      <c r="M6" s="86">
        <v>542</v>
      </c>
      <c r="N6" s="73">
        <f t="shared" si="0"/>
        <v>7367</v>
      </c>
    </row>
    <row r="7" spans="1:14" x14ac:dyDescent="0.25">
      <c r="A7" s="38">
        <v>3</v>
      </c>
      <c r="B7" s="39" t="s">
        <v>41</v>
      </c>
      <c r="C7" s="70">
        <v>19</v>
      </c>
      <c r="D7" s="73">
        <v>90</v>
      </c>
      <c r="E7" s="86">
        <v>26</v>
      </c>
      <c r="F7" s="67">
        <v>85</v>
      </c>
      <c r="G7" s="86">
        <v>74</v>
      </c>
      <c r="H7" s="71">
        <v>71</v>
      </c>
      <c r="I7" s="70">
        <v>63</v>
      </c>
      <c r="J7" s="67">
        <v>86</v>
      </c>
      <c r="K7" s="70">
        <v>39</v>
      </c>
      <c r="L7" s="67">
        <v>109</v>
      </c>
      <c r="M7" s="70">
        <v>29</v>
      </c>
      <c r="N7" s="73">
        <f t="shared" si="0"/>
        <v>691</v>
      </c>
    </row>
    <row r="8" spans="1:14" x14ac:dyDescent="0.25">
      <c r="A8" s="38">
        <v>4</v>
      </c>
      <c r="B8" s="39" t="s">
        <v>42</v>
      </c>
      <c r="C8" s="70">
        <v>0</v>
      </c>
      <c r="D8" s="39">
        <v>1</v>
      </c>
      <c r="E8" s="70">
        <v>0</v>
      </c>
      <c r="F8" s="71">
        <v>10</v>
      </c>
      <c r="G8" s="70">
        <v>0</v>
      </c>
      <c r="H8" s="71">
        <v>0</v>
      </c>
      <c r="I8" s="70">
        <v>0</v>
      </c>
      <c r="J8" s="71">
        <v>0</v>
      </c>
      <c r="K8" s="87">
        <v>3</v>
      </c>
      <c r="L8" s="67">
        <v>0</v>
      </c>
      <c r="M8" s="70">
        <v>1</v>
      </c>
      <c r="N8" s="73">
        <f t="shared" si="0"/>
        <v>15</v>
      </c>
    </row>
    <row r="9" spans="1:14" x14ac:dyDescent="0.25">
      <c r="A9" s="38">
        <v>5</v>
      </c>
      <c r="B9" s="39" t="s">
        <v>43</v>
      </c>
      <c r="C9" s="70">
        <v>4</v>
      </c>
      <c r="D9" s="39">
        <v>8</v>
      </c>
      <c r="E9" s="70">
        <v>6</v>
      </c>
      <c r="F9" s="71">
        <v>11</v>
      </c>
      <c r="G9" s="70">
        <v>15</v>
      </c>
      <c r="H9" s="71">
        <v>2</v>
      </c>
      <c r="I9" s="70">
        <v>0</v>
      </c>
      <c r="J9" s="71">
        <v>9</v>
      </c>
      <c r="K9" s="70">
        <v>14</v>
      </c>
      <c r="L9" s="71">
        <v>0</v>
      </c>
      <c r="M9" s="70">
        <v>4</v>
      </c>
      <c r="N9" s="39">
        <f t="shared" si="0"/>
        <v>73</v>
      </c>
    </row>
    <row r="10" spans="1:14" x14ac:dyDescent="0.25">
      <c r="A10" s="38">
        <v>6</v>
      </c>
      <c r="B10" s="39" t="s">
        <v>44</v>
      </c>
      <c r="C10" s="70">
        <v>82</v>
      </c>
      <c r="D10" s="39">
        <v>209</v>
      </c>
      <c r="E10" s="70">
        <v>85</v>
      </c>
      <c r="F10" s="71">
        <v>259</v>
      </c>
      <c r="G10" s="70">
        <v>155</v>
      </c>
      <c r="H10" s="71">
        <v>138</v>
      </c>
      <c r="I10" s="70">
        <v>108</v>
      </c>
      <c r="J10" s="71">
        <v>217</v>
      </c>
      <c r="K10" s="85">
        <v>149</v>
      </c>
      <c r="L10" s="71">
        <v>134</v>
      </c>
      <c r="M10" s="70">
        <v>158</v>
      </c>
      <c r="N10" s="73">
        <f t="shared" si="0"/>
        <v>1694</v>
      </c>
    </row>
    <row r="11" spans="1:14" x14ac:dyDescent="0.25">
      <c r="A11" s="38">
        <v>7</v>
      </c>
      <c r="B11" s="39" t="s">
        <v>45</v>
      </c>
      <c r="C11" s="86">
        <v>326</v>
      </c>
      <c r="D11" s="73">
        <v>1206</v>
      </c>
      <c r="E11" s="86">
        <v>395</v>
      </c>
      <c r="F11" s="67">
        <v>784</v>
      </c>
      <c r="G11" s="86">
        <v>421</v>
      </c>
      <c r="H11" s="67">
        <v>335</v>
      </c>
      <c r="I11" s="70">
        <v>212</v>
      </c>
      <c r="J11" s="67">
        <v>689</v>
      </c>
      <c r="K11" s="85">
        <v>716</v>
      </c>
      <c r="L11" s="71">
        <v>742</v>
      </c>
      <c r="M11" s="86">
        <v>462</v>
      </c>
      <c r="N11" s="73">
        <f t="shared" si="0"/>
        <v>6288</v>
      </c>
    </row>
    <row r="12" spans="1:14" ht="15.75" thickBot="1" x14ac:dyDescent="0.3">
      <c r="A12" s="41">
        <v>8</v>
      </c>
      <c r="B12" s="42" t="s">
        <v>46</v>
      </c>
      <c r="C12" s="87">
        <v>0</v>
      </c>
      <c r="D12" s="39">
        <v>2</v>
      </c>
      <c r="E12" s="87">
        <v>1</v>
      </c>
      <c r="F12" s="178">
        <v>1</v>
      </c>
      <c r="G12" s="87">
        <v>5</v>
      </c>
      <c r="H12" s="178">
        <v>2</v>
      </c>
      <c r="I12" s="87">
        <v>0</v>
      </c>
      <c r="J12" s="178">
        <v>0</v>
      </c>
      <c r="K12" s="87">
        <v>2</v>
      </c>
      <c r="L12" s="178">
        <v>2</v>
      </c>
      <c r="M12" s="87"/>
      <c r="N12" s="42">
        <f t="shared" si="0"/>
        <v>15</v>
      </c>
    </row>
    <row r="13" spans="1:14" ht="15.75" thickBot="1" x14ac:dyDescent="0.3">
      <c r="A13" s="77"/>
      <c r="B13" s="45" t="s">
        <v>3</v>
      </c>
      <c r="C13" s="49">
        <f t="shared" ref="C13:N13" si="1">SUM(C5:C12)</f>
        <v>7427</v>
      </c>
      <c r="D13" s="47">
        <f t="shared" si="1"/>
        <v>19502</v>
      </c>
      <c r="E13" s="49">
        <f t="shared" si="1"/>
        <v>10643</v>
      </c>
      <c r="F13" s="50">
        <f t="shared" si="1"/>
        <v>15655</v>
      </c>
      <c r="G13" s="49">
        <f t="shared" si="1"/>
        <v>18948</v>
      </c>
      <c r="H13" s="50">
        <f t="shared" si="1"/>
        <v>13798</v>
      </c>
      <c r="I13" s="49">
        <f t="shared" si="1"/>
        <v>9709</v>
      </c>
      <c r="J13" s="50">
        <f t="shared" si="1"/>
        <v>22494</v>
      </c>
      <c r="K13" s="49">
        <f t="shared" si="1"/>
        <v>15032</v>
      </c>
      <c r="L13" s="50">
        <f t="shared" si="1"/>
        <v>15232</v>
      </c>
      <c r="M13" s="49">
        <f t="shared" si="1"/>
        <v>11415</v>
      </c>
      <c r="N13" s="47">
        <f t="shared" si="1"/>
        <v>159855</v>
      </c>
    </row>
    <row r="14" spans="1:14" ht="15.75" thickBot="1" x14ac:dyDescent="0.3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15.75" thickBot="1" x14ac:dyDescent="0.3">
      <c r="A15" s="323" t="s">
        <v>53</v>
      </c>
      <c r="B15" s="370"/>
      <c r="C15" s="56">
        <f>C13/N13</f>
        <v>4.646085514997967E-2</v>
      </c>
      <c r="D15" s="75">
        <f>D13/N13</f>
        <v>0.12199806074254793</v>
      </c>
      <c r="E15" s="56">
        <f>E13/N13</f>
        <v>6.6579087297863687E-2</v>
      </c>
      <c r="F15" s="75">
        <f>F13/N13</f>
        <v>9.7932501329329708E-2</v>
      </c>
      <c r="G15" s="56">
        <f>G13/N13</f>
        <v>0.11853242000563011</v>
      </c>
      <c r="H15" s="75">
        <f>H13/N13</f>
        <v>8.631572362453474E-2</v>
      </c>
      <c r="I15" s="56">
        <f>I13/N13</f>
        <v>6.0736292264865037E-2</v>
      </c>
      <c r="J15" s="75">
        <f>J13/N13</f>
        <v>0.1407150229895843</v>
      </c>
      <c r="K15" s="56">
        <f>K13/N13</f>
        <v>9.4035219417597196E-2</v>
      </c>
      <c r="L15" s="75">
        <f>L13/N13</f>
        <v>9.5286353257639733E-2</v>
      </c>
      <c r="M15" s="76">
        <f>M13/N13</f>
        <v>7.1408463920427892E-2</v>
      </c>
      <c r="N15" s="242">
        <f>N13/N13</f>
        <v>1</v>
      </c>
    </row>
    <row r="16" spans="1:14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ht="15.75" thickBot="1" x14ac:dyDescent="0.3">
      <c r="A18" s="31"/>
      <c r="B18" s="31"/>
      <c r="C18" s="331" t="s">
        <v>104</v>
      </c>
      <c r="D18" s="332"/>
      <c r="E18" s="332"/>
      <c r="F18" s="332"/>
      <c r="G18" s="332"/>
      <c r="H18" s="332"/>
      <c r="I18" s="332"/>
      <c r="J18" s="333"/>
      <c r="K18" s="333"/>
      <c r="L18" s="31"/>
      <c r="M18" s="31"/>
      <c r="N18" s="239" t="s">
        <v>36</v>
      </c>
    </row>
    <row r="19" spans="1:14" ht="15.75" thickBot="1" x14ac:dyDescent="0.3">
      <c r="A19" s="334" t="s">
        <v>0</v>
      </c>
      <c r="B19" s="336" t="s">
        <v>1</v>
      </c>
      <c r="C19" s="349" t="s">
        <v>2</v>
      </c>
      <c r="D19" s="349"/>
      <c r="E19" s="349"/>
      <c r="F19" s="349"/>
      <c r="G19" s="349"/>
      <c r="H19" s="349"/>
      <c r="I19" s="349"/>
      <c r="J19" s="349"/>
      <c r="K19" s="349"/>
      <c r="L19" s="349"/>
      <c r="M19" s="349"/>
      <c r="N19" s="336" t="s">
        <v>3</v>
      </c>
    </row>
    <row r="20" spans="1:14" x14ac:dyDescent="0.25">
      <c r="A20" s="360"/>
      <c r="B20" s="361"/>
      <c r="C20" s="365" t="s">
        <v>69</v>
      </c>
      <c r="D20" s="336" t="s">
        <v>4</v>
      </c>
      <c r="E20" s="356" t="s">
        <v>5</v>
      </c>
      <c r="F20" s="374" t="s">
        <v>6</v>
      </c>
      <c r="G20" s="356" t="s">
        <v>7</v>
      </c>
      <c r="H20" s="354" t="s">
        <v>8</v>
      </c>
      <c r="I20" s="356" t="s">
        <v>94</v>
      </c>
      <c r="J20" s="354" t="s">
        <v>9</v>
      </c>
      <c r="K20" s="365" t="s">
        <v>10</v>
      </c>
      <c r="L20" s="336" t="s">
        <v>93</v>
      </c>
      <c r="M20" s="356" t="s">
        <v>11</v>
      </c>
      <c r="N20" s="350"/>
    </row>
    <row r="21" spans="1:14" ht="15.75" thickBot="1" x14ac:dyDescent="0.3">
      <c r="A21" s="357"/>
      <c r="B21" s="351"/>
      <c r="C21" s="367"/>
      <c r="D21" s="357"/>
      <c r="E21" s="357"/>
      <c r="F21" s="375"/>
      <c r="G21" s="357"/>
      <c r="H21" s="355"/>
      <c r="I21" s="357"/>
      <c r="J21" s="355"/>
      <c r="K21" s="367"/>
      <c r="L21" s="357"/>
      <c r="M21" s="357"/>
      <c r="N21" s="351"/>
    </row>
    <row r="22" spans="1:14" x14ac:dyDescent="0.25">
      <c r="A22" s="36">
        <v>1</v>
      </c>
      <c r="B22" s="37" t="s">
        <v>39</v>
      </c>
      <c r="C22" s="86">
        <v>28158</v>
      </c>
      <c r="D22" s="171">
        <v>70736</v>
      </c>
      <c r="E22" s="85">
        <v>40669</v>
      </c>
      <c r="F22" s="272">
        <v>58094</v>
      </c>
      <c r="G22" s="85">
        <v>74453</v>
      </c>
      <c r="H22" s="93">
        <v>53974</v>
      </c>
      <c r="I22" s="85">
        <v>38563</v>
      </c>
      <c r="J22" s="93">
        <v>85004</v>
      </c>
      <c r="K22" s="86">
        <v>56316</v>
      </c>
      <c r="L22" s="93">
        <v>57866</v>
      </c>
      <c r="M22" s="85">
        <v>43260</v>
      </c>
      <c r="N22" s="171">
        <f t="shared" ref="N22:N29" si="2">SUM(C22:M22)</f>
        <v>607093</v>
      </c>
    </row>
    <row r="23" spans="1:14" x14ac:dyDescent="0.25">
      <c r="A23" s="38">
        <v>2</v>
      </c>
      <c r="B23" s="39" t="s">
        <v>40</v>
      </c>
      <c r="C23" s="86">
        <v>6742</v>
      </c>
      <c r="D23" s="73">
        <v>21077</v>
      </c>
      <c r="E23" s="86">
        <v>8695</v>
      </c>
      <c r="F23" s="67">
        <v>14355</v>
      </c>
      <c r="G23" s="86">
        <v>7707</v>
      </c>
      <c r="H23" s="67">
        <v>6360</v>
      </c>
      <c r="I23" s="86">
        <v>3435</v>
      </c>
      <c r="J23" s="67">
        <v>12197</v>
      </c>
      <c r="K23" s="86">
        <v>12933</v>
      </c>
      <c r="L23" s="67">
        <v>12929</v>
      </c>
      <c r="M23" s="86">
        <v>8234</v>
      </c>
      <c r="N23" s="73">
        <f t="shared" si="2"/>
        <v>114664</v>
      </c>
    </row>
    <row r="24" spans="1:14" x14ac:dyDescent="0.25">
      <c r="A24" s="38">
        <v>3</v>
      </c>
      <c r="B24" s="39" t="s">
        <v>41</v>
      </c>
      <c r="C24" s="70">
        <v>327</v>
      </c>
      <c r="D24" s="73">
        <v>1381</v>
      </c>
      <c r="E24" s="86">
        <v>448</v>
      </c>
      <c r="F24" s="67">
        <v>1379</v>
      </c>
      <c r="G24" s="86">
        <v>1190</v>
      </c>
      <c r="H24" s="67">
        <v>999</v>
      </c>
      <c r="I24" s="86">
        <v>1017</v>
      </c>
      <c r="J24" s="67">
        <v>1242</v>
      </c>
      <c r="K24" s="86">
        <v>616</v>
      </c>
      <c r="L24" s="67">
        <v>1725</v>
      </c>
      <c r="M24" s="70">
        <v>499</v>
      </c>
      <c r="N24" s="73">
        <f t="shared" si="2"/>
        <v>10823</v>
      </c>
    </row>
    <row r="25" spans="1:14" x14ac:dyDescent="0.25">
      <c r="A25" s="38">
        <v>4</v>
      </c>
      <c r="B25" s="39" t="s">
        <v>42</v>
      </c>
      <c r="C25" s="70">
        <v>0</v>
      </c>
      <c r="D25" s="39">
        <v>6</v>
      </c>
      <c r="E25" s="70">
        <v>0</v>
      </c>
      <c r="F25" s="71">
        <v>137</v>
      </c>
      <c r="G25" s="70">
        <v>0</v>
      </c>
      <c r="H25" s="71">
        <v>0</v>
      </c>
      <c r="I25" s="70">
        <v>0</v>
      </c>
      <c r="J25" s="71">
        <v>0</v>
      </c>
      <c r="K25" s="87">
        <v>23</v>
      </c>
      <c r="L25" s="67">
        <v>0</v>
      </c>
      <c r="M25" s="70">
        <v>6</v>
      </c>
      <c r="N25" s="73">
        <f t="shared" si="2"/>
        <v>172</v>
      </c>
    </row>
    <row r="26" spans="1:14" x14ac:dyDescent="0.25">
      <c r="A26" s="38">
        <v>5</v>
      </c>
      <c r="B26" s="39" t="s">
        <v>43</v>
      </c>
      <c r="C26" s="70">
        <v>22</v>
      </c>
      <c r="D26" s="39">
        <v>39</v>
      </c>
      <c r="E26" s="70">
        <v>33</v>
      </c>
      <c r="F26" s="71">
        <v>61</v>
      </c>
      <c r="G26" s="70">
        <v>83</v>
      </c>
      <c r="H26" s="71">
        <v>11</v>
      </c>
      <c r="I26" s="70">
        <v>0</v>
      </c>
      <c r="J26" s="71">
        <v>44</v>
      </c>
      <c r="K26" s="70">
        <v>82</v>
      </c>
      <c r="L26" s="71">
        <v>0</v>
      </c>
      <c r="M26" s="70">
        <v>22</v>
      </c>
      <c r="N26" s="39">
        <f t="shared" si="2"/>
        <v>397</v>
      </c>
    </row>
    <row r="27" spans="1:14" x14ac:dyDescent="0.25">
      <c r="A27" s="38">
        <v>6</v>
      </c>
      <c r="B27" s="39" t="s">
        <v>44</v>
      </c>
      <c r="C27" s="70">
        <v>153</v>
      </c>
      <c r="D27" s="39">
        <v>360</v>
      </c>
      <c r="E27" s="70">
        <v>156</v>
      </c>
      <c r="F27" s="71">
        <v>469</v>
      </c>
      <c r="G27" s="70">
        <v>271</v>
      </c>
      <c r="H27" s="71">
        <v>253</v>
      </c>
      <c r="I27" s="70">
        <v>191</v>
      </c>
      <c r="J27" s="71">
        <v>380</v>
      </c>
      <c r="K27" s="85">
        <v>268</v>
      </c>
      <c r="L27" s="71">
        <v>234</v>
      </c>
      <c r="M27" s="70">
        <v>285</v>
      </c>
      <c r="N27" s="73">
        <f t="shared" si="2"/>
        <v>3020</v>
      </c>
    </row>
    <row r="28" spans="1:14" x14ac:dyDescent="0.25">
      <c r="A28" s="38">
        <v>7</v>
      </c>
      <c r="B28" s="39" t="s">
        <v>45</v>
      </c>
      <c r="C28" s="86">
        <v>1799</v>
      </c>
      <c r="D28" s="73">
        <v>6242</v>
      </c>
      <c r="E28" s="86">
        <v>2176</v>
      </c>
      <c r="F28" s="67">
        <v>4037</v>
      </c>
      <c r="G28" s="86">
        <v>2126</v>
      </c>
      <c r="H28" s="67">
        <v>1777</v>
      </c>
      <c r="I28" s="86">
        <v>1069</v>
      </c>
      <c r="J28" s="67">
        <v>3581</v>
      </c>
      <c r="K28" s="85">
        <v>3799</v>
      </c>
      <c r="L28" s="67">
        <v>3782</v>
      </c>
      <c r="M28" s="86">
        <v>2270</v>
      </c>
      <c r="N28" s="73">
        <f t="shared" si="2"/>
        <v>32658</v>
      </c>
    </row>
    <row r="29" spans="1:14" ht="15.75" thickBot="1" x14ac:dyDescent="0.3">
      <c r="A29" s="41">
        <v>8</v>
      </c>
      <c r="B29" s="42" t="s">
        <v>46</v>
      </c>
      <c r="C29" s="87">
        <v>0</v>
      </c>
      <c r="D29" s="39">
        <v>11</v>
      </c>
      <c r="E29" s="87">
        <v>6</v>
      </c>
      <c r="F29" s="178">
        <v>6</v>
      </c>
      <c r="G29" s="87">
        <v>17</v>
      </c>
      <c r="H29" s="178">
        <v>11</v>
      </c>
      <c r="I29" s="87">
        <v>0</v>
      </c>
      <c r="J29" s="178">
        <v>0</v>
      </c>
      <c r="K29" s="87">
        <v>11</v>
      </c>
      <c r="L29" s="178">
        <v>11</v>
      </c>
      <c r="M29" s="87">
        <v>0</v>
      </c>
      <c r="N29" s="42">
        <f t="shared" si="2"/>
        <v>73</v>
      </c>
    </row>
    <row r="30" spans="1:14" ht="15.75" thickBot="1" x14ac:dyDescent="0.3">
      <c r="A30" s="77"/>
      <c r="B30" s="45" t="s">
        <v>3</v>
      </c>
      <c r="C30" s="49">
        <f t="shared" ref="C30:N30" si="3">SUM(C22:C29)</f>
        <v>37201</v>
      </c>
      <c r="D30" s="47">
        <f t="shared" si="3"/>
        <v>99852</v>
      </c>
      <c r="E30" s="49">
        <f t="shared" si="3"/>
        <v>52183</v>
      </c>
      <c r="F30" s="143">
        <f>SUM(F22:F29)</f>
        <v>78538</v>
      </c>
      <c r="G30" s="49">
        <f t="shared" si="3"/>
        <v>85847</v>
      </c>
      <c r="H30" s="50">
        <f t="shared" si="3"/>
        <v>63385</v>
      </c>
      <c r="I30" s="49">
        <f t="shared" si="3"/>
        <v>44275</v>
      </c>
      <c r="J30" s="50">
        <f t="shared" si="3"/>
        <v>102448</v>
      </c>
      <c r="K30" s="49">
        <f t="shared" si="3"/>
        <v>74048</v>
      </c>
      <c r="L30" s="50">
        <f t="shared" si="3"/>
        <v>76547</v>
      </c>
      <c r="M30" s="49">
        <f t="shared" si="3"/>
        <v>54576</v>
      </c>
      <c r="N30" s="47">
        <f t="shared" si="3"/>
        <v>768900</v>
      </c>
    </row>
    <row r="31" spans="1:14" ht="15.75" thickBot="1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15.75" thickBot="1" x14ac:dyDescent="0.3">
      <c r="A32" s="323" t="s">
        <v>53</v>
      </c>
      <c r="B32" s="370"/>
      <c r="C32" s="56">
        <f>C30/N30</f>
        <v>4.8382104304851084E-2</v>
      </c>
      <c r="D32" s="75">
        <f>D30/N30</f>
        <v>0.1298634412797503</v>
      </c>
      <c r="E32" s="56">
        <f>E30/N30</f>
        <v>6.7867082845623622E-2</v>
      </c>
      <c r="F32" s="75">
        <f>F30/N30</f>
        <v>0.10214332162830017</v>
      </c>
      <c r="G32" s="56">
        <f>G30/N30</f>
        <v>0.11164910911692028</v>
      </c>
      <c r="H32" s="75">
        <f>H30/N30</f>
        <v>8.2435947457406691E-2</v>
      </c>
      <c r="I32" s="56">
        <f>I30/N30</f>
        <v>5.7582260371959945E-2</v>
      </c>
      <c r="J32" s="75">
        <f>J30/N30</f>
        <v>0.13323969306801925</v>
      </c>
      <c r="K32" s="56">
        <f>K30/N30</f>
        <v>9.6303810638574586E-2</v>
      </c>
      <c r="L32" s="75">
        <f>L30/N30</f>
        <v>9.9553908180517625E-2</v>
      </c>
      <c r="M32" s="56">
        <f>M30/N30</f>
        <v>7.0979321108076476E-2</v>
      </c>
      <c r="N32" s="242">
        <f>N30/N30</f>
        <v>1</v>
      </c>
    </row>
  </sheetData>
  <mergeCells count="34">
    <mergeCell ref="A32:B32"/>
    <mergeCell ref="C18:K18"/>
    <mergeCell ref="A19:A21"/>
    <mergeCell ref="B19:B21"/>
    <mergeCell ref="C19:M19"/>
    <mergeCell ref="N19:N21"/>
    <mergeCell ref="C20:C21"/>
    <mergeCell ref="D20:D21"/>
    <mergeCell ref="E20:E21"/>
    <mergeCell ref="F20:F21"/>
    <mergeCell ref="G20:G21"/>
    <mergeCell ref="H20:H21"/>
    <mergeCell ref="I20:I21"/>
    <mergeCell ref="J20:J21"/>
    <mergeCell ref="K20:K21"/>
    <mergeCell ref="L20:L21"/>
    <mergeCell ref="M20:M21"/>
    <mergeCell ref="A15:B15"/>
    <mergeCell ref="C1:K1"/>
    <mergeCell ref="A2:A4"/>
    <mergeCell ref="B2:B4"/>
    <mergeCell ref="C2:M2"/>
    <mergeCell ref="H3:H4"/>
    <mergeCell ref="I3:I4"/>
    <mergeCell ref="J3:J4"/>
    <mergeCell ref="K3:K4"/>
    <mergeCell ref="L3:L4"/>
    <mergeCell ref="N2:N4"/>
    <mergeCell ref="C3:C4"/>
    <mergeCell ref="D3:D4"/>
    <mergeCell ref="E3:E4"/>
    <mergeCell ref="F3:F4"/>
    <mergeCell ref="G3:G4"/>
    <mergeCell ref="M3:M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19</vt:i4>
      </vt:variant>
    </vt:vector>
  </HeadingPairs>
  <TitlesOfParts>
    <vt:vector size="19" baseType="lpstr">
      <vt:lpstr>Премија</vt:lpstr>
      <vt:lpstr>Број на склучени договори</vt:lpstr>
      <vt:lpstr>Ликвидирани штети</vt:lpstr>
      <vt:lpstr>Број на ликвидирани штети</vt:lpstr>
      <vt:lpstr>Број на резервирани штети</vt:lpstr>
      <vt:lpstr>Резервации</vt:lpstr>
      <vt:lpstr>ЗАО договори</vt:lpstr>
      <vt:lpstr>ЗАО Премија</vt:lpstr>
      <vt:lpstr>ЗК Број Премија</vt:lpstr>
      <vt:lpstr>ГР Број и Премија </vt:lpstr>
      <vt:lpstr>ЗАО број Лик штети</vt:lpstr>
      <vt:lpstr>ЗАО Ликвидирани штети</vt:lpstr>
      <vt:lpstr>ЗК број и штети</vt:lpstr>
      <vt:lpstr>ГР Број Штети</vt:lpstr>
      <vt:lpstr>Техничка премија</vt:lpstr>
      <vt:lpstr>Рез за настанати при штети</vt:lpstr>
      <vt:lpstr>Продажба по канали</vt:lpstr>
      <vt:lpstr>Бруто тех</vt:lpstr>
      <vt:lpstr>Вкупно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BetiMitrovska</dc:creator>
  <cp:lastModifiedBy>BetiMitrovska</cp:lastModifiedBy>
  <cp:lastPrinted>2021-11-03T13:10:20Z</cp:lastPrinted>
  <dcterms:created xsi:type="dcterms:W3CDTF">2013-08-27T07:05:34Z</dcterms:created>
  <dcterms:modified xsi:type="dcterms:W3CDTF">2021-11-05T10:00:33Z</dcterms:modified>
</cp:coreProperties>
</file>