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8955" windowWidth="20115" windowHeight="1185" firstSheet="13" activeTab="18"/>
  </bookViews>
  <sheets>
    <sheet name="Премија" sheetId="1" r:id="rId1"/>
    <sheet name="Број на склучени договори" sheetId="2" r:id="rId2"/>
    <sheet name="Ликвидирани штети" sheetId="3" r:id="rId3"/>
    <sheet name="Број на ликвидирани штети" sheetId="4" r:id="rId4"/>
    <sheet name="Број на резервирани штети" sheetId="5" r:id="rId5"/>
    <sheet name="Резервации" sheetId="6" r:id="rId6"/>
    <sheet name="Не пријавени штети" sheetId="58" r:id="rId7"/>
    <sheet name="ЗАО договори" sheetId="8" r:id="rId8"/>
    <sheet name="ЗАО Премија" sheetId="9" r:id="rId9"/>
    <sheet name="ЗК Број Премија" sheetId="12" r:id="rId10"/>
    <sheet name="ГР Број и Премија " sheetId="53" r:id="rId11"/>
    <sheet name="ЗАО број Лик штети" sheetId="32" r:id="rId12"/>
    <sheet name="ЗАО Ликвидирани штети" sheetId="31" r:id="rId13"/>
    <sheet name="ЗК број и штети" sheetId="30" r:id="rId14"/>
    <sheet name="ГР Број Штети" sheetId="29" r:id="rId15"/>
    <sheet name="Техничка премија" sheetId="10" r:id="rId16"/>
    <sheet name="Рез за настанати при штети" sheetId="17" r:id="rId17"/>
    <sheet name="Продажба по канали" sheetId="34" r:id="rId18"/>
    <sheet name="Бруто тех" sheetId="47" r:id="rId19"/>
    <sheet name="Вкупно" sheetId="57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calcPr calcId="145621"/>
</workbook>
</file>

<file path=xl/calcChain.xml><?xml version="1.0" encoding="utf-8"?>
<calcChain xmlns="http://schemas.openxmlformats.org/spreadsheetml/2006/main">
  <c r="J15" i="47" l="1"/>
  <c r="F15" i="47"/>
  <c r="E15" i="47"/>
  <c r="D15" i="47"/>
  <c r="C15" i="47"/>
  <c r="K7" i="17"/>
  <c r="K6" i="17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K28" i="29"/>
  <c r="K27" i="29"/>
  <c r="K26" i="29"/>
  <c r="K25" i="29"/>
  <c r="K24" i="29"/>
  <c r="K23" i="29"/>
  <c r="K22" i="29"/>
  <c r="K21" i="29"/>
  <c r="K12" i="29"/>
  <c r="K11" i="29"/>
  <c r="K10" i="29"/>
  <c r="K9" i="29"/>
  <c r="K8" i="29"/>
  <c r="K7" i="29"/>
  <c r="K6" i="29"/>
  <c r="K5" i="29"/>
  <c r="K29" i="30"/>
  <c r="K28" i="30"/>
  <c r="K27" i="30"/>
  <c r="K26" i="30"/>
  <c r="K25" i="30"/>
  <c r="K24" i="30"/>
  <c r="K23" i="30"/>
  <c r="K22" i="30"/>
  <c r="K12" i="30"/>
  <c r="K11" i="30"/>
  <c r="K10" i="30"/>
  <c r="K9" i="30"/>
  <c r="K8" i="30"/>
  <c r="K7" i="30"/>
  <c r="K6" i="30"/>
  <c r="K5" i="30"/>
  <c r="K17" i="31"/>
  <c r="K16" i="31"/>
  <c r="K15" i="31"/>
  <c r="K14" i="31"/>
  <c r="K13" i="31"/>
  <c r="K12" i="31"/>
  <c r="K11" i="31"/>
  <c r="K10" i="31"/>
  <c r="K9" i="31"/>
  <c r="K8" i="31"/>
  <c r="K7" i="31"/>
  <c r="K6" i="31"/>
  <c r="K5" i="31"/>
  <c r="K17" i="32"/>
  <c r="K16" i="32"/>
  <c r="K15" i="32"/>
  <c r="K14" i="32"/>
  <c r="K13" i="32"/>
  <c r="K12" i="32"/>
  <c r="K11" i="32"/>
  <c r="K10" i="32"/>
  <c r="K9" i="32"/>
  <c r="K8" i="32"/>
  <c r="K7" i="32"/>
  <c r="K6" i="32"/>
  <c r="K5" i="32"/>
  <c r="K28" i="53"/>
  <c r="K27" i="53"/>
  <c r="K26" i="53"/>
  <c r="K25" i="53"/>
  <c r="K24" i="53"/>
  <c r="K23" i="53"/>
  <c r="K22" i="53"/>
  <c r="K21" i="53"/>
  <c r="K12" i="53"/>
  <c r="K11" i="53"/>
  <c r="K10" i="53"/>
  <c r="K9" i="53"/>
  <c r="K8" i="53"/>
  <c r="K7" i="53"/>
  <c r="K6" i="53"/>
  <c r="K5" i="53"/>
  <c r="K29" i="12"/>
  <c r="K28" i="12"/>
  <c r="K27" i="12"/>
  <c r="K26" i="12"/>
  <c r="K25" i="12"/>
  <c r="K24" i="12"/>
  <c r="K23" i="12"/>
  <c r="K22" i="12"/>
  <c r="K12" i="12"/>
  <c r="K11" i="12"/>
  <c r="K10" i="12"/>
  <c r="K9" i="12"/>
  <c r="K8" i="12"/>
  <c r="K7" i="12"/>
  <c r="K6" i="12"/>
  <c r="K5" i="12"/>
  <c r="K18" i="9"/>
  <c r="K17" i="9"/>
  <c r="K16" i="9"/>
  <c r="K15" i="9"/>
  <c r="K14" i="9"/>
  <c r="K13" i="9"/>
  <c r="K12" i="9"/>
  <c r="K11" i="9"/>
  <c r="K10" i="9"/>
  <c r="K9" i="9"/>
  <c r="K8" i="9"/>
  <c r="K7" i="9"/>
  <c r="K6" i="9"/>
  <c r="K17" i="8"/>
  <c r="K16" i="8"/>
  <c r="K15" i="8"/>
  <c r="K14" i="8"/>
  <c r="K13" i="8"/>
  <c r="K12" i="8"/>
  <c r="K11" i="8"/>
  <c r="K10" i="8"/>
  <c r="K9" i="8"/>
  <c r="K8" i="8"/>
  <c r="K7" i="8"/>
  <c r="K6" i="8"/>
  <c r="K5" i="8"/>
  <c r="K21" i="58"/>
  <c r="K20" i="58"/>
  <c r="K19" i="58"/>
  <c r="K18" i="58"/>
  <c r="K17" i="58"/>
  <c r="K16" i="58"/>
  <c r="K15" i="58"/>
  <c r="K14" i="58"/>
  <c r="K13" i="58"/>
  <c r="K12" i="58"/>
  <c r="K11" i="58"/>
  <c r="K10" i="58"/>
  <c r="K9" i="58"/>
  <c r="K8" i="58"/>
  <c r="K7" i="58"/>
  <c r="K6" i="58"/>
  <c r="K5" i="58"/>
  <c r="K4" i="58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21" i="3"/>
  <c r="K20" i="3"/>
  <c r="K19" i="3"/>
  <c r="K18" i="3"/>
  <c r="K21" i="2"/>
  <c r="K20" i="2"/>
  <c r="K19" i="2"/>
  <c r="K18" i="2"/>
  <c r="K18" i="1"/>
  <c r="K19" i="1"/>
  <c r="K21" i="1"/>
  <c r="K20" i="1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K22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G15" i="47" l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J34" i="34"/>
  <c r="J33" i="34"/>
  <c r="J32" i="34"/>
  <c r="J30" i="34"/>
  <c r="J29" i="34"/>
  <c r="J28" i="34"/>
  <c r="J26" i="34"/>
  <c r="J25" i="34"/>
  <c r="J24" i="34"/>
  <c r="J22" i="34"/>
  <c r="J21" i="34"/>
  <c r="J20" i="34"/>
  <c r="J18" i="34"/>
  <c r="J17" i="34"/>
  <c r="J16" i="34"/>
  <c r="J14" i="34"/>
  <c r="J13" i="34"/>
  <c r="J12" i="34"/>
  <c r="J10" i="34"/>
  <c r="J9" i="34"/>
  <c r="J8" i="34"/>
  <c r="J6" i="34"/>
  <c r="J5" i="34"/>
  <c r="J4" i="34"/>
  <c r="G6" i="34" l="1"/>
  <c r="G5" i="31"/>
  <c r="H5" i="31"/>
  <c r="I5" i="31"/>
  <c r="J5" i="31"/>
  <c r="L5" i="31"/>
  <c r="G6" i="31"/>
  <c r="H6" i="31"/>
  <c r="I6" i="31"/>
  <c r="J6" i="31"/>
  <c r="L6" i="31"/>
  <c r="G7" i="31"/>
  <c r="H7" i="31"/>
  <c r="I7" i="31"/>
  <c r="J7" i="31"/>
  <c r="L7" i="31"/>
  <c r="G8" i="31"/>
  <c r="H8" i="31"/>
  <c r="I8" i="31"/>
  <c r="J8" i="31"/>
  <c r="L8" i="31"/>
  <c r="G9" i="31"/>
  <c r="H9" i="31"/>
  <c r="I9" i="31"/>
  <c r="J9" i="31"/>
  <c r="L9" i="31"/>
  <c r="G10" i="31"/>
  <c r="H10" i="31"/>
  <c r="I10" i="31"/>
  <c r="J10" i="31"/>
  <c r="L10" i="31"/>
  <c r="G11" i="31"/>
  <c r="H11" i="31"/>
  <c r="I11" i="31"/>
  <c r="J11" i="31"/>
  <c r="L11" i="31"/>
  <c r="G12" i="31"/>
  <c r="H12" i="31"/>
  <c r="I12" i="31"/>
  <c r="J12" i="31"/>
  <c r="L12" i="31"/>
  <c r="G13" i="31"/>
  <c r="H13" i="31"/>
  <c r="I13" i="31"/>
  <c r="J13" i="31"/>
  <c r="L13" i="31"/>
  <c r="G14" i="31"/>
  <c r="H14" i="31"/>
  <c r="I14" i="31"/>
  <c r="J14" i="31"/>
  <c r="L14" i="31"/>
  <c r="G15" i="31"/>
  <c r="H15" i="31"/>
  <c r="I15" i="31"/>
  <c r="J15" i="31"/>
  <c r="L15" i="31"/>
  <c r="G16" i="31"/>
  <c r="H16" i="31"/>
  <c r="H18" i="31" s="1"/>
  <c r="I16" i="31"/>
  <c r="J16" i="31"/>
  <c r="K18" i="31"/>
  <c r="L16" i="31"/>
  <c r="G17" i="31"/>
  <c r="H17" i="31"/>
  <c r="I17" i="31"/>
  <c r="J17" i="31"/>
  <c r="L17" i="31"/>
  <c r="G5" i="8"/>
  <c r="L18" i="31" l="1"/>
  <c r="J18" i="31"/>
  <c r="G18" i="31"/>
  <c r="I18" i="31"/>
  <c r="L10" i="34"/>
  <c r="L34" i="34" l="1"/>
  <c r="L33" i="34"/>
  <c r="L32" i="34"/>
  <c r="L30" i="34"/>
  <c r="L29" i="34"/>
  <c r="L28" i="34"/>
  <c r="L26" i="34"/>
  <c r="L25" i="34"/>
  <c r="L24" i="34"/>
  <c r="L22" i="34"/>
  <c r="L21" i="34"/>
  <c r="L20" i="34"/>
  <c r="L18" i="34"/>
  <c r="L17" i="34"/>
  <c r="L16" i="34"/>
  <c r="L12" i="34"/>
  <c r="L14" i="34"/>
  <c r="L13" i="34"/>
  <c r="L9" i="34"/>
  <c r="L8" i="34"/>
  <c r="L6" i="34"/>
  <c r="L5" i="34"/>
  <c r="L4" i="34"/>
  <c r="I6" i="47" l="1"/>
  <c r="H6" i="47"/>
  <c r="J17" i="47"/>
  <c r="F17" i="47"/>
  <c r="E17" i="47"/>
  <c r="D17" i="47"/>
  <c r="C17" i="47"/>
  <c r="M7" i="17"/>
  <c r="M6" i="17"/>
  <c r="M21" i="10"/>
  <c r="M20" i="10"/>
  <c r="M19" i="10"/>
  <c r="M18" i="10"/>
  <c r="M17" i="10"/>
  <c r="M16" i="10"/>
  <c r="M15" i="10"/>
  <c r="M14" i="10"/>
  <c r="M13" i="10"/>
  <c r="M12" i="10"/>
  <c r="M11" i="10"/>
  <c r="M10" i="10"/>
  <c r="M9" i="10"/>
  <c r="M8" i="10"/>
  <c r="M7" i="10"/>
  <c r="M6" i="10"/>
  <c r="M5" i="10"/>
  <c r="M4" i="10"/>
  <c r="M28" i="29"/>
  <c r="M27" i="29"/>
  <c r="M26" i="29"/>
  <c r="M25" i="29"/>
  <c r="M24" i="29"/>
  <c r="M23" i="29"/>
  <c r="M22" i="29"/>
  <c r="M21" i="29"/>
  <c r="M12" i="29"/>
  <c r="M11" i="29"/>
  <c r="M10" i="29"/>
  <c r="M9" i="29"/>
  <c r="M8" i="29"/>
  <c r="M7" i="29"/>
  <c r="M6" i="29"/>
  <c r="M5" i="29"/>
  <c r="M29" i="30"/>
  <c r="M28" i="30"/>
  <c r="M27" i="30"/>
  <c r="M26" i="30"/>
  <c r="M25" i="30"/>
  <c r="M24" i="30"/>
  <c r="M23" i="30"/>
  <c r="M22" i="30"/>
  <c r="M12" i="30"/>
  <c r="M11" i="30"/>
  <c r="M10" i="30"/>
  <c r="M9" i="30"/>
  <c r="M8" i="30"/>
  <c r="M7" i="30"/>
  <c r="M6" i="30"/>
  <c r="M5" i="30"/>
  <c r="M13" i="29" l="1"/>
  <c r="M13" i="30"/>
  <c r="M30" i="30"/>
  <c r="M29" i="29"/>
  <c r="M22" i="10"/>
  <c r="G17" i="47"/>
  <c r="K17" i="47" s="1"/>
  <c r="M17" i="31"/>
  <c r="M16" i="31"/>
  <c r="M15" i="31"/>
  <c r="M14" i="31"/>
  <c r="M13" i="31"/>
  <c r="M12" i="31"/>
  <c r="M11" i="31"/>
  <c r="M10" i="31"/>
  <c r="M9" i="31"/>
  <c r="M8" i="31"/>
  <c r="M7" i="31"/>
  <c r="M6" i="31"/>
  <c r="M5" i="31"/>
  <c r="M17" i="32"/>
  <c r="M16" i="32"/>
  <c r="M15" i="32"/>
  <c r="M14" i="32"/>
  <c r="M13" i="32"/>
  <c r="M12" i="32"/>
  <c r="M11" i="32"/>
  <c r="M10" i="32"/>
  <c r="M9" i="32"/>
  <c r="M8" i="32"/>
  <c r="M7" i="32"/>
  <c r="M6" i="32"/>
  <c r="M5" i="32"/>
  <c r="M28" i="53"/>
  <c r="M27" i="53"/>
  <c r="M26" i="53"/>
  <c r="M25" i="53"/>
  <c r="M24" i="53"/>
  <c r="M23" i="53"/>
  <c r="M22" i="53"/>
  <c r="M21" i="53"/>
  <c r="M12" i="53"/>
  <c r="M11" i="53"/>
  <c r="M10" i="53"/>
  <c r="M9" i="53"/>
  <c r="M8" i="53"/>
  <c r="M7" i="53"/>
  <c r="M6" i="53"/>
  <c r="M5" i="53"/>
  <c r="M29" i="12"/>
  <c r="M28" i="12"/>
  <c r="M27" i="12"/>
  <c r="M26" i="12"/>
  <c r="M25" i="12"/>
  <c r="M24" i="12"/>
  <c r="M23" i="12"/>
  <c r="M22" i="12"/>
  <c r="M12" i="12"/>
  <c r="M11" i="12"/>
  <c r="M10" i="12"/>
  <c r="M9" i="12"/>
  <c r="M8" i="12"/>
  <c r="M7" i="12"/>
  <c r="M6" i="12"/>
  <c r="M5" i="12"/>
  <c r="M18" i="9"/>
  <c r="M17" i="9"/>
  <c r="M16" i="9"/>
  <c r="M15" i="9"/>
  <c r="M14" i="9"/>
  <c r="M13" i="9"/>
  <c r="M12" i="9"/>
  <c r="M11" i="9"/>
  <c r="M10" i="9"/>
  <c r="M9" i="9"/>
  <c r="M8" i="9"/>
  <c r="M7" i="9"/>
  <c r="M6" i="9"/>
  <c r="M17" i="8"/>
  <c r="M16" i="8"/>
  <c r="M15" i="8"/>
  <c r="M14" i="8"/>
  <c r="M13" i="8"/>
  <c r="M12" i="8"/>
  <c r="M11" i="8"/>
  <c r="M10" i="8"/>
  <c r="M9" i="8"/>
  <c r="M8" i="8"/>
  <c r="M7" i="8"/>
  <c r="M6" i="8"/>
  <c r="M5" i="8"/>
  <c r="M5" i="58"/>
  <c r="M7" i="58"/>
  <c r="M8" i="58"/>
  <c r="M9" i="58"/>
  <c r="M10" i="58"/>
  <c r="M14" i="58"/>
  <c r="M15" i="58"/>
  <c r="M21" i="58"/>
  <c r="M20" i="58"/>
  <c r="M19" i="58"/>
  <c r="M18" i="58"/>
  <c r="M17" i="58"/>
  <c r="M16" i="58"/>
  <c r="M13" i="58"/>
  <c r="M12" i="58"/>
  <c r="M11" i="58"/>
  <c r="M6" i="58"/>
  <c r="M4" i="58"/>
  <c r="H28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M4" i="6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5" i="4"/>
  <c r="M4" i="4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M4" i="3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13" i="12" l="1"/>
  <c r="M30" i="12"/>
  <c r="M13" i="53"/>
  <c r="M29" i="53"/>
  <c r="M18" i="8"/>
  <c r="M22" i="5"/>
  <c r="M19" i="9"/>
  <c r="M18" i="32"/>
  <c r="M22" i="4"/>
  <c r="M22" i="6"/>
  <c r="M18" i="31"/>
  <c r="M22" i="58"/>
  <c r="M22" i="3"/>
  <c r="M6" i="1"/>
  <c r="M5" i="1"/>
  <c r="M4" i="1"/>
  <c r="M22" i="1" s="1"/>
  <c r="C7" i="10" l="1"/>
  <c r="I24" i="47" l="1"/>
  <c r="F24" i="47"/>
  <c r="E24" i="47"/>
  <c r="G24" i="47" s="1"/>
  <c r="D24" i="47"/>
  <c r="C24" i="47"/>
  <c r="J18" i="47"/>
  <c r="H18" i="47"/>
  <c r="H13" i="17"/>
  <c r="H12" i="17"/>
  <c r="H28" i="10"/>
  <c r="H28" i="58"/>
  <c r="H28" i="5"/>
  <c r="H28" i="4"/>
  <c r="H28" i="3"/>
  <c r="H28" i="2"/>
  <c r="H28" i="1"/>
  <c r="K24" i="47" l="1"/>
  <c r="F28" i="2" l="1"/>
  <c r="J15" i="6" l="1"/>
  <c r="I20" i="6"/>
  <c r="C23" i="47" l="1"/>
  <c r="I21" i="47" l="1"/>
  <c r="F21" i="47"/>
  <c r="E21" i="47"/>
  <c r="D21" i="47"/>
  <c r="C21" i="47"/>
  <c r="E13" i="17"/>
  <c r="E12" i="17"/>
  <c r="E28" i="10"/>
  <c r="E28" i="58"/>
  <c r="E28" i="6"/>
  <c r="E28" i="5"/>
  <c r="F28" i="4"/>
  <c r="E28" i="4"/>
  <c r="E28" i="3"/>
  <c r="E28" i="2"/>
  <c r="E28" i="1"/>
  <c r="G7" i="1"/>
  <c r="G13" i="1"/>
  <c r="G21" i="47" l="1"/>
  <c r="J16" i="47" l="1"/>
  <c r="F16" i="47"/>
  <c r="E16" i="47"/>
  <c r="D16" i="47"/>
  <c r="C16" i="47"/>
  <c r="K34" i="34"/>
  <c r="K33" i="34"/>
  <c r="K32" i="34"/>
  <c r="K30" i="34"/>
  <c r="K29" i="34"/>
  <c r="K28" i="34"/>
  <c r="K26" i="34"/>
  <c r="K25" i="34"/>
  <c r="K24" i="34"/>
  <c r="K22" i="34"/>
  <c r="K21" i="34"/>
  <c r="K20" i="34"/>
  <c r="K18" i="34"/>
  <c r="K17" i="34"/>
  <c r="K16" i="34"/>
  <c r="K14" i="34"/>
  <c r="K13" i="34"/>
  <c r="K12" i="34"/>
  <c r="K10" i="34"/>
  <c r="K9" i="34"/>
  <c r="K8" i="34"/>
  <c r="K6" i="34"/>
  <c r="K5" i="34"/>
  <c r="K4" i="34"/>
  <c r="L7" i="17"/>
  <c r="L6" i="17"/>
  <c r="L21" i="10"/>
  <c r="L20" i="10"/>
  <c r="L19" i="10"/>
  <c r="L18" i="10"/>
  <c r="L17" i="10"/>
  <c r="L16" i="10"/>
  <c r="L15" i="10"/>
  <c r="L14" i="10"/>
  <c r="L13" i="10"/>
  <c r="L12" i="10"/>
  <c r="L11" i="10"/>
  <c r="L10" i="10"/>
  <c r="L9" i="10"/>
  <c r="L8" i="10"/>
  <c r="L7" i="10"/>
  <c r="L6" i="10"/>
  <c r="L5" i="10"/>
  <c r="L4" i="10"/>
  <c r="L28" i="29"/>
  <c r="L27" i="29"/>
  <c r="L26" i="29"/>
  <c r="L25" i="29"/>
  <c r="L24" i="29"/>
  <c r="L23" i="29"/>
  <c r="L22" i="29"/>
  <c r="L21" i="29"/>
  <c r="L12" i="29"/>
  <c r="L11" i="29"/>
  <c r="L10" i="29"/>
  <c r="L9" i="29"/>
  <c r="L8" i="29"/>
  <c r="L7" i="29"/>
  <c r="L6" i="29"/>
  <c r="L5" i="29"/>
  <c r="L29" i="30"/>
  <c r="L28" i="30"/>
  <c r="L27" i="30"/>
  <c r="L26" i="30"/>
  <c r="L25" i="30"/>
  <c r="L24" i="30"/>
  <c r="L23" i="30"/>
  <c r="L22" i="30"/>
  <c r="L12" i="30"/>
  <c r="L11" i="30"/>
  <c r="L10" i="30"/>
  <c r="L9" i="30"/>
  <c r="L8" i="30"/>
  <c r="L7" i="30"/>
  <c r="L6" i="30"/>
  <c r="L5" i="30"/>
  <c r="L17" i="32"/>
  <c r="L16" i="32"/>
  <c r="L15" i="32"/>
  <c r="L14" i="32"/>
  <c r="L13" i="32"/>
  <c r="L12" i="32"/>
  <c r="L11" i="32"/>
  <c r="L10" i="32"/>
  <c r="L9" i="32"/>
  <c r="L8" i="32"/>
  <c r="L7" i="32"/>
  <c r="L6" i="32"/>
  <c r="L5" i="32"/>
  <c r="L28" i="53"/>
  <c r="L27" i="53"/>
  <c r="L26" i="53"/>
  <c r="L25" i="53"/>
  <c r="L24" i="53"/>
  <c r="L23" i="53"/>
  <c r="L22" i="53"/>
  <c r="L21" i="53"/>
  <c r="L12" i="53"/>
  <c r="L11" i="53"/>
  <c r="L10" i="53"/>
  <c r="L9" i="53"/>
  <c r="L8" i="53"/>
  <c r="L7" i="53"/>
  <c r="L6" i="53"/>
  <c r="L5" i="53"/>
  <c r="L29" i="12"/>
  <c r="L28" i="12"/>
  <c r="L27" i="12"/>
  <c r="L26" i="12"/>
  <c r="L25" i="12"/>
  <c r="L24" i="12"/>
  <c r="L23" i="12"/>
  <c r="L22" i="12"/>
  <c r="L12" i="12"/>
  <c r="L11" i="12"/>
  <c r="L10" i="12"/>
  <c r="L9" i="12"/>
  <c r="L8" i="12"/>
  <c r="L7" i="12"/>
  <c r="L6" i="12"/>
  <c r="L5" i="12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17" i="8"/>
  <c r="L16" i="8"/>
  <c r="L15" i="8"/>
  <c r="L14" i="8"/>
  <c r="L13" i="8"/>
  <c r="L12" i="8"/>
  <c r="L11" i="8"/>
  <c r="L10" i="8"/>
  <c r="L9" i="8"/>
  <c r="L8" i="8"/>
  <c r="L7" i="8"/>
  <c r="L6" i="8"/>
  <c r="L5" i="8"/>
  <c r="L21" i="58"/>
  <c r="L20" i="58"/>
  <c r="L19" i="58"/>
  <c r="L18" i="58"/>
  <c r="L17" i="58"/>
  <c r="L16" i="58"/>
  <c r="L15" i="58"/>
  <c r="L14" i="58"/>
  <c r="L13" i="58"/>
  <c r="L12" i="58"/>
  <c r="L11" i="58"/>
  <c r="L10" i="58"/>
  <c r="L9" i="58"/>
  <c r="L8" i="58"/>
  <c r="L7" i="58"/>
  <c r="L6" i="58"/>
  <c r="L5" i="58"/>
  <c r="L4" i="58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L6" i="6"/>
  <c r="L5" i="6"/>
  <c r="L4" i="6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L4" i="5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L5" i="4"/>
  <c r="L4" i="4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L4" i="3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G16" i="47" l="1"/>
  <c r="L22" i="1"/>
  <c r="J14" i="47"/>
  <c r="F14" i="47"/>
  <c r="E14" i="47"/>
  <c r="D14" i="47"/>
  <c r="C14" i="47"/>
  <c r="I34" i="34"/>
  <c r="I33" i="34"/>
  <c r="I32" i="34"/>
  <c r="I30" i="34"/>
  <c r="I29" i="34"/>
  <c r="I28" i="34"/>
  <c r="I26" i="34"/>
  <c r="I25" i="34"/>
  <c r="I24" i="34"/>
  <c r="I22" i="34"/>
  <c r="I21" i="34"/>
  <c r="I20" i="34"/>
  <c r="I18" i="34"/>
  <c r="I17" i="34"/>
  <c r="I16" i="34"/>
  <c r="I14" i="34"/>
  <c r="I13" i="34"/>
  <c r="I12" i="34"/>
  <c r="I10" i="34"/>
  <c r="I9" i="34"/>
  <c r="I8" i="34"/>
  <c r="I6" i="34"/>
  <c r="I5" i="34"/>
  <c r="I4" i="34"/>
  <c r="J7" i="17"/>
  <c r="J6" i="17"/>
  <c r="J21" i="10"/>
  <c r="J20" i="10"/>
  <c r="J19" i="10"/>
  <c r="J18" i="10"/>
  <c r="J17" i="10"/>
  <c r="J16" i="10"/>
  <c r="J15" i="10"/>
  <c r="J14" i="10"/>
  <c r="J13" i="10"/>
  <c r="J12" i="10"/>
  <c r="J11" i="10"/>
  <c r="J10" i="10"/>
  <c r="J9" i="10"/>
  <c r="J8" i="10"/>
  <c r="J7" i="10"/>
  <c r="J6" i="10"/>
  <c r="J5" i="10"/>
  <c r="J4" i="10"/>
  <c r="J28" i="29"/>
  <c r="J27" i="29"/>
  <c r="J26" i="29"/>
  <c r="J25" i="29"/>
  <c r="J24" i="29"/>
  <c r="J23" i="29"/>
  <c r="J22" i="29"/>
  <c r="J21" i="29"/>
  <c r="J12" i="29"/>
  <c r="J11" i="29"/>
  <c r="J10" i="29"/>
  <c r="J9" i="29"/>
  <c r="J8" i="29"/>
  <c r="J7" i="29"/>
  <c r="J6" i="29"/>
  <c r="J5" i="29"/>
  <c r="J29" i="30"/>
  <c r="J28" i="30"/>
  <c r="J27" i="30"/>
  <c r="J26" i="30"/>
  <c r="J25" i="30"/>
  <c r="J24" i="30"/>
  <c r="J23" i="30"/>
  <c r="J22" i="30"/>
  <c r="J12" i="30"/>
  <c r="J11" i="30"/>
  <c r="J10" i="30"/>
  <c r="J9" i="30"/>
  <c r="J8" i="30"/>
  <c r="J7" i="30"/>
  <c r="J6" i="30"/>
  <c r="J5" i="30"/>
  <c r="J17" i="32"/>
  <c r="J16" i="32"/>
  <c r="J15" i="32"/>
  <c r="J14" i="32"/>
  <c r="J13" i="32"/>
  <c r="J12" i="32"/>
  <c r="J11" i="32"/>
  <c r="J10" i="32"/>
  <c r="J9" i="32"/>
  <c r="J8" i="32"/>
  <c r="J7" i="32"/>
  <c r="J6" i="32"/>
  <c r="J5" i="32"/>
  <c r="J28" i="53"/>
  <c r="J27" i="53"/>
  <c r="J26" i="53"/>
  <c r="J25" i="53"/>
  <c r="J24" i="53"/>
  <c r="J23" i="53"/>
  <c r="J22" i="53"/>
  <c r="J21" i="53"/>
  <c r="J12" i="53"/>
  <c r="J11" i="53"/>
  <c r="J10" i="53"/>
  <c r="J9" i="53"/>
  <c r="J8" i="53"/>
  <c r="J7" i="53"/>
  <c r="J6" i="53"/>
  <c r="J5" i="53"/>
  <c r="J29" i="12"/>
  <c r="J28" i="12"/>
  <c r="J27" i="12"/>
  <c r="J26" i="12"/>
  <c r="J25" i="12"/>
  <c r="J24" i="12"/>
  <c r="J23" i="12"/>
  <c r="J22" i="12"/>
  <c r="J12" i="12"/>
  <c r="J11" i="12"/>
  <c r="J10" i="12"/>
  <c r="J9" i="12"/>
  <c r="J8" i="12"/>
  <c r="J7" i="12"/>
  <c r="J6" i="12"/>
  <c r="J5" i="12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17" i="8"/>
  <c r="J16" i="8"/>
  <c r="J15" i="8"/>
  <c r="J14" i="8"/>
  <c r="J13" i="8"/>
  <c r="J12" i="8"/>
  <c r="J11" i="8"/>
  <c r="J10" i="8"/>
  <c r="J9" i="8"/>
  <c r="J8" i="8"/>
  <c r="J7" i="8"/>
  <c r="J6" i="8"/>
  <c r="J5" i="8"/>
  <c r="J21" i="58"/>
  <c r="J20" i="58"/>
  <c r="J19" i="58"/>
  <c r="J18" i="58"/>
  <c r="J17" i="58"/>
  <c r="J16" i="58"/>
  <c r="J15" i="58"/>
  <c r="J14" i="58"/>
  <c r="J13" i="58"/>
  <c r="J12" i="58"/>
  <c r="J11" i="58"/>
  <c r="J10" i="58"/>
  <c r="J9" i="58"/>
  <c r="J8" i="58"/>
  <c r="J7" i="58"/>
  <c r="J6" i="58"/>
  <c r="J5" i="58"/>
  <c r="J4" i="58"/>
  <c r="J21" i="6"/>
  <c r="J20" i="6"/>
  <c r="J19" i="6"/>
  <c r="J18" i="6"/>
  <c r="J17" i="6"/>
  <c r="J16" i="6"/>
  <c r="J14" i="6"/>
  <c r="J13" i="6"/>
  <c r="J12" i="6"/>
  <c r="J11" i="6"/>
  <c r="J10" i="6"/>
  <c r="J9" i="6"/>
  <c r="J8" i="6"/>
  <c r="J7" i="6"/>
  <c r="J6" i="6"/>
  <c r="J5" i="6"/>
  <c r="J4" i="6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" i="5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13" i="47"/>
  <c r="F13" i="47"/>
  <c r="E13" i="47"/>
  <c r="D13" i="47"/>
  <c r="C13" i="47"/>
  <c r="H34" i="34"/>
  <c r="H33" i="34"/>
  <c r="H32" i="34"/>
  <c r="H30" i="34"/>
  <c r="H29" i="34"/>
  <c r="H28" i="34"/>
  <c r="H26" i="34"/>
  <c r="H25" i="34"/>
  <c r="H24" i="34"/>
  <c r="H22" i="34"/>
  <c r="H21" i="34"/>
  <c r="H20" i="34"/>
  <c r="H18" i="34"/>
  <c r="H17" i="34"/>
  <c r="H16" i="34"/>
  <c r="H14" i="34"/>
  <c r="H13" i="34"/>
  <c r="H12" i="34"/>
  <c r="H10" i="34"/>
  <c r="H9" i="34"/>
  <c r="H8" i="34"/>
  <c r="H6" i="34"/>
  <c r="H5" i="34"/>
  <c r="H4" i="34"/>
  <c r="I7" i="17"/>
  <c r="I6" i="17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I8" i="10"/>
  <c r="I7" i="10"/>
  <c r="I6" i="10"/>
  <c r="I5" i="10"/>
  <c r="I4" i="10"/>
  <c r="I28" i="29"/>
  <c r="I27" i="29"/>
  <c r="I26" i="29"/>
  <c r="I25" i="29"/>
  <c r="I24" i="29"/>
  <c r="I23" i="29"/>
  <c r="I22" i="29"/>
  <c r="I21" i="29"/>
  <c r="I12" i="29"/>
  <c r="I11" i="29"/>
  <c r="I10" i="29"/>
  <c r="I9" i="29"/>
  <c r="I8" i="29"/>
  <c r="I7" i="29"/>
  <c r="I6" i="29"/>
  <c r="I5" i="29"/>
  <c r="I29" i="30"/>
  <c r="I28" i="30"/>
  <c r="I27" i="30"/>
  <c r="I26" i="30"/>
  <c r="I25" i="30"/>
  <c r="I24" i="30"/>
  <c r="I23" i="30"/>
  <c r="I22" i="30"/>
  <c r="I12" i="30"/>
  <c r="I11" i="30"/>
  <c r="I10" i="30"/>
  <c r="I9" i="30"/>
  <c r="I8" i="30"/>
  <c r="I7" i="30"/>
  <c r="I6" i="30"/>
  <c r="I5" i="30"/>
  <c r="I17" i="32"/>
  <c r="I16" i="32"/>
  <c r="I15" i="32"/>
  <c r="I14" i="32"/>
  <c r="I13" i="32"/>
  <c r="I12" i="32"/>
  <c r="I11" i="32"/>
  <c r="I10" i="32"/>
  <c r="I9" i="32"/>
  <c r="I8" i="32"/>
  <c r="I7" i="32"/>
  <c r="I6" i="32"/>
  <c r="I5" i="32"/>
  <c r="I28" i="53"/>
  <c r="I27" i="53"/>
  <c r="I26" i="53"/>
  <c r="I25" i="53"/>
  <c r="I24" i="53"/>
  <c r="I23" i="53"/>
  <c r="I22" i="53"/>
  <c r="I21" i="53"/>
  <c r="I12" i="53"/>
  <c r="I11" i="53"/>
  <c r="I10" i="53"/>
  <c r="I9" i="53"/>
  <c r="I8" i="53"/>
  <c r="I7" i="53"/>
  <c r="I6" i="53"/>
  <c r="I5" i="53"/>
  <c r="I29" i="12"/>
  <c r="I28" i="12"/>
  <c r="I27" i="12"/>
  <c r="I26" i="12"/>
  <c r="I25" i="12"/>
  <c r="I24" i="12"/>
  <c r="I23" i="12"/>
  <c r="I22" i="12"/>
  <c r="I12" i="12"/>
  <c r="I11" i="12"/>
  <c r="I10" i="12"/>
  <c r="I9" i="12"/>
  <c r="I8" i="12"/>
  <c r="I7" i="12"/>
  <c r="I6" i="12"/>
  <c r="I5" i="12"/>
  <c r="I18" i="9"/>
  <c r="I17" i="9"/>
  <c r="I16" i="9"/>
  <c r="I15" i="9"/>
  <c r="I14" i="9"/>
  <c r="I13" i="9"/>
  <c r="I12" i="9"/>
  <c r="I11" i="9"/>
  <c r="I10" i="9"/>
  <c r="I9" i="9"/>
  <c r="I8" i="9"/>
  <c r="I7" i="9"/>
  <c r="I6" i="9"/>
  <c r="I17" i="8"/>
  <c r="I16" i="8"/>
  <c r="I15" i="8"/>
  <c r="I14" i="8"/>
  <c r="I13" i="8"/>
  <c r="I12" i="8"/>
  <c r="I11" i="8"/>
  <c r="I10" i="8"/>
  <c r="I9" i="8"/>
  <c r="I8" i="8"/>
  <c r="I7" i="8"/>
  <c r="I6" i="8"/>
  <c r="I5" i="8"/>
  <c r="I21" i="58"/>
  <c r="I20" i="58"/>
  <c r="I19" i="58"/>
  <c r="I18" i="58"/>
  <c r="I17" i="58"/>
  <c r="I16" i="58"/>
  <c r="I15" i="58"/>
  <c r="I14" i="58"/>
  <c r="I13" i="58"/>
  <c r="I12" i="58"/>
  <c r="I11" i="58"/>
  <c r="I10" i="58"/>
  <c r="I9" i="58"/>
  <c r="I8" i="58"/>
  <c r="I7" i="58"/>
  <c r="I6" i="58"/>
  <c r="I5" i="58"/>
  <c r="I4" i="58"/>
  <c r="I21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I6" i="5"/>
  <c r="I5" i="5"/>
  <c r="I4" i="5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G14" i="34"/>
  <c r="G10" i="34"/>
  <c r="H7" i="17"/>
  <c r="H6" i="17"/>
  <c r="H6" i="1"/>
  <c r="H5" i="1"/>
  <c r="H4" i="1"/>
  <c r="J11" i="47"/>
  <c r="G4" i="1"/>
  <c r="J22" i="1" l="1"/>
  <c r="G13" i="47"/>
  <c r="I22" i="1"/>
  <c r="G14" i="47"/>
  <c r="J30" i="12"/>
  <c r="K13" i="47"/>
  <c r="F4" i="1"/>
  <c r="G28" i="1"/>
  <c r="I22" i="47"/>
  <c r="F22" i="47"/>
  <c r="E22" i="47"/>
  <c r="D22" i="47"/>
  <c r="C22" i="47"/>
  <c r="F13" i="17"/>
  <c r="F12" i="17"/>
  <c r="F28" i="10"/>
  <c r="F28" i="58"/>
  <c r="F28" i="6"/>
  <c r="F28" i="5"/>
  <c r="F28" i="3"/>
  <c r="F28" i="1"/>
  <c r="G22" i="47" l="1"/>
  <c r="I20" i="47"/>
  <c r="F20" i="47"/>
  <c r="E20" i="47"/>
  <c r="D20" i="47"/>
  <c r="C20" i="47"/>
  <c r="D13" i="17"/>
  <c r="D12" i="17"/>
  <c r="D28" i="10"/>
  <c r="D28" i="58"/>
  <c r="D28" i="6"/>
  <c r="D28" i="5"/>
  <c r="D28" i="4"/>
  <c r="D28" i="3"/>
  <c r="D28" i="2"/>
  <c r="D28" i="1"/>
  <c r="J9" i="47"/>
  <c r="F9" i="47"/>
  <c r="E9" i="47"/>
  <c r="D9" i="47"/>
  <c r="C9" i="47"/>
  <c r="D34" i="34"/>
  <c r="D33" i="34"/>
  <c r="D32" i="34"/>
  <c r="D30" i="34"/>
  <c r="D29" i="34"/>
  <c r="D28" i="34"/>
  <c r="D26" i="34"/>
  <c r="D25" i="34"/>
  <c r="D24" i="34"/>
  <c r="D22" i="34"/>
  <c r="D21" i="34"/>
  <c r="D20" i="34"/>
  <c r="D18" i="34"/>
  <c r="D17" i="34"/>
  <c r="D16" i="34"/>
  <c r="D14" i="34"/>
  <c r="D13" i="34"/>
  <c r="D12" i="34"/>
  <c r="D10" i="34"/>
  <c r="D9" i="34"/>
  <c r="D8" i="34"/>
  <c r="D6" i="34"/>
  <c r="D5" i="34"/>
  <c r="D4" i="34"/>
  <c r="E7" i="17"/>
  <c r="E6" i="17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4" i="10"/>
  <c r="E28" i="29"/>
  <c r="E27" i="29"/>
  <c r="E26" i="29"/>
  <c r="E25" i="29"/>
  <c r="E24" i="29"/>
  <c r="E23" i="29"/>
  <c r="E22" i="29"/>
  <c r="E21" i="29"/>
  <c r="E12" i="29"/>
  <c r="E11" i="29"/>
  <c r="E10" i="29"/>
  <c r="E9" i="29"/>
  <c r="E8" i="29"/>
  <c r="E7" i="29"/>
  <c r="E6" i="29"/>
  <c r="E5" i="29"/>
  <c r="E29" i="30"/>
  <c r="E28" i="30"/>
  <c r="E27" i="30"/>
  <c r="E26" i="30"/>
  <c r="E25" i="30"/>
  <c r="E24" i="30"/>
  <c r="E23" i="30"/>
  <c r="E22" i="30"/>
  <c r="E12" i="30"/>
  <c r="E11" i="30"/>
  <c r="E10" i="30"/>
  <c r="E9" i="30"/>
  <c r="E8" i="30"/>
  <c r="E7" i="30"/>
  <c r="E6" i="30"/>
  <c r="E5" i="30"/>
  <c r="E17" i="31"/>
  <c r="E16" i="31"/>
  <c r="E15" i="31"/>
  <c r="E14" i="31"/>
  <c r="E13" i="31"/>
  <c r="E12" i="31"/>
  <c r="E11" i="31"/>
  <c r="E10" i="31"/>
  <c r="E9" i="31"/>
  <c r="E8" i="31"/>
  <c r="E7" i="31"/>
  <c r="E6" i="31"/>
  <c r="E5" i="31"/>
  <c r="E17" i="32"/>
  <c r="E16" i="32"/>
  <c r="E15" i="32"/>
  <c r="E14" i="32"/>
  <c r="E13" i="32"/>
  <c r="E12" i="32"/>
  <c r="E11" i="32"/>
  <c r="E10" i="32"/>
  <c r="E9" i="32"/>
  <c r="E8" i="32"/>
  <c r="E7" i="32"/>
  <c r="E6" i="32"/>
  <c r="E5" i="32"/>
  <c r="E28" i="53"/>
  <c r="E27" i="53"/>
  <c r="E26" i="53"/>
  <c r="E25" i="53"/>
  <c r="E24" i="53"/>
  <c r="E23" i="53"/>
  <c r="E22" i="53"/>
  <c r="E21" i="53"/>
  <c r="E12" i="53"/>
  <c r="E11" i="53"/>
  <c r="E10" i="53"/>
  <c r="E9" i="53"/>
  <c r="E8" i="53"/>
  <c r="E7" i="53"/>
  <c r="E6" i="53"/>
  <c r="E5" i="53"/>
  <c r="E29" i="12"/>
  <c r="E28" i="12"/>
  <c r="E27" i="12"/>
  <c r="E26" i="12"/>
  <c r="E25" i="12"/>
  <c r="E24" i="12"/>
  <c r="E23" i="12"/>
  <c r="E22" i="12"/>
  <c r="E12" i="12"/>
  <c r="E11" i="12"/>
  <c r="E10" i="12"/>
  <c r="E9" i="12"/>
  <c r="E8" i="12"/>
  <c r="E7" i="12"/>
  <c r="E6" i="12"/>
  <c r="E5" i="12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21" i="58"/>
  <c r="E20" i="58"/>
  <c r="E19" i="58"/>
  <c r="E18" i="58"/>
  <c r="E17" i="58"/>
  <c r="E16" i="58"/>
  <c r="E15" i="58"/>
  <c r="E14" i="58"/>
  <c r="E13" i="58"/>
  <c r="E12" i="58"/>
  <c r="E11" i="58"/>
  <c r="E10" i="58"/>
  <c r="E9" i="58"/>
  <c r="E8" i="58"/>
  <c r="E7" i="58"/>
  <c r="E6" i="58"/>
  <c r="E5" i="58"/>
  <c r="E4" i="58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21" i="1"/>
  <c r="E20" i="1"/>
  <c r="E19" i="1"/>
  <c r="E18" i="1"/>
  <c r="E17" i="1"/>
  <c r="E16" i="1"/>
  <c r="E15" i="1"/>
  <c r="E14" i="1"/>
  <c r="E13" i="1"/>
  <c r="E12" i="1"/>
  <c r="J8" i="47"/>
  <c r="F8" i="47"/>
  <c r="E8" i="47"/>
  <c r="D8" i="47"/>
  <c r="C8" i="47"/>
  <c r="C34" i="34"/>
  <c r="C33" i="34"/>
  <c r="C32" i="34"/>
  <c r="C30" i="34"/>
  <c r="C29" i="34"/>
  <c r="C28" i="34"/>
  <c r="C26" i="34"/>
  <c r="C25" i="34"/>
  <c r="C24" i="34"/>
  <c r="C22" i="34"/>
  <c r="C21" i="34"/>
  <c r="C20" i="34"/>
  <c r="C18" i="34"/>
  <c r="C17" i="34"/>
  <c r="C16" i="34"/>
  <c r="C14" i="34"/>
  <c r="C13" i="34"/>
  <c r="C12" i="34"/>
  <c r="C10" i="34"/>
  <c r="C9" i="34"/>
  <c r="C8" i="34"/>
  <c r="C6" i="34"/>
  <c r="C5" i="34"/>
  <c r="C4" i="34"/>
  <c r="D7" i="17"/>
  <c r="D6" i="17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D4" i="10"/>
  <c r="D28" i="29"/>
  <c r="D27" i="29"/>
  <c r="D26" i="29"/>
  <c r="D25" i="29"/>
  <c r="D24" i="29"/>
  <c r="D23" i="29"/>
  <c r="D22" i="29"/>
  <c r="D21" i="29"/>
  <c r="D12" i="29"/>
  <c r="D11" i="29"/>
  <c r="D10" i="29"/>
  <c r="D9" i="29"/>
  <c r="D8" i="29"/>
  <c r="D7" i="29"/>
  <c r="D6" i="29"/>
  <c r="D5" i="29"/>
  <c r="D29" i="30"/>
  <c r="D28" i="30"/>
  <c r="D27" i="30"/>
  <c r="D26" i="30"/>
  <c r="D25" i="30"/>
  <c r="D24" i="30"/>
  <c r="D23" i="30"/>
  <c r="D22" i="30"/>
  <c r="D12" i="30"/>
  <c r="D11" i="30"/>
  <c r="D10" i="30"/>
  <c r="D9" i="30"/>
  <c r="D8" i="30"/>
  <c r="D7" i="30"/>
  <c r="D6" i="30"/>
  <c r="D5" i="30"/>
  <c r="D17" i="31"/>
  <c r="D16" i="31"/>
  <c r="D15" i="31"/>
  <c r="D14" i="31"/>
  <c r="D13" i="31"/>
  <c r="D12" i="31"/>
  <c r="D11" i="31"/>
  <c r="D10" i="31"/>
  <c r="D9" i="31"/>
  <c r="D8" i="31"/>
  <c r="D7" i="31"/>
  <c r="D6" i="31"/>
  <c r="D5" i="31"/>
  <c r="D17" i="32"/>
  <c r="D16" i="32"/>
  <c r="D15" i="32"/>
  <c r="D14" i="32"/>
  <c r="D13" i="32"/>
  <c r="D12" i="32"/>
  <c r="D11" i="32"/>
  <c r="D10" i="32"/>
  <c r="D9" i="32"/>
  <c r="D8" i="32"/>
  <c r="D7" i="32"/>
  <c r="D6" i="32"/>
  <c r="D5" i="32"/>
  <c r="D28" i="53"/>
  <c r="D27" i="53"/>
  <c r="D26" i="53"/>
  <c r="D25" i="53"/>
  <c r="D24" i="53"/>
  <c r="D23" i="53"/>
  <c r="D22" i="53"/>
  <c r="D21" i="53"/>
  <c r="D12" i="53"/>
  <c r="D11" i="53"/>
  <c r="D10" i="53"/>
  <c r="D9" i="53"/>
  <c r="D8" i="53"/>
  <c r="D7" i="53"/>
  <c r="D6" i="53"/>
  <c r="D5" i="53"/>
  <c r="D29" i="12"/>
  <c r="D28" i="12"/>
  <c r="D27" i="12"/>
  <c r="D26" i="12"/>
  <c r="D25" i="12"/>
  <c r="D24" i="12"/>
  <c r="D23" i="12"/>
  <c r="D22" i="12"/>
  <c r="D12" i="12"/>
  <c r="D11" i="12"/>
  <c r="D10" i="12"/>
  <c r="D9" i="12"/>
  <c r="D8" i="12"/>
  <c r="D7" i="12"/>
  <c r="D6" i="12"/>
  <c r="D5" i="12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21" i="58"/>
  <c r="D20" i="58"/>
  <c r="D19" i="58"/>
  <c r="D18" i="58"/>
  <c r="D17" i="58"/>
  <c r="D16" i="58"/>
  <c r="D15" i="58"/>
  <c r="D14" i="58"/>
  <c r="D13" i="58"/>
  <c r="D12" i="58"/>
  <c r="D11" i="58"/>
  <c r="D10" i="58"/>
  <c r="D9" i="58"/>
  <c r="D8" i="58"/>
  <c r="D7" i="58"/>
  <c r="D6" i="58"/>
  <c r="D5" i="58"/>
  <c r="D4" i="58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D16" i="4"/>
  <c r="D21" i="4"/>
  <c r="D20" i="4"/>
  <c r="D19" i="4"/>
  <c r="D18" i="4"/>
  <c r="D17" i="4"/>
  <c r="D15" i="4"/>
  <c r="D14" i="4"/>
  <c r="D13" i="4"/>
  <c r="D12" i="4"/>
  <c r="D11" i="4"/>
  <c r="D10" i="4"/>
  <c r="D9" i="4"/>
  <c r="D8" i="4"/>
  <c r="D7" i="4"/>
  <c r="D6" i="4"/>
  <c r="D5" i="4"/>
  <c r="D4" i="4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G20" i="47" l="1"/>
  <c r="K20" i="47" s="1"/>
  <c r="G8" i="47"/>
  <c r="G9" i="47"/>
  <c r="G12" i="57"/>
  <c r="G10" i="57"/>
  <c r="G9" i="57" l="1"/>
  <c r="G11" i="57" s="1"/>
  <c r="C4" i="1" l="1"/>
  <c r="E11" i="1" l="1"/>
  <c r="E10" i="1"/>
  <c r="E9" i="1"/>
  <c r="E8" i="1"/>
  <c r="E7" i="1"/>
  <c r="E6" i="1"/>
  <c r="E5" i="1"/>
  <c r="E4" i="1"/>
  <c r="E22" i="2"/>
  <c r="F12" i="57" l="1"/>
  <c r="F10" i="57"/>
  <c r="F9" i="57"/>
  <c r="E12" i="57"/>
  <c r="E10" i="57"/>
  <c r="E9" i="57"/>
  <c r="D12" i="57"/>
  <c r="D10" i="57"/>
  <c r="D9" i="57"/>
  <c r="F11" i="57" l="1"/>
  <c r="D11" i="57"/>
  <c r="E11" i="57"/>
  <c r="K30" i="30" l="1"/>
  <c r="K13" i="30"/>
  <c r="K13" i="29"/>
  <c r="K29" i="29"/>
  <c r="K22" i="10"/>
  <c r="K29" i="53"/>
  <c r="K13" i="53"/>
  <c r="K18" i="32"/>
  <c r="K22" i="1" l="1"/>
  <c r="K13" i="12"/>
  <c r="K22" i="4"/>
  <c r="K22" i="6"/>
  <c r="K18" i="8"/>
  <c r="K22" i="3"/>
  <c r="K19" i="9"/>
  <c r="K22" i="5"/>
  <c r="K22" i="58"/>
  <c r="K30" i="12"/>
  <c r="K15" i="47" l="1"/>
  <c r="G34" i="34"/>
  <c r="G30" i="34"/>
  <c r="G26" i="34"/>
  <c r="G22" i="34"/>
  <c r="G18" i="34"/>
  <c r="J12" i="47" l="1"/>
  <c r="F12" i="47"/>
  <c r="E12" i="47"/>
  <c r="D12" i="47"/>
  <c r="C12" i="47"/>
  <c r="G33" i="34"/>
  <c r="G32" i="34"/>
  <c r="G29" i="34"/>
  <c r="G28" i="34"/>
  <c r="G25" i="34"/>
  <c r="G24" i="34"/>
  <c r="G21" i="34"/>
  <c r="G20" i="34"/>
  <c r="G17" i="34"/>
  <c r="G16" i="34"/>
  <c r="G13" i="34"/>
  <c r="G12" i="34"/>
  <c r="G9" i="34"/>
  <c r="G8" i="34"/>
  <c r="G5" i="34"/>
  <c r="G4" i="34"/>
  <c r="G12" i="47" l="1"/>
  <c r="H21" i="10"/>
  <c r="H20" i="10"/>
  <c r="H19" i="10"/>
  <c r="H18" i="10"/>
  <c r="H17" i="10"/>
  <c r="H16" i="10"/>
  <c r="H15" i="10"/>
  <c r="H14" i="10"/>
  <c r="H13" i="10"/>
  <c r="H12" i="10"/>
  <c r="H11" i="10"/>
  <c r="H10" i="10"/>
  <c r="H9" i="10"/>
  <c r="H8" i="10"/>
  <c r="H7" i="10"/>
  <c r="H6" i="10"/>
  <c r="H5" i="10"/>
  <c r="H4" i="10"/>
  <c r="H28" i="29"/>
  <c r="H27" i="29"/>
  <c r="H26" i="29"/>
  <c r="H25" i="29"/>
  <c r="H24" i="29"/>
  <c r="H23" i="29"/>
  <c r="H22" i="29"/>
  <c r="H21" i="29"/>
  <c r="H12" i="29"/>
  <c r="H11" i="29"/>
  <c r="H10" i="29"/>
  <c r="H9" i="29"/>
  <c r="H8" i="29"/>
  <c r="H7" i="29"/>
  <c r="H6" i="29"/>
  <c r="H5" i="29"/>
  <c r="H29" i="30"/>
  <c r="H28" i="30"/>
  <c r="H27" i="30"/>
  <c r="H26" i="30"/>
  <c r="H25" i="30"/>
  <c r="H24" i="30"/>
  <c r="H23" i="30"/>
  <c r="H22" i="30"/>
  <c r="H12" i="30"/>
  <c r="H11" i="30"/>
  <c r="H10" i="30"/>
  <c r="H9" i="30"/>
  <c r="H8" i="30"/>
  <c r="H7" i="30"/>
  <c r="H6" i="30"/>
  <c r="H5" i="30"/>
  <c r="H17" i="32"/>
  <c r="H16" i="32"/>
  <c r="H15" i="32"/>
  <c r="H14" i="32"/>
  <c r="H13" i="32"/>
  <c r="H12" i="32"/>
  <c r="H11" i="32"/>
  <c r="H10" i="32"/>
  <c r="H9" i="32"/>
  <c r="H8" i="32"/>
  <c r="H7" i="32"/>
  <c r="H6" i="32"/>
  <c r="H5" i="32"/>
  <c r="H28" i="53"/>
  <c r="H27" i="53"/>
  <c r="H26" i="53"/>
  <c r="H25" i="53"/>
  <c r="H24" i="53"/>
  <c r="H23" i="53"/>
  <c r="H22" i="53"/>
  <c r="H21" i="53"/>
  <c r="H12" i="53"/>
  <c r="H11" i="53"/>
  <c r="H10" i="53"/>
  <c r="H9" i="53"/>
  <c r="H8" i="53"/>
  <c r="H7" i="53"/>
  <c r="H6" i="53"/>
  <c r="H5" i="53"/>
  <c r="H29" i="12"/>
  <c r="H28" i="12"/>
  <c r="H27" i="12"/>
  <c r="H26" i="12"/>
  <c r="H25" i="12"/>
  <c r="H24" i="12"/>
  <c r="H23" i="12"/>
  <c r="H22" i="12"/>
  <c r="H12" i="12"/>
  <c r="H11" i="12"/>
  <c r="H10" i="12"/>
  <c r="H9" i="12"/>
  <c r="H8" i="12"/>
  <c r="H7" i="12"/>
  <c r="H6" i="12"/>
  <c r="H5" i="12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C28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H4" i="6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21" i="58"/>
  <c r="H20" i="58"/>
  <c r="H19" i="58"/>
  <c r="H18" i="58"/>
  <c r="H17" i="58"/>
  <c r="H16" i="58"/>
  <c r="H15" i="58"/>
  <c r="H14" i="58"/>
  <c r="H13" i="58"/>
  <c r="H12" i="58"/>
  <c r="H11" i="58"/>
  <c r="H10" i="58"/>
  <c r="H9" i="58"/>
  <c r="H8" i="58"/>
  <c r="H7" i="58"/>
  <c r="H6" i="58"/>
  <c r="H5" i="58"/>
  <c r="H4" i="58"/>
  <c r="H22" i="1" l="1"/>
  <c r="G28" i="58"/>
  <c r="C28" i="58" l="1"/>
  <c r="I28" i="58" l="1"/>
  <c r="G21" i="58"/>
  <c r="G20" i="58"/>
  <c r="G19" i="58"/>
  <c r="G18" i="58"/>
  <c r="G17" i="58"/>
  <c r="G16" i="58"/>
  <c r="G15" i="58"/>
  <c r="G14" i="58"/>
  <c r="G13" i="58"/>
  <c r="G12" i="58"/>
  <c r="G11" i="58"/>
  <c r="G10" i="58"/>
  <c r="G9" i="58"/>
  <c r="G8" i="58"/>
  <c r="G7" i="58"/>
  <c r="G6" i="58"/>
  <c r="G5" i="58"/>
  <c r="G4" i="58"/>
  <c r="F30" i="58" l="1"/>
  <c r="M28" i="58"/>
  <c r="H30" i="58"/>
  <c r="I30" i="58"/>
  <c r="E30" i="58"/>
  <c r="D30" i="58"/>
  <c r="G30" i="58"/>
  <c r="C30" i="58"/>
  <c r="F21" i="58"/>
  <c r="F20" i="58"/>
  <c r="F19" i="58"/>
  <c r="F18" i="58"/>
  <c r="F17" i="58"/>
  <c r="F16" i="58"/>
  <c r="F15" i="58"/>
  <c r="F14" i="58"/>
  <c r="F12" i="58"/>
  <c r="F13" i="58"/>
  <c r="F11" i="58"/>
  <c r="F10" i="58"/>
  <c r="F9" i="58"/>
  <c r="F8" i="58"/>
  <c r="F7" i="58"/>
  <c r="F6" i="58"/>
  <c r="F5" i="58"/>
  <c r="F4" i="58"/>
  <c r="E22" i="58"/>
  <c r="D22" i="58"/>
  <c r="C21" i="58"/>
  <c r="N21" i="58" s="1"/>
  <c r="C20" i="58"/>
  <c r="N20" i="58" s="1"/>
  <c r="C19" i="58"/>
  <c r="N19" i="58" s="1"/>
  <c r="C18" i="58"/>
  <c r="C17" i="58"/>
  <c r="N17" i="58" s="1"/>
  <c r="C16" i="58"/>
  <c r="N16" i="58" s="1"/>
  <c r="C15" i="58"/>
  <c r="N15" i="58" s="1"/>
  <c r="C14" i="58"/>
  <c r="C13" i="58"/>
  <c r="C12" i="58"/>
  <c r="N12" i="58" s="1"/>
  <c r="C11" i="58"/>
  <c r="N11" i="58" s="1"/>
  <c r="C10" i="58"/>
  <c r="C9" i="58"/>
  <c r="N9" i="58" s="1"/>
  <c r="C8" i="58"/>
  <c r="N8" i="58" s="1"/>
  <c r="C7" i="58"/>
  <c r="N7" i="58" s="1"/>
  <c r="C6" i="58"/>
  <c r="C5" i="58"/>
  <c r="N5" i="58" s="1"/>
  <c r="C4" i="58"/>
  <c r="N4" i="58" s="1"/>
  <c r="J22" i="58"/>
  <c r="N13" i="58" l="1"/>
  <c r="N18" i="58"/>
  <c r="N6" i="58"/>
  <c r="N10" i="58"/>
  <c r="N14" i="58"/>
  <c r="I22" i="58"/>
  <c r="H22" i="58"/>
  <c r="L22" i="58"/>
  <c r="G22" i="58"/>
  <c r="F22" i="58"/>
  <c r="C22" i="58"/>
  <c r="N22" i="58" l="1"/>
  <c r="F11" i="47"/>
  <c r="E11" i="47"/>
  <c r="D11" i="47"/>
  <c r="C11" i="47"/>
  <c r="F34" i="34"/>
  <c r="F33" i="34"/>
  <c r="F32" i="34"/>
  <c r="F30" i="34"/>
  <c r="F29" i="34"/>
  <c r="F28" i="34"/>
  <c r="F26" i="34"/>
  <c r="F25" i="34"/>
  <c r="F24" i="34"/>
  <c r="F22" i="34"/>
  <c r="F21" i="34"/>
  <c r="F20" i="34"/>
  <c r="F18" i="34"/>
  <c r="F17" i="34"/>
  <c r="F16" i="34"/>
  <c r="F14" i="34"/>
  <c r="F13" i="34"/>
  <c r="F12" i="34"/>
  <c r="F10" i="34"/>
  <c r="F9" i="34"/>
  <c r="F8" i="34"/>
  <c r="F6" i="34"/>
  <c r="F5" i="34"/>
  <c r="F4" i="34"/>
  <c r="G7" i="17"/>
  <c r="G6" i="17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4" i="10"/>
  <c r="G28" i="29"/>
  <c r="G27" i="29"/>
  <c r="G26" i="29"/>
  <c r="G25" i="29"/>
  <c r="G24" i="29"/>
  <c r="G23" i="29"/>
  <c r="G22" i="29"/>
  <c r="G21" i="29"/>
  <c r="G12" i="29"/>
  <c r="G11" i="29"/>
  <c r="G10" i="29"/>
  <c r="G9" i="29"/>
  <c r="G8" i="29"/>
  <c r="G7" i="29"/>
  <c r="G6" i="29"/>
  <c r="G5" i="29"/>
  <c r="G29" i="30"/>
  <c r="G28" i="30"/>
  <c r="G27" i="30"/>
  <c r="G26" i="30"/>
  <c r="G25" i="30"/>
  <c r="G24" i="30"/>
  <c r="G23" i="30"/>
  <c r="G22" i="30"/>
  <c r="G12" i="30"/>
  <c r="G11" i="30"/>
  <c r="G10" i="30"/>
  <c r="G9" i="30"/>
  <c r="G8" i="30"/>
  <c r="G7" i="30"/>
  <c r="G6" i="30"/>
  <c r="G5" i="30"/>
  <c r="G17" i="32"/>
  <c r="G16" i="32"/>
  <c r="G15" i="32"/>
  <c r="G14" i="32"/>
  <c r="G13" i="32"/>
  <c r="G12" i="32"/>
  <c r="G11" i="32"/>
  <c r="G10" i="32"/>
  <c r="G9" i="32"/>
  <c r="G8" i="32"/>
  <c r="G7" i="32"/>
  <c r="G6" i="32"/>
  <c r="G5" i="32"/>
  <c r="G28" i="53"/>
  <c r="G27" i="53"/>
  <c r="G26" i="53"/>
  <c r="G25" i="53"/>
  <c r="G24" i="53"/>
  <c r="G23" i="53"/>
  <c r="G22" i="53"/>
  <c r="G21" i="53"/>
  <c r="G12" i="53"/>
  <c r="G11" i="53"/>
  <c r="G10" i="53"/>
  <c r="G9" i="53"/>
  <c r="G8" i="53"/>
  <c r="G7" i="53"/>
  <c r="G6" i="53"/>
  <c r="G5" i="53"/>
  <c r="G29" i="12"/>
  <c r="G28" i="12"/>
  <c r="G27" i="12"/>
  <c r="G26" i="12"/>
  <c r="G25" i="12"/>
  <c r="G24" i="12"/>
  <c r="G23" i="12"/>
  <c r="G22" i="12"/>
  <c r="G12" i="12"/>
  <c r="G11" i="12"/>
  <c r="G10" i="12"/>
  <c r="G9" i="12"/>
  <c r="G8" i="12"/>
  <c r="G7" i="12"/>
  <c r="G6" i="12"/>
  <c r="G5" i="12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G17" i="8"/>
  <c r="G16" i="8"/>
  <c r="G15" i="8"/>
  <c r="G14" i="8"/>
  <c r="G13" i="8"/>
  <c r="G12" i="8"/>
  <c r="G11" i="8"/>
  <c r="G10" i="8"/>
  <c r="G9" i="8"/>
  <c r="G8" i="8"/>
  <c r="G7" i="8"/>
  <c r="G6" i="8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21" i="1"/>
  <c r="G20" i="1"/>
  <c r="G19" i="1"/>
  <c r="G18" i="1"/>
  <c r="G17" i="1"/>
  <c r="G16" i="1"/>
  <c r="G15" i="1"/>
  <c r="G14" i="1"/>
  <c r="G12" i="1"/>
  <c r="G11" i="1"/>
  <c r="G10" i="1"/>
  <c r="G9" i="1"/>
  <c r="G8" i="1"/>
  <c r="G6" i="1"/>
  <c r="G5" i="1"/>
  <c r="G22" i="1" l="1"/>
  <c r="J24" i="58"/>
  <c r="M24" i="58"/>
  <c r="I24" i="58"/>
  <c r="D24" i="58"/>
  <c r="C24" i="58"/>
  <c r="E24" i="58"/>
  <c r="G24" i="58"/>
  <c r="F24" i="58"/>
  <c r="H24" i="58"/>
  <c r="K24" i="58"/>
  <c r="L24" i="58"/>
  <c r="M27" i="58"/>
  <c r="M29" i="58" s="1"/>
  <c r="N29" i="58" s="1"/>
  <c r="G11" i="47"/>
  <c r="N24" i="58" l="1"/>
  <c r="N27" i="58"/>
  <c r="N28" i="58"/>
  <c r="E22" i="1" l="1"/>
  <c r="E22" i="5"/>
  <c r="I22" i="4" l="1"/>
  <c r="I22" i="6"/>
  <c r="I22" i="3"/>
  <c r="I22" i="5"/>
  <c r="H22" i="3" l="1"/>
  <c r="H30" i="12"/>
  <c r="K16" i="47" l="1"/>
  <c r="N4" i="1" l="1"/>
  <c r="J10" i="47"/>
  <c r="F10" i="47"/>
  <c r="E10" i="47"/>
  <c r="D10" i="47"/>
  <c r="C10" i="47"/>
  <c r="E34" i="34"/>
  <c r="E33" i="34"/>
  <c r="E32" i="34"/>
  <c r="E30" i="34"/>
  <c r="E29" i="34"/>
  <c r="E28" i="34"/>
  <c r="E26" i="34"/>
  <c r="E25" i="34"/>
  <c r="E24" i="34"/>
  <c r="E22" i="34"/>
  <c r="E21" i="34"/>
  <c r="E20" i="34"/>
  <c r="E18" i="34"/>
  <c r="E17" i="34"/>
  <c r="E16" i="34"/>
  <c r="E14" i="34"/>
  <c r="E13" i="34"/>
  <c r="E12" i="34"/>
  <c r="E10" i="34"/>
  <c r="E9" i="34"/>
  <c r="E8" i="34"/>
  <c r="E6" i="34"/>
  <c r="E5" i="34"/>
  <c r="E4" i="34"/>
  <c r="F7" i="17"/>
  <c r="F6" i="17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N7" i="10" s="1"/>
  <c r="F6" i="10"/>
  <c r="F5" i="10"/>
  <c r="F4" i="10"/>
  <c r="F28" i="29"/>
  <c r="F27" i="29"/>
  <c r="F26" i="29"/>
  <c r="F25" i="29"/>
  <c r="F24" i="29"/>
  <c r="F23" i="29"/>
  <c r="F22" i="29"/>
  <c r="F21" i="29"/>
  <c r="F12" i="29"/>
  <c r="F11" i="29"/>
  <c r="F10" i="29"/>
  <c r="F9" i="29"/>
  <c r="F8" i="29"/>
  <c r="F7" i="29"/>
  <c r="F6" i="29"/>
  <c r="F5" i="29"/>
  <c r="F29" i="30"/>
  <c r="F28" i="30"/>
  <c r="F27" i="30"/>
  <c r="F26" i="30"/>
  <c r="F25" i="30"/>
  <c r="F24" i="30"/>
  <c r="F23" i="30"/>
  <c r="F22" i="30"/>
  <c r="F12" i="30"/>
  <c r="F11" i="30"/>
  <c r="F10" i="30"/>
  <c r="F9" i="30"/>
  <c r="F8" i="30"/>
  <c r="F7" i="30"/>
  <c r="F6" i="30"/>
  <c r="F5" i="30"/>
  <c r="F17" i="31"/>
  <c r="F16" i="31"/>
  <c r="F15" i="31"/>
  <c r="F14" i="31"/>
  <c r="F13" i="31"/>
  <c r="F12" i="31"/>
  <c r="F11" i="31"/>
  <c r="F10" i="31"/>
  <c r="F9" i="31"/>
  <c r="F8" i="31"/>
  <c r="F7" i="31"/>
  <c r="F6" i="31"/>
  <c r="F5" i="31"/>
  <c r="F17" i="32"/>
  <c r="F16" i="32"/>
  <c r="F15" i="32"/>
  <c r="F14" i="32"/>
  <c r="F13" i="32"/>
  <c r="F12" i="32"/>
  <c r="F11" i="32"/>
  <c r="F10" i="32"/>
  <c r="F9" i="32"/>
  <c r="F8" i="32"/>
  <c r="F7" i="32"/>
  <c r="F6" i="32"/>
  <c r="F5" i="32"/>
  <c r="F28" i="53"/>
  <c r="F27" i="53"/>
  <c r="F26" i="53"/>
  <c r="F25" i="53"/>
  <c r="F24" i="53"/>
  <c r="F23" i="53"/>
  <c r="F22" i="53"/>
  <c r="F21" i="53"/>
  <c r="F12" i="53"/>
  <c r="F11" i="53"/>
  <c r="F10" i="53"/>
  <c r="F9" i="53"/>
  <c r="F8" i="53"/>
  <c r="F7" i="53"/>
  <c r="F6" i="53"/>
  <c r="F5" i="53"/>
  <c r="F29" i="12"/>
  <c r="F28" i="12"/>
  <c r="F27" i="12"/>
  <c r="F26" i="12"/>
  <c r="F25" i="12"/>
  <c r="F24" i="12"/>
  <c r="F23" i="12"/>
  <c r="F22" i="12"/>
  <c r="F12" i="12"/>
  <c r="F11" i="12"/>
  <c r="F10" i="12"/>
  <c r="F9" i="12"/>
  <c r="F8" i="12"/>
  <c r="F7" i="12"/>
  <c r="F6" i="12"/>
  <c r="F5" i="12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30" i="30" l="1"/>
  <c r="F22" i="1"/>
  <c r="F22" i="3"/>
  <c r="G10" i="47"/>
  <c r="K8" i="47" l="1"/>
  <c r="J7" i="47"/>
  <c r="J6" i="47" s="1"/>
  <c r="F7" i="47"/>
  <c r="F6" i="47" s="1"/>
  <c r="E7" i="47"/>
  <c r="E6" i="47" s="1"/>
  <c r="D7" i="47"/>
  <c r="D6" i="47" s="1"/>
  <c r="C7" i="47"/>
  <c r="C6" i="47" s="1"/>
  <c r="B34" i="34"/>
  <c r="M34" i="34" s="1"/>
  <c r="B33" i="34"/>
  <c r="M33" i="34" s="1"/>
  <c r="B32" i="34"/>
  <c r="M32" i="34" s="1"/>
  <c r="B30" i="34"/>
  <c r="M30" i="34" s="1"/>
  <c r="B29" i="34"/>
  <c r="M29" i="34" s="1"/>
  <c r="B28" i="34"/>
  <c r="M28" i="34" s="1"/>
  <c r="B26" i="34"/>
  <c r="M26" i="34" s="1"/>
  <c r="B25" i="34"/>
  <c r="M25" i="34" s="1"/>
  <c r="B24" i="34"/>
  <c r="M24" i="34" s="1"/>
  <c r="B22" i="34"/>
  <c r="M22" i="34" s="1"/>
  <c r="B21" i="34"/>
  <c r="M21" i="34" s="1"/>
  <c r="B20" i="34"/>
  <c r="M20" i="34" s="1"/>
  <c r="B18" i="34"/>
  <c r="M18" i="34" s="1"/>
  <c r="B17" i="34"/>
  <c r="M17" i="34" s="1"/>
  <c r="B16" i="34"/>
  <c r="M16" i="34" s="1"/>
  <c r="B14" i="34"/>
  <c r="M14" i="34" s="1"/>
  <c r="B13" i="34"/>
  <c r="M13" i="34" s="1"/>
  <c r="B12" i="34"/>
  <c r="M12" i="34" s="1"/>
  <c r="B10" i="34"/>
  <c r="M10" i="34" s="1"/>
  <c r="B9" i="34"/>
  <c r="M9" i="34" s="1"/>
  <c r="B8" i="34"/>
  <c r="M8" i="34" s="1"/>
  <c r="B6" i="34"/>
  <c r="M6" i="34" s="1"/>
  <c r="B5" i="34"/>
  <c r="M5" i="34" s="1"/>
  <c r="B4" i="34"/>
  <c r="M4" i="34" s="1"/>
  <c r="C7" i="17"/>
  <c r="N7" i="17" s="1"/>
  <c r="C6" i="17"/>
  <c r="N6" i="17" s="1"/>
  <c r="C21" i="10"/>
  <c r="N21" i="10" s="1"/>
  <c r="C20" i="10"/>
  <c r="N20" i="10" s="1"/>
  <c r="C19" i="10"/>
  <c r="N19" i="10" s="1"/>
  <c r="C18" i="10"/>
  <c r="N18" i="10" s="1"/>
  <c r="C17" i="10"/>
  <c r="N17" i="10" s="1"/>
  <c r="C16" i="10"/>
  <c r="N16" i="10" s="1"/>
  <c r="C15" i="10"/>
  <c r="N15" i="10" s="1"/>
  <c r="C14" i="10"/>
  <c r="N14" i="10" s="1"/>
  <c r="C13" i="10"/>
  <c r="N13" i="10" s="1"/>
  <c r="C12" i="10"/>
  <c r="N12" i="10" s="1"/>
  <c r="C11" i="10"/>
  <c r="N11" i="10" s="1"/>
  <c r="C10" i="10"/>
  <c r="N10" i="10" s="1"/>
  <c r="C9" i="10"/>
  <c r="N9" i="10" s="1"/>
  <c r="C8" i="10"/>
  <c r="N8" i="10" s="1"/>
  <c r="C6" i="10"/>
  <c r="N6" i="10" s="1"/>
  <c r="C5" i="10"/>
  <c r="N5" i="10" s="1"/>
  <c r="C4" i="10"/>
  <c r="N4" i="10" s="1"/>
  <c r="C28" i="29"/>
  <c r="N28" i="29" s="1"/>
  <c r="C27" i="29"/>
  <c r="N27" i="29" s="1"/>
  <c r="C26" i="29"/>
  <c r="N26" i="29" s="1"/>
  <c r="C25" i="29"/>
  <c r="N25" i="29" s="1"/>
  <c r="C24" i="29"/>
  <c r="N24" i="29" s="1"/>
  <c r="C23" i="29"/>
  <c r="N23" i="29" s="1"/>
  <c r="C22" i="29"/>
  <c r="N22" i="29" s="1"/>
  <c r="C21" i="29"/>
  <c r="N21" i="29" s="1"/>
  <c r="C12" i="29"/>
  <c r="N12" i="29" s="1"/>
  <c r="C11" i="29"/>
  <c r="N11" i="29" s="1"/>
  <c r="C10" i="29"/>
  <c r="N10" i="29" s="1"/>
  <c r="C9" i="29"/>
  <c r="N9" i="29" s="1"/>
  <c r="C8" i="29"/>
  <c r="N8" i="29" s="1"/>
  <c r="C7" i="29"/>
  <c r="N7" i="29" s="1"/>
  <c r="C6" i="29"/>
  <c r="N6" i="29" s="1"/>
  <c r="C5" i="29"/>
  <c r="N5" i="29" s="1"/>
  <c r="C29" i="30"/>
  <c r="N29" i="30" s="1"/>
  <c r="C28" i="30"/>
  <c r="N28" i="30" s="1"/>
  <c r="C27" i="30"/>
  <c r="N27" i="30" s="1"/>
  <c r="C26" i="30"/>
  <c r="N26" i="30" s="1"/>
  <c r="C25" i="30"/>
  <c r="N25" i="30" s="1"/>
  <c r="C24" i="30"/>
  <c r="N24" i="30" s="1"/>
  <c r="C23" i="30"/>
  <c r="N23" i="30" s="1"/>
  <c r="C22" i="30"/>
  <c r="N22" i="30" s="1"/>
  <c r="C12" i="30"/>
  <c r="N12" i="30" s="1"/>
  <c r="C11" i="30"/>
  <c r="N11" i="30" s="1"/>
  <c r="C10" i="30"/>
  <c r="N10" i="30" s="1"/>
  <c r="C9" i="30"/>
  <c r="N9" i="30" s="1"/>
  <c r="C8" i="30"/>
  <c r="N8" i="30" s="1"/>
  <c r="C7" i="30"/>
  <c r="N7" i="30" s="1"/>
  <c r="C6" i="30"/>
  <c r="N6" i="30" s="1"/>
  <c r="C5" i="30"/>
  <c r="N5" i="30" s="1"/>
  <c r="C17" i="31"/>
  <c r="N17" i="31" s="1"/>
  <c r="C16" i="31"/>
  <c r="N16" i="31" s="1"/>
  <c r="C15" i="31"/>
  <c r="N15" i="31" s="1"/>
  <c r="C14" i="31"/>
  <c r="N14" i="31" s="1"/>
  <c r="C13" i="31"/>
  <c r="N13" i="31" s="1"/>
  <c r="C12" i="31"/>
  <c r="N12" i="31" s="1"/>
  <c r="C11" i="31"/>
  <c r="N11" i="31" s="1"/>
  <c r="C10" i="31"/>
  <c r="N10" i="31" s="1"/>
  <c r="C9" i="31"/>
  <c r="N9" i="31" s="1"/>
  <c r="C8" i="31"/>
  <c r="N8" i="31" s="1"/>
  <c r="C7" i="31"/>
  <c r="N7" i="31" s="1"/>
  <c r="C6" i="31"/>
  <c r="N6" i="31" s="1"/>
  <c r="C5" i="31"/>
  <c r="N5" i="31" s="1"/>
  <c r="C17" i="32"/>
  <c r="N17" i="32" s="1"/>
  <c r="C16" i="32"/>
  <c r="N16" i="32" s="1"/>
  <c r="C15" i="32"/>
  <c r="N15" i="32" s="1"/>
  <c r="C14" i="32"/>
  <c r="N14" i="32" s="1"/>
  <c r="C13" i="32"/>
  <c r="N13" i="32" s="1"/>
  <c r="C12" i="32"/>
  <c r="N12" i="32" s="1"/>
  <c r="C11" i="32"/>
  <c r="N11" i="32" s="1"/>
  <c r="C10" i="32"/>
  <c r="N10" i="32" s="1"/>
  <c r="C9" i="32"/>
  <c r="N9" i="32" s="1"/>
  <c r="C8" i="32"/>
  <c r="N8" i="32" s="1"/>
  <c r="C7" i="32"/>
  <c r="N7" i="32" s="1"/>
  <c r="C6" i="32"/>
  <c r="N6" i="32" s="1"/>
  <c r="C5" i="32"/>
  <c r="N5" i="32" s="1"/>
  <c r="C28" i="53"/>
  <c r="N28" i="53" s="1"/>
  <c r="C27" i="53"/>
  <c r="N27" i="53" s="1"/>
  <c r="C26" i="53"/>
  <c r="N26" i="53" s="1"/>
  <c r="C25" i="53"/>
  <c r="N25" i="53" s="1"/>
  <c r="C24" i="53"/>
  <c r="N24" i="53" s="1"/>
  <c r="C23" i="53"/>
  <c r="N23" i="53" s="1"/>
  <c r="C22" i="53"/>
  <c r="N22" i="53" s="1"/>
  <c r="C21" i="53"/>
  <c r="N21" i="53" s="1"/>
  <c r="C12" i="53"/>
  <c r="N12" i="53" s="1"/>
  <c r="C11" i="53"/>
  <c r="N11" i="53" s="1"/>
  <c r="C10" i="53"/>
  <c r="N10" i="53" s="1"/>
  <c r="C9" i="53"/>
  <c r="N9" i="53" s="1"/>
  <c r="C8" i="53"/>
  <c r="N8" i="53" s="1"/>
  <c r="C7" i="53"/>
  <c r="N7" i="53" s="1"/>
  <c r="C6" i="53"/>
  <c r="N6" i="53" s="1"/>
  <c r="C5" i="53"/>
  <c r="N5" i="53" s="1"/>
  <c r="C29" i="12"/>
  <c r="N29" i="12" s="1"/>
  <c r="C28" i="12"/>
  <c r="N28" i="12" s="1"/>
  <c r="C27" i="12"/>
  <c r="N27" i="12" s="1"/>
  <c r="C26" i="12"/>
  <c r="N26" i="12" s="1"/>
  <c r="C25" i="12"/>
  <c r="N25" i="12" s="1"/>
  <c r="C24" i="12"/>
  <c r="N24" i="12" s="1"/>
  <c r="C23" i="12"/>
  <c r="N23" i="12" s="1"/>
  <c r="C22" i="12"/>
  <c r="N22" i="12" s="1"/>
  <c r="C12" i="12"/>
  <c r="N12" i="12" s="1"/>
  <c r="C11" i="12"/>
  <c r="N11" i="12" s="1"/>
  <c r="C10" i="12"/>
  <c r="N10" i="12" s="1"/>
  <c r="C9" i="12"/>
  <c r="N9" i="12" s="1"/>
  <c r="C8" i="12"/>
  <c r="N8" i="12" s="1"/>
  <c r="C7" i="12"/>
  <c r="N7" i="12" s="1"/>
  <c r="C6" i="12"/>
  <c r="N6" i="12" s="1"/>
  <c r="C5" i="12"/>
  <c r="N5" i="12" s="1"/>
  <c r="C18" i="9"/>
  <c r="N18" i="9" s="1"/>
  <c r="C17" i="9"/>
  <c r="N17" i="9" s="1"/>
  <c r="C16" i="9"/>
  <c r="N16" i="9" s="1"/>
  <c r="C15" i="9"/>
  <c r="N15" i="9" s="1"/>
  <c r="C14" i="9"/>
  <c r="N14" i="9" s="1"/>
  <c r="C13" i="9"/>
  <c r="N13" i="9" s="1"/>
  <c r="C12" i="9"/>
  <c r="N12" i="9" s="1"/>
  <c r="C11" i="9"/>
  <c r="N11" i="9" s="1"/>
  <c r="C10" i="9"/>
  <c r="N10" i="9" s="1"/>
  <c r="C9" i="9"/>
  <c r="N9" i="9" s="1"/>
  <c r="C8" i="9"/>
  <c r="N8" i="9" s="1"/>
  <c r="C7" i="9"/>
  <c r="N7" i="9" s="1"/>
  <c r="C6" i="9"/>
  <c r="N6" i="9" s="1"/>
  <c r="C17" i="8"/>
  <c r="N17" i="8" s="1"/>
  <c r="C16" i="8"/>
  <c r="N16" i="8" s="1"/>
  <c r="C15" i="8"/>
  <c r="N15" i="8" s="1"/>
  <c r="C14" i="8"/>
  <c r="N14" i="8" s="1"/>
  <c r="C13" i="8"/>
  <c r="N13" i="8" s="1"/>
  <c r="C12" i="8"/>
  <c r="N12" i="8" s="1"/>
  <c r="C11" i="8"/>
  <c r="N11" i="8" s="1"/>
  <c r="C10" i="8"/>
  <c r="N10" i="8" s="1"/>
  <c r="C9" i="8"/>
  <c r="N9" i="8" s="1"/>
  <c r="C8" i="8"/>
  <c r="N8" i="8" s="1"/>
  <c r="C7" i="8"/>
  <c r="N7" i="8" s="1"/>
  <c r="C6" i="8"/>
  <c r="N6" i="8" s="1"/>
  <c r="C5" i="8"/>
  <c r="N5" i="8" s="1"/>
  <c r="C21" i="6"/>
  <c r="N21" i="6" s="1"/>
  <c r="C20" i="6"/>
  <c r="N20" i="6" s="1"/>
  <c r="C19" i="6"/>
  <c r="N19" i="6" s="1"/>
  <c r="C18" i="6"/>
  <c r="N18" i="6" s="1"/>
  <c r="C17" i="6"/>
  <c r="N17" i="6" s="1"/>
  <c r="C16" i="6"/>
  <c r="N16" i="6" s="1"/>
  <c r="C15" i="6"/>
  <c r="N15" i="6" s="1"/>
  <c r="C14" i="6"/>
  <c r="N14" i="6" s="1"/>
  <c r="C13" i="6"/>
  <c r="N13" i="6" s="1"/>
  <c r="C12" i="6"/>
  <c r="N12" i="6" s="1"/>
  <c r="C11" i="6"/>
  <c r="N11" i="6" s="1"/>
  <c r="C10" i="6"/>
  <c r="N10" i="6" s="1"/>
  <c r="C9" i="6"/>
  <c r="N9" i="6" s="1"/>
  <c r="C8" i="6"/>
  <c r="N8" i="6" s="1"/>
  <c r="C7" i="6"/>
  <c r="N7" i="6" s="1"/>
  <c r="C6" i="6"/>
  <c r="N6" i="6" s="1"/>
  <c r="C5" i="6"/>
  <c r="N5" i="6" s="1"/>
  <c r="C4" i="6"/>
  <c r="N4" i="6" s="1"/>
  <c r="C21" i="5"/>
  <c r="N21" i="5" s="1"/>
  <c r="C20" i="5"/>
  <c r="N20" i="5" s="1"/>
  <c r="C19" i="5"/>
  <c r="N19" i="5" s="1"/>
  <c r="C18" i="5"/>
  <c r="N18" i="5" s="1"/>
  <c r="C17" i="5"/>
  <c r="N17" i="5" s="1"/>
  <c r="C16" i="5"/>
  <c r="N16" i="5" s="1"/>
  <c r="C15" i="5"/>
  <c r="N15" i="5" s="1"/>
  <c r="C14" i="5"/>
  <c r="N14" i="5" s="1"/>
  <c r="C13" i="5"/>
  <c r="N13" i="5" s="1"/>
  <c r="C12" i="5"/>
  <c r="N12" i="5" s="1"/>
  <c r="C11" i="5"/>
  <c r="N11" i="5" s="1"/>
  <c r="C10" i="5"/>
  <c r="N10" i="5" s="1"/>
  <c r="C9" i="5"/>
  <c r="N9" i="5" s="1"/>
  <c r="C8" i="5"/>
  <c r="N8" i="5" s="1"/>
  <c r="C7" i="5"/>
  <c r="N7" i="5" s="1"/>
  <c r="C6" i="5"/>
  <c r="N6" i="5" s="1"/>
  <c r="C5" i="5"/>
  <c r="N5" i="5" s="1"/>
  <c r="C4" i="5"/>
  <c r="N4" i="5" s="1"/>
  <c r="C21" i="4"/>
  <c r="N21" i="4" s="1"/>
  <c r="C20" i="4"/>
  <c r="N20" i="4" s="1"/>
  <c r="C19" i="4"/>
  <c r="N19" i="4" s="1"/>
  <c r="C18" i="4"/>
  <c r="N18" i="4" s="1"/>
  <c r="C17" i="4"/>
  <c r="N17" i="4" s="1"/>
  <c r="C16" i="4"/>
  <c r="N16" i="4" s="1"/>
  <c r="C15" i="4"/>
  <c r="N15" i="4" s="1"/>
  <c r="C14" i="4"/>
  <c r="N14" i="4" s="1"/>
  <c r="C13" i="4"/>
  <c r="N13" i="4" s="1"/>
  <c r="C12" i="4"/>
  <c r="N12" i="4" s="1"/>
  <c r="C11" i="4"/>
  <c r="N11" i="4" s="1"/>
  <c r="C10" i="4"/>
  <c r="N10" i="4" s="1"/>
  <c r="C9" i="4"/>
  <c r="N9" i="4" s="1"/>
  <c r="C8" i="4"/>
  <c r="N8" i="4" s="1"/>
  <c r="C7" i="4"/>
  <c r="N7" i="4" s="1"/>
  <c r="C6" i="4"/>
  <c r="N6" i="4" s="1"/>
  <c r="C5" i="4"/>
  <c r="N5" i="4" s="1"/>
  <c r="C4" i="4"/>
  <c r="N4" i="4" s="1"/>
  <c r="C21" i="3"/>
  <c r="N21" i="3" s="1"/>
  <c r="C20" i="3"/>
  <c r="N20" i="3" s="1"/>
  <c r="C19" i="3"/>
  <c r="N19" i="3" s="1"/>
  <c r="C18" i="3"/>
  <c r="N18" i="3" s="1"/>
  <c r="C17" i="3"/>
  <c r="N17" i="3" s="1"/>
  <c r="C16" i="3"/>
  <c r="N16" i="3" s="1"/>
  <c r="C15" i="3"/>
  <c r="N15" i="3" s="1"/>
  <c r="C14" i="3"/>
  <c r="N14" i="3" s="1"/>
  <c r="C13" i="3"/>
  <c r="N13" i="3" s="1"/>
  <c r="C12" i="3"/>
  <c r="N12" i="3" s="1"/>
  <c r="C11" i="3"/>
  <c r="N11" i="3" s="1"/>
  <c r="C10" i="3"/>
  <c r="N10" i="3" s="1"/>
  <c r="C9" i="3"/>
  <c r="N9" i="3" s="1"/>
  <c r="C8" i="3"/>
  <c r="N8" i="3" s="1"/>
  <c r="C7" i="3"/>
  <c r="N7" i="3" s="1"/>
  <c r="C6" i="3"/>
  <c r="N6" i="3" s="1"/>
  <c r="C5" i="3"/>
  <c r="N5" i="3" s="1"/>
  <c r="C4" i="3"/>
  <c r="N4" i="3" s="1"/>
  <c r="C22" i="2"/>
  <c r="N22" i="2" s="1"/>
  <c r="M24" i="2" s="1"/>
  <c r="C21" i="2"/>
  <c r="N21" i="2" s="1"/>
  <c r="C20" i="2"/>
  <c r="N20" i="2" s="1"/>
  <c r="C19" i="2"/>
  <c r="N19" i="2" s="1"/>
  <c r="C18" i="2"/>
  <c r="N18" i="2" s="1"/>
  <c r="C17" i="2"/>
  <c r="N17" i="2" s="1"/>
  <c r="C16" i="2"/>
  <c r="N16" i="2" s="1"/>
  <c r="C15" i="2"/>
  <c r="N15" i="2" s="1"/>
  <c r="C14" i="2"/>
  <c r="N14" i="2" s="1"/>
  <c r="C13" i="2"/>
  <c r="N13" i="2" s="1"/>
  <c r="C12" i="2"/>
  <c r="N12" i="2" s="1"/>
  <c r="C11" i="2"/>
  <c r="N11" i="2" s="1"/>
  <c r="C10" i="2"/>
  <c r="N10" i="2" s="1"/>
  <c r="C9" i="2"/>
  <c r="N9" i="2" s="1"/>
  <c r="C8" i="2"/>
  <c r="N8" i="2" s="1"/>
  <c r="C7" i="2"/>
  <c r="N7" i="2" s="1"/>
  <c r="C6" i="2"/>
  <c r="N6" i="2" s="1"/>
  <c r="C5" i="2"/>
  <c r="N5" i="2" s="1"/>
  <c r="C4" i="2"/>
  <c r="N4" i="2" s="1"/>
  <c r="C21" i="1"/>
  <c r="N21" i="1" s="1"/>
  <c r="C20" i="1"/>
  <c r="N20" i="1" s="1"/>
  <c r="C19" i="1"/>
  <c r="N19" i="1" s="1"/>
  <c r="C18" i="1"/>
  <c r="N18" i="1" s="1"/>
  <c r="C17" i="1"/>
  <c r="N17" i="1" s="1"/>
  <c r="C16" i="1"/>
  <c r="N16" i="1" s="1"/>
  <c r="C15" i="1"/>
  <c r="N15" i="1" s="1"/>
  <c r="C14" i="1"/>
  <c r="N14" i="1" s="1"/>
  <c r="C13" i="1"/>
  <c r="N13" i="1" s="1"/>
  <c r="C12" i="1"/>
  <c r="N12" i="1" s="1"/>
  <c r="C11" i="1"/>
  <c r="N11" i="1" s="1"/>
  <c r="C10" i="1"/>
  <c r="N10" i="1" s="1"/>
  <c r="C9" i="1"/>
  <c r="N9" i="1" s="1"/>
  <c r="C8" i="1"/>
  <c r="N8" i="1" s="1"/>
  <c r="C7" i="1"/>
  <c r="N7" i="1" s="1"/>
  <c r="C6" i="1"/>
  <c r="N6" i="1" s="1"/>
  <c r="C5" i="1"/>
  <c r="N5" i="1" s="1"/>
  <c r="C22" i="6" l="1"/>
  <c r="D18" i="8"/>
  <c r="G7" i="47"/>
  <c r="I19" i="47"/>
  <c r="F19" i="47"/>
  <c r="E19" i="47"/>
  <c r="D19" i="47"/>
  <c r="C19" i="47"/>
  <c r="C18" i="47" s="1"/>
  <c r="C13" i="17"/>
  <c r="C12" i="17"/>
  <c r="C28" i="10"/>
  <c r="C28" i="5"/>
  <c r="C28" i="4"/>
  <c r="C28" i="3"/>
  <c r="C28" i="2"/>
  <c r="C28" i="1"/>
  <c r="I28" i="1" s="1"/>
  <c r="K7" i="47" l="1"/>
  <c r="G6" i="47"/>
  <c r="C30" i="1"/>
  <c r="M28" i="1"/>
  <c r="H30" i="1"/>
  <c r="I30" i="1"/>
  <c r="E30" i="1"/>
  <c r="G30" i="1"/>
  <c r="F30" i="1"/>
  <c r="D30" i="1"/>
  <c r="G19" i="47"/>
  <c r="I23" i="47"/>
  <c r="I18" i="47" s="1"/>
  <c r="E23" i="47"/>
  <c r="E18" i="47" s="1"/>
  <c r="F23" i="47"/>
  <c r="F18" i="47" s="1"/>
  <c r="D23" i="47"/>
  <c r="D18" i="47" s="1"/>
  <c r="G13" i="17"/>
  <c r="I13" i="17" s="1"/>
  <c r="N13" i="17" s="1"/>
  <c r="G12" i="17"/>
  <c r="I12" i="17" s="1"/>
  <c r="N12" i="17" s="1"/>
  <c r="G28" i="10"/>
  <c r="G28" i="6"/>
  <c r="G28" i="5"/>
  <c r="G28" i="4"/>
  <c r="G28" i="3"/>
  <c r="I28" i="3" s="1"/>
  <c r="G28" i="2"/>
  <c r="I28" i="2" s="1"/>
  <c r="I30" i="3" l="1"/>
  <c r="M28" i="3"/>
  <c r="H30" i="3"/>
  <c r="E30" i="3"/>
  <c r="F30" i="3"/>
  <c r="D30" i="3"/>
  <c r="C30" i="3"/>
  <c r="I30" i="2"/>
  <c r="M28" i="2"/>
  <c r="H30" i="2"/>
  <c r="F30" i="2"/>
  <c r="E30" i="2"/>
  <c r="D30" i="2"/>
  <c r="I28" i="4"/>
  <c r="I28" i="10"/>
  <c r="I28" i="5"/>
  <c r="G30" i="3"/>
  <c r="G30" i="2"/>
  <c r="I28" i="6"/>
  <c r="K19" i="47"/>
  <c r="C30" i="2"/>
  <c r="G23" i="47"/>
  <c r="K23" i="47" s="1"/>
  <c r="M13" i="17"/>
  <c r="I30" i="4" l="1"/>
  <c r="M28" i="4"/>
  <c r="H30" i="4"/>
  <c r="F30" i="4"/>
  <c r="E30" i="4"/>
  <c r="D30" i="4"/>
  <c r="C30" i="4"/>
  <c r="I30" i="6"/>
  <c r="H30" i="6"/>
  <c r="M28" i="6"/>
  <c r="E30" i="6"/>
  <c r="F30" i="6"/>
  <c r="D30" i="6"/>
  <c r="C30" i="6"/>
  <c r="I30" i="5"/>
  <c r="M28" i="5"/>
  <c r="H30" i="5"/>
  <c r="E30" i="5"/>
  <c r="F30" i="5"/>
  <c r="D30" i="5"/>
  <c r="C30" i="5"/>
  <c r="G30" i="4"/>
  <c r="G30" i="6"/>
  <c r="I30" i="10"/>
  <c r="H30" i="10"/>
  <c r="M28" i="10"/>
  <c r="E30" i="10"/>
  <c r="F30" i="10"/>
  <c r="D30" i="10"/>
  <c r="C30" i="10"/>
  <c r="G30" i="10"/>
  <c r="G18" i="47"/>
  <c r="G30" i="5"/>
  <c r="O13" i="17"/>
  <c r="K21" i="47"/>
  <c r="N22" i="6" l="1"/>
  <c r="M24" i="6" s="1"/>
  <c r="E24" i="2"/>
  <c r="H24" i="2"/>
  <c r="L24" i="2"/>
  <c r="I24" i="2"/>
  <c r="J24" i="2"/>
  <c r="N19" i="9"/>
  <c r="M21" i="9" s="1"/>
  <c r="E22" i="10"/>
  <c r="N22" i="3" l="1"/>
  <c r="N22" i="4"/>
  <c r="M12" i="17"/>
  <c r="N18" i="8"/>
  <c r="D20" i="8" l="1"/>
  <c r="M20" i="8"/>
  <c r="K24" i="3"/>
  <c r="M24" i="3"/>
  <c r="K24" i="4"/>
  <c r="M24" i="4"/>
  <c r="O12" i="17"/>
  <c r="G25" i="47"/>
  <c r="K9" i="47" l="1"/>
  <c r="C30" i="30"/>
  <c r="L30" i="30" l="1"/>
  <c r="K22" i="47" l="1"/>
  <c r="K18" i="47" s="1"/>
  <c r="L22" i="10" l="1"/>
  <c r="K14" i="47" l="1"/>
  <c r="K12" i="47"/>
  <c r="K11" i="47"/>
  <c r="K10" i="47"/>
  <c r="J25" i="47"/>
  <c r="I25" i="47"/>
  <c r="H25" i="47"/>
  <c r="F25" i="47"/>
  <c r="E25" i="47"/>
  <c r="D25" i="47"/>
  <c r="C25" i="47"/>
  <c r="J22" i="10"/>
  <c r="I22" i="10"/>
  <c r="H22" i="10"/>
  <c r="G22" i="10"/>
  <c r="F22" i="10"/>
  <c r="D22" i="10"/>
  <c r="C22" i="10"/>
  <c r="L29" i="29"/>
  <c r="J29" i="29"/>
  <c r="I29" i="29"/>
  <c r="H29" i="29"/>
  <c r="G29" i="29"/>
  <c r="F29" i="29"/>
  <c r="E29" i="29"/>
  <c r="D29" i="29"/>
  <c r="C29" i="29"/>
  <c r="L13" i="29"/>
  <c r="J13" i="29"/>
  <c r="I13" i="29"/>
  <c r="H13" i="29"/>
  <c r="G13" i="29"/>
  <c r="F13" i="29"/>
  <c r="E13" i="29"/>
  <c r="D13" i="29"/>
  <c r="C13" i="29"/>
  <c r="J30" i="30"/>
  <c r="I30" i="30"/>
  <c r="H30" i="30"/>
  <c r="G30" i="30"/>
  <c r="E30" i="30"/>
  <c r="D30" i="30"/>
  <c r="L13" i="30"/>
  <c r="J13" i="30"/>
  <c r="I13" i="30"/>
  <c r="H13" i="30"/>
  <c r="G13" i="30"/>
  <c r="F13" i="30"/>
  <c r="E13" i="30"/>
  <c r="D13" i="30"/>
  <c r="C13" i="30"/>
  <c r="F18" i="31"/>
  <c r="E18" i="31"/>
  <c r="D18" i="31"/>
  <c r="C18" i="31"/>
  <c r="L18" i="32"/>
  <c r="J18" i="32"/>
  <c r="I18" i="32"/>
  <c r="H18" i="32"/>
  <c r="G18" i="32"/>
  <c r="F18" i="32"/>
  <c r="E18" i="32"/>
  <c r="D18" i="32"/>
  <c r="C18" i="32"/>
  <c r="L29" i="53"/>
  <c r="J29" i="53"/>
  <c r="I29" i="53"/>
  <c r="H29" i="53"/>
  <c r="G29" i="53"/>
  <c r="F29" i="53"/>
  <c r="E29" i="53"/>
  <c r="D29" i="53"/>
  <c r="C29" i="53"/>
  <c r="L13" i="53"/>
  <c r="J13" i="53"/>
  <c r="I13" i="53"/>
  <c r="H13" i="53"/>
  <c r="G13" i="53"/>
  <c r="F13" i="53"/>
  <c r="E13" i="53"/>
  <c r="D13" i="53"/>
  <c r="C13" i="53"/>
  <c r="L30" i="12"/>
  <c r="I30" i="12"/>
  <c r="G30" i="12"/>
  <c r="F30" i="12"/>
  <c r="E30" i="12"/>
  <c r="D30" i="12"/>
  <c r="C30" i="12"/>
  <c r="L13" i="12"/>
  <c r="J13" i="12"/>
  <c r="I13" i="12"/>
  <c r="H13" i="12"/>
  <c r="G13" i="12"/>
  <c r="F13" i="12"/>
  <c r="E13" i="12"/>
  <c r="D13" i="12"/>
  <c r="C13" i="12"/>
  <c r="L19" i="9"/>
  <c r="J19" i="9"/>
  <c r="I19" i="9"/>
  <c r="H19" i="9"/>
  <c r="G19" i="9"/>
  <c r="F19" i="9"/>
  <c r="E19" i="9"/>
  <c r="E21" i="9" s="1"/>
  <c r="D19" i="9"/>
  <c r="C19" i="9"/>
  <c r="L18" i="8"/>
  <c r="J18" i="8"/>
  <c r="J20" i="8" s="1"/>
  <c r="I18" i="8"/>
  <c r="H18" i="8"/>
  <c r="H20" i="8" s="1"/>
  <c r="G18" i="8"/>
  <c r="F18" i="8"/>
  <c r="E18" i="8"/>
  <c r="C18" i="8"/>
  <c r="L22" i="6"/>
  <c r="J22" i="6"/>
  <c r="J24" i="6" s="1"/>
  <c r="H22" i="6"/>
  <c r="H24" i="6" s="1"/>
  <c r="G22" i="6"/>
  <c r="F22" i="6"/>
  <c r="F24" i="6" s="1"/>
  <c r="E22" i="6"/>
  <c r="E24" i="6" s="1"/>
  <c r="D22" i="6"/>
  <c r="L22" i="5"/>
  <c r="J22" i="5"/>
  <c r="H22" i="5"/>
  <c r="G22" i="5"/>
  <c r="F22" i="5"/>
  <c r="D22" i="5"/>
  <c r="C22" i="5"/>
  <c r="L22" i="4"/>
  <c r="J22" i="4"/>
  <c r="H22" i="4"/>
  <c r="G22" i="4"/>
  <c r="F22" i="4"/>
  <c r="E22" i="4"/>
  <c r="E24" i="4" s="1"/>
  <c r="D22" i="4"/>
  <c r="C22" i="4"/>
  <c r="L22" i="3"/>
  <c r="J22" i="3"/>
  <c r="G22" i="3"/>
  <c r="E22" i="3"/>
  <c r="D22" i="3"/>
  <c r="C22" i="3"/>
  <c r="D22" i="1"/>
  <c r="C22" i="1"/>
  <c r="N22" i="1" l="1"/>
  <c r="K6" i="47"/>
  <c r="K25" i="47" s="1"/>
  <c r="N22" i="10"/>
  <c r="M24" i="10" s="1"/>
  <c r="N29" i="53"/>
  <c r="M31" i="53" s="1"/>
  <c r="N22" i="5"/>
  <c r="L24" i="5" s="1"/>
  <c r="N13" i="53"/>
  <c r="M15" i="53" s="1"/>
  <c r="N18" i="32"/>
  <c r="M20" i="32" s="1"/>
  <c r="N13" i="29"/>
  <c r="M15" i="29" s="1"/>
  <c r="N29" i="29"/>
  <c r="M31" i="29" s="1"/>
  <c r="N30" i="30"/>
  <c r="N13" i="30"/>
  <c r="M16" i="30" s="1"/>
  <c r="N18" i="31"/>
  <c r="N30" i="12"/>
  <c r="M32" i="12" s="1"/>
  <c r="N13" i="12"/>
  <c r="M15" i="12" s="1"/>
  <c r="D24" i="4"/>
  <c r="D24" i="3"/>
  <c r="C24" i="2"/>
  <c r="M27" i="2"/>
  <c r="M29" i="2" s="1"/>
  <c r="D24" i="2"/>
  <c r="F24" i="2"/>
  <c r="G24" i="2"/>
  <c r="K24" i="2"/>
  <c r="M20" i="31" l="1"/>
  <c r="H20" i="31"/>
  <c r="L20" i="31"/>
  <c r="I20" i="31"/>
  <c r="J20" i="31"/>
  <c r="G20" i="31"/>
  <c r="K20" i="31"/>
  <c r="M27" i="1"/>
  <c r="N24" i="1"/>
  <c r="M24" i="1"/>
  <c r="L24" i="1"/>
  <c r="J24" i="1"/>
  <c r="I24" i="1"/>
  <c r="K24" i="1"/>
  <c r="H24" i="1"/>
  <c r="G24" i="1"/>
  <c r="E24" i="1"/>
  <c r="F24" i="1"/>
  <c r="C24" i="1"/>
  <c r="D24" i="1"/>
  <c r="M27" i="5"/>
  <c r="C24" i="5"/>
  <c r="G32" i="30"/>
  <c r="M32" i="30"/>
  <c r="M24" i="5"/>
  <c r="K24" i="5"/>
  <c r="E24" i="5"/>
  <c r="I24" i="5"/>
  <c r="F24" i="5"/>
  <c r="N24" i="2"/>
  <c r="G24" i="5"/>
  <c r="J24" i="5"/>
  <c r="H24" i="5"/>
  <c r="D24" i="5"/>
  <c r="E24" i="10"/>
  <c r="K24" i="10"/>
  <c r="K31" i="29"/>
  <c r="E15" i="29"/>
  <c r="C15" i="29"/>
  <c r="K15" i="29"/>
  <c r="D24" i="10"/>
  <c r="E32" i="12"/>
  <c r="N27" i="2"/>
  <c r="M27" i="6"/>
  <c r="I24" i="6"/>
  <c r="F15" i="29"/>
  <c r="H15" i="29"/>
  <c r="D15" i="29"/>
  <c r="I15" i="29"/>
  <c r="L15" i="29"/>
  <c r="G15" i="29"/>
  <c r="J15" i="29"/>
  <c r="H31" i="29"/>
  <c r="D31" i="29"/>
  <c r="L31" i="29"/>
  <c r="J31" i="29"/>
  <c r="E31" i="29"/>
  <c r="I31" i="29"/>
  <c r="C31" i="29"/>
  <c r="G31" i="29"/>
  <c r="F31" i="29"/>
  <c r="G24" i="6"/>
  <c r="K24" i="6"/>
  <c r="D24" i="6"/>
  <c r="C15" i="12"/>
  <c r="J24" i="10"/>
  <c r="C24" i="10"/>
  <c r="D20" i="32"/>
  <c r="L20" i="8"/>
  <c r="K20" i="8"/>
  <c r="E20" i="8"/>
  <c r="G20" i="8"/>
  <c r="C24" i="6"/>
  <c r="L24" i="6"/>
  <c r="C16" i="30"/>
  <c r="C20" i="8"/>
  <c r="I20" i="8"/>
  <c r="H24" i="10"/>
  <c r="M27" i="10"/>
  <c r="L24" i="3"/>
  <c r="H24" i="3"/>
  <c r="D31" i="53"/>
  <c r="C15" i="53"/>
  <c r="J24" i="3"/>
  <c r="E24" i="3"/>
  <c r="C24" i="3"/>
  <c r="M27" i="3"/>
  <c r="M29" i="3" s="1"/>
  <c r="N29" i="3" s="1"/>
  <c r="G16" i="30"/>
  <c r="J31" i="53"/>
  <c r="E31" i="53"/>
  <c r="C31" i="53"/>
  <c r="L31" i="53"/>
  <c r="H31" i="53"/>
  <c r="I31" i="53"/>
  <c r="L32" i="12"/>
  <c r="H32" i="12"/>
  <c r="J32" i="12"/>
  <c r="D32" i="12"/>
  <c r="L21" i="9"/>
  <c r="F20" i="8"/>
  <c r="L24" i="4"/>
  <c r="J24" i="4"/>
  <c r="H24" i="4"/>
  <c r="I24" i="3"/>
  <c r="G24" i="3"/>
  <c r="F24" i="3"/>
  <c r="J32" i="30"/>
  <c r="K16" i="30"/>
  <c r="L16" i="30"/>
  <c r="L20" i="32"/>
  <c r="E20" i="32"/>
  <c r="H20" i="32"/>
  <c r="K20" i="32"/>
  <c r="G20" i="32"/>
  <c r="K15" i="53"/>
  <c r="J15" i="53"/>
  <c r="G15" i="53"/>
  <c r="L15" i="12"/>
  <c r="J15" i="12"/>
  <c r="H15" i="12"/>
  <c r="E15" i="12"/>
  <c r="K15" i="12"/>
  <c r="J21" i="9"/>
  <c r="H21" i="9"/>
  <c r="C21" i="9"/>
  <c r="K21" i="9"/>
  <c r="I21" i="9"/>
  <c r="D21" i="9"/>
  <c r="C24" i="4"/>
  <c r="N24" i="4"/>
  <c r="M27" i="4"/>
  <c r="L24" i="10"/>
  <c r="L32" i="30"/>
  <c r="H32" i="30"/>
  <c r="C32" i="30"/>
  <c r="D32" i="30"/>
  <c r="E32" i="30"/>
  <c r="F32" i="30"/>
  <c r="I32" i="30"/>
  <c r="I16" i="30"/>
  <c r="F16" i="30"/>
  <c r="H16" i="30"/>
  <c r="D16" i="30"/>
  <c r="J16" i="30"/>
  <c r="E16" i="30"/>
  <c r="K31" i="53"/>
  <c r="G31" i="53"/>
  <c r="F31" i="53"/>
  <c r="C32" i="12"/>
  <c r="K32" i="12"/>
  <c r="I32" i="12"/>
  <c r="G32" i="12"/>
  <c r="F32" i="12"/>
  <c r="I15" i="12"/>
  <c r="G21" i="9"/>
  <c r="I24" i="4"/>
  <c r="I24" i="10"/>
  <c r="G24" i="10"/>
  <c r="F24" i="10"/>
  <c r="K32" i="30"/>
  <c r="D20" i="31"/>
  <c r="F20" i="31"/>
  <c r="E20" i="31"/>
  <c r="C20" i="31"/>
  <c r="J20" i="32"/>
  <c r="C20" i="32"/>
  <c r="I20" i="32"/>
  <c r="F20" i="32"/>
  <c r="L15" i="53"/>
  <c r="H15" i="53"/>
  <c r="E15" i="53"/>
  <c r="I15" i="53"/>
  <c r="F15" i="53"/>
  <c r="D15" i="53"/>
  <c r="F15" i="12"/>
  <c r="G15" i="12"/>
  <c r="D15" i="12"/>
  <c r="F21" i="9"/>
  <c r="G24" i="4"/>
  <c r="F24" i="4"/>
  <c r="M29" i="5"/>
  <c r="N29" i="5" s="1"/>
  <c r="N16" i="30" l="1"/>
  <c r="N24" i="10"/>
  <c r="N15" i="29"/>
  <c r="N31" i="29"/>
  <c r="N32" i="30"/>
  <c r="N24" i="5"/>
  <c r="N20" i="32"/>
  <c r="N20" i="31"/>
  <c r="N21" i="9"/>
  <c r="N31" i="53"/>
  <c r="N20" i="8"/>
  <c r="N32" i="12"/>
  <c r="N24" i="3"/>
  <c r="N15" i="53"/>
  <c r="N15" i="12"/>
  <c r="N24" i="6"/>
  <c r="M29" i="4"/>
  <c r="N27" i="4" s="1"/>
  <c r="M29" i="10"/>
  <c r="N27" i="10" s="1"/>
  <c r="M29" i="6"/>
  <c r="N27" i="6" s="1"/>
  <c r="M29" i="1"/>
  <c r="N29" i="2"/>
  <c r="N28" i="2"/>
  <c r="N27" i="3"/>
  <c r="N28" i="3"/>
  <c r="N27" i="5"/>
  <c r="N28" i="5"/>
  <c r="N29" i="10" l="1"/>
  <c r="N28" i="10"/>
  <c r="N29" i="1"/>
  <c r="N28" i="1"/>
  <c r="N27" i="1"/>
  <c r="N29" i="6"/>
  <c r="N28" i="6"/>
  <c r="N29" i="4"/>
  <c r="N28" i="4"/>
</calcChain>
</file>

<file path=xl/sharedStrings.xml><?xml version="1.0" encoding="utf-8"?>
<sst xmlns="http://schemas.openxmlformats.org/spreadsheetml/2006/main" count="878" uniqueCount="121">
  <si>
    <t>Ред.   бр.</t>
  </si>
  <si>
    <t>Класа на осигурување</t>
  </si>
  <si>
    <t>неживот</t>
  </si>
  <si>
    <t>Вкупно</t>
  </si>
  <si>
    <t>Триглав</t>
  </si>
  <si>
    <t>Евроинс</t>
  </si>
  <si>
    <t>Сава</t>
  </si>
  <si>
    <t>Винер</t>
  </si>
  <si>
    <t>Еуролинк</t>
  </si>
  <si>
    <t>Уника</t>
  </si>
  <si>
    <t>Ос.Полиса</t>
  </si>
  <si>
    <t>Кроација</t>
  </si>
  <si>
    <t>Незгода</t>
  </si>
  <si>
    <t>Здравствено осигурување</t>
  </si>
  <si>
    <t>Моторни возила - каско</t>
  </si>
  <si>
    <t>Шински возила - каско</t>
  </si>
  <si>
    <t>Воздухоплови - каско</t>
  </si>
  <si>
    <t>Пловни објекти - каско</t>
  </si>
  <si>
    <t>Стока во превоз - карго</t>
  </si>
  <si>
    <t>Имот од пожари и други непогоди</t>
  </si>
  <si>
    <t xml:space="preserve">Останати осигурувања на имот </t>
  </si>
  <si>
    <t>АО (вкупно )</t>
  </si>
  <si>
    <t>Одговорност воздухоплови</t>
  </si>
  <si>
    <t>Одговорност пловни објекти</t>
  </si>
  <si>
    <t xml:space="preserve">Општо осигурување од одговорност </t>
  </si>
  <si>
    <t>Осигурување на кредити</t>
  </si>
  <si>
    <t>Осигурување на гаранции</t>
  </si>
  <si>
    <t>Осигурување од финансиски загуби</t>
  </si>
  <si>
    <t>Осигурување на правна заштита</t>
  </si>
  <si>
    <t>Осигурување на туристичка помош</t>
  </si>
  <si>
    <t xml:space="preserve">Вкупно  </t>
  </si>
  <si>
    <t xml:space="preserve">% по друштво за неживотно осигурување </t>
  </si>
  <si>
    <t>Граве</t>
  </si>
  <si>
    <t>Неживот</t>
  </si>
  <si>
    <t>Живот</t>
  </si>
  <si>
    <t xml:space="preserve">% по друштво за животно осигурување </t>
  </si>
  <si>
    <t>во 000 мкд</t>
  </si>
  <si>
    <t xml:space="preserve">Вкупно </t>
  </si>
  <si>
    <t>Ос.полиса</t>
  </si>
  <si>
    <t>Патнички автомобили</t>
  </si>
  <si>
    <t>Товарни возила</t>
  </si>
  <si>
    <t>Автобуси</t>
  </si>
  <si>
    <t>Влечни возила</t>
  </si>
  <si>
    <t>Специјални возила</t>
  </si>
  <si>
    <t>Моторцикли и скутери</t>
  </si>
  <si>
    <t>Приклучни возила</t>
  </si>
  <si>
    <t>Работни моторни возила</t>
  </si>
  <si>
    <t>Возила за време на пробни возења и престој во складишта</t>
  </si>
  <si>
    <t>Возила за време на доопремување на сопствени оски (пер акс)</t>
  </si>
  <si>
    <t>Моторни возила со пробни таблици</t>
  </si>
  <si>
    <t>Возила за време на поправка во автомеханичарски и авторемонтни работилници и во работилници за перење и подмачкување</t>
  </si>
  <si>
    <t>Возила со посебни регистарски ознаки кои се во промет на територија на РМ</t>
  </si>
  <si>
    <t>000 мкд</t>
  </si>
  <si>
    <t xml:space="preserve">% </t>
  </si>
  <si>
    <t xml:space="preserve">Вкупно ЗК </t>
  </si>
  <si>
    <t>Вкупно (неживот)</t>
  </si>
  <si>
    <t>Вкупно (живот)</t>
  </si>
  <si>
    <t>Друштво за осигурување</t>
  </si>
  <si>
    <t>Трошоци за провизија</t>
  </si>
  <si>
    <t>Резерви за настанати и пријавени штети</t>
  </si>
  <si>
    <t>Резерви за настанати но непријавени штети</t>
  </si>
  <si>
    <t>Број на штети</t>
  </si>
  <si>
    <t>Исплатени износи</t>
  </si>
  <si>
    <t>Број на резервирани штети</t>
  </si>
  <si>
    <t>Неосигурени возила</t>
  </si>
  <si>
    <t>Непознати возила</t>
  </si>
  <si>
    <t>Останати услужни штети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</si>
  <si>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</si>
  <si>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Општа одговорност </t>
  </si>
  <si>
    <t>Македонија</t>
  </si>
  <si>
    <t xml:space="preserve">Директна продажба </t>
  </si>
  <si>
    <t>Осиг. брокерски друштва</t>
  </si>
  <si>
    <t>Друштва за застапување</t>
  </si>
  <si>
    <t>Туристички агенции</t>
  </si>
  <si>
    <t xml:space="preserve">Авто салони </t>
  </si>
  <si>
    <t>Банки</t>
  </si>
  <si>
    <t>Број на склучени договори</t>
  </si>
  <si>
    <t xml:space="preserve">Бруто полисирана премија </t>
  </si>
  <si>
    <t>Застапници во осигурување</t>
  </si>
  <si>
    <t>Останати дистрибутивни канали</t>
  </si>
  <si>
    <t>Математичка резерва</t>
  </si>
  <si>
    <t>Резерви на штети</t>
  </si>
  <si>
    <t>Ред.           бр.</t>
  </si>
  <si>
    <t>Резерви за преносна премија</t>
  </si>
  <si>
    <t>Резерви за бонуси и попусти</t>
  </si>
  <si>
    <t>Резерви за штети</t>
  </si>
  <si>
    <t>Еквилизациона резерва</t>
  </si>
  <si>
    <t>Други технички резерви</t>
  </si>
  <si>
    <t>Вкупно резерви за штети</t>
  </si>
  <si>
    <t>Друштво</t>
  </si>
  <si>
    <t>живот</t>
  </si>
  <si>
    <t xml:space="preserve"> Во 000 мкд</t>
  </si>
  <si>
    <t>Во 000 мкд</t>
  </si>
  <si>
    <t>Халк</t>
  </si>
  <si>
    <t>Граве н.</t>
  </si>
  <si>
    <t>Прва живот</t>
  </si>
  <si>
    <t>Зоил</t>
  </si>
  <si>
    <t>Бруто полисирана премија за период од 01.01.2025 до 31.03.2025</t>
  </si>
  <si>
    <t>Број на договори за период од 01.01.2025 до 31.03.2025</t>
  </si>
  <si>
    <t>Бруто исплатени (ликвидирани) штети за период од 01.01.2025 до 31.03.2025</t>
  </si>
  <si>
    <t>Број исплатени (ликвидирани) штети за период од 01.01.2025 до 31.03.2025</t>
  </si>
  <si>
    <t>Број на резервирани штети за период од 01.01.2025 до 31.03.2025</t>
  </si>
  <si>
    <t>Бруто резерви за настанати и пријавени штети за период од 01.01.2025 до 31.03.2025</t>
  </si>
  <si>
    <t>Бруто резерви за настанати но непријавени штети за период од 01.01.2025 до 31.03.2025</t>
  </si>
  <si>
    <t>Договори за ЗАО за период од 01.01.2025 до 31.03.2025</t>
  </si>
  <si>
    <t>Премија за ЗАО за период од 01.01.2025 до 31.03.2025</t>
  </si>
  <si>
    <t>Број на Зелена карта за период од 01.01.2025 до 31.03.2025</t>
  </si>
  <si>
    <t>Премија за Зелена карта за период од 01.01.2025 до 31.03.2025</t>
  </si>
  <si>
    <t>Број на Гранично осигурување за период од 01.01.2025 до 31.03.2025</t>
  </si>
  <si>
    <t>Премија за Гранично осигурување за период од 01.01.2025 до 31.03.2025</t>
  </si>
  <si>
    <t>Број на штети од ЗАО за период од 01.01.2025 до 31.03.2025</t>
  </si>
  <si>
    <t>Ликвидирани штети на ЗАО за период од 01.01.2025 до 31.03.2025</t>
  </si>
  <si>
    <t>Број на штети на Зелена карта за период од 01.01.2025 до 31.03.2025</t>
  </si>
  <si>
    <t>Ликвидирани штети за ЗК за период од 01.01.2025 до 31.03.2025</t>
  </si>
  <si>
    <t>Број на штети Гранично осигурување за период од 01.01.2025 до 31.03.2025</t>
  </si>
  <si>
    <t>Ликвидирани штети за Гранично осигурување за период од 01.01.2025 до 31.03.2025</t>
  </si>
  <si>
    <t>Техничка премија за период од 01.01.2025 до 31.03.2025</t>
  </si>
  <si>
    <t xml:space="preserve">          Резерви за настанати и пријавени, непријавени штети за период од 01.01.2025 до 31.03.2025</t>
  </si>
  <si>
    <t>Продажба по канали за период од 01.01.2025 до 31.03.2025 година</t>
  </si>
  <si>
    <t>Бруто технички резерви за периодот од  01.01.2025 до 31.03.2025</t>
  </si>
  <si>
    <t>Неосигурени возила, непознати возила и услужни штети за период од 01.01.2025 до 31.03.2025 година ( Вкупно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</si>
</sst>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#,##0.0"/>
    <numFmt numFmtId="166" formatCode="_(* #,##0_);_(* \(#,##0\);_(* &quot;-&quot;??_);_(@_)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charset val="204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  <charset val="204"/>
    </font>
    <font>
      <sz val="9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i/>
      <sz val="10"/>
      <color theme="1"/>
      <name val="Arial"/>
      <family val="2"/>
    </font>
    <font>
      <b/>
      <i/>
      <sz val="8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i/>
      <sz val="8"/>
      <color theme="1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charset val="204"/>
      <scheme val="minor"/>
    </font>
    <font>
      <i/>
      <sz val="11"/>
      <color theme="1"/>
      <name val="Calibri"/>
      <family val="2"/>
      <scheme val="minor"/>
    </font>
    <font>
      <b/>
      <sz val="9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0"/>
      <name val="Arial"/>
      <family val="2"/>
    </font>
    <font>
      <sz val="9"/>
      <color theme="0"/>
      <name val="Calibri"/>
      <family val="2"/>
      <scheme val="minor"/>
    </font>
    <font>
      <b/>
      <sz val="10"/>
      <name val="Arial"/>
      <family val="2"/>
    </font>
    <font>
      <b/>
      <i/>
      <sz val="9"/>
      <name val="Arial"/>
      <family val="2"/>
    </font>
    <font>
      <b/>
      <sz val="11"/>
      <name val="Arial"/>
      <family val="2"/>
    </font>
    <font>
      <sz val="10"/>
      <name val="Tahoma"/>
      <family val="2"/>
    </font>
    <font>
      <sz val="10"/>
      <name val="Tahoma"/>
      <family val="2"/>
    </font>
    <font>
      <sz val="8"/>
      <name val="Calibri"/>
      <family val="2"/>
      <charset val="204"/>
      <scheme val="minor"/>
    </font>
    <font>
      <sz val="10"/>
      <name val="Calibri"/>
      <family val="2"/>
    </font>
    <font>
      <sz val="9"/>
      <name val="Calibri"/>
      <family val="2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i/>
      <sz val="9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6" tint="0.59999389629810485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5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1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0" fontId="13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9" fillId="0" borderId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6">
    <xf numFmtId="0" fontId="0" fillId="0" borderId="0" xfId="0"/>
    <xf numFmtId="0" fontId="0" fillId="0" borderId="0" xfId="0"/>
    <xf numFmtId="0" fontId="5" fillId="0" borderId="0" xfId="1" applyFont="1"/>
    <xf numFmtId="0" fontId="6" fillId="0" borderId="0" xfId="1" applyFont="1"/>
    <xf numFmtId="0" fontId="5" fillId="0" borderId="7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6" fillId="0" borderId="1" xfId="1" applyFont="1" applyBorder="1" applyAlignment="1">
      <alignment vertical="center"/>
    </xf>
    <xf numFmtId="0" fontId="3" fillId="0" borderId="0" xfId="1" applyFont="1"/>
    <xf numFmtId="0" fontId="5" fillId="2" borderId="6" xfId="1" applyFont="1" applyFill="1" applyBorder="1" applyAlignment="1">
      <alignment vertical="center"/>
    </xf>
    <xf numFmtId="0" fontId="5" fillId="2" borderId="7" xfId="1" applyFont="1" applyFill="1" applyBorder="1" applyAlignment="1">
      <alignment vertical="center"/>
    </xf>
    <xf numFmtId="0" fontId="5" fillId="2" borderId="9" xfId="1" applyFont="1" applyFill="1" applyBorder="1" applyAlignment="1">
      <alignment vertical="center"/>
    </xf>
    <xf numFmtId="0" fontId="8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3" fontId="11" fillId="3" borderId="0" xfId="1" applyNumberFormat="1" applyFont="1" applyFill="1" applyBorder="1" applyAlignment="1">
      <alignment vertical="center"/>
    </xf>
    <xf numFmtId="0" fontId="8" fillId="3" borderId="0" xfId="1" applyFont="1" applyFill="1" applyBorder="1" applyAlignment="1">
      <alignment vertical="center"/>
    </xf>
    <xf numFmtId="3" fontId="8" fillId="3" borderId="0" xfId="1" applyNumberFormat="1" applyFont="1" applyFill="1" applyBorder="1" applyAlignment="1">
      <alignment vertical="center"/>
    </xf>
    <xf numFmtId="3" fontId="8" fillId="4" borderId="0" xfId="1" applyNumberFormat="1" applyFont="1" applyFill="1" applyBorder="1" applyAlignment="1">
      <alignment vertical="center"/>
    </xf>
    <xf numFmtId="0" fontId="8" fillId="3" borderId="0" xfId="1" applyFont="1" applyFill="1" applyBorder="1" applyAlignment="1">
      <alignment horizontal="right" vertical="center"/>
    </xf>
    <xf numFmtId="0" fontId="7" fillId="2" borderId="1" xfId="1" applyFont="1" applyFill="1" applyBorder="1" applyAlignment="1">
      <alignment horizontal="right" vertical="center"/>
    </xf>
    <xf numFmtId="0" fontId="6" fillId="3" borderId="0" xfId="1" applyFont="1" applyFill="1" applyBorder="1" applyAlignment="1">
      <alignment vertical="center"/>
    </xf>
    <xf numFmtId="0" fontId="4" fillId="3" borderId="1" xfId="1" applyFont="1" applyFill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10" fontId="12" fillId="3" borderId="1" xfId="2" applyNumberFormat="1" applyFont="1" applyFill="1" applyBorder="1" applyAlignment="1">
      <alignment vertical="center"/>
    </xf>
    <xf numFmtId="10" fontId="5" fillId="2" borderId="13" xfId="2" applyNumberFormat="1" applyFont="1" applyFill="1" applyBorder="1" applyAlignment="1">
      <alignment vertical="center"/>
    </xf>
    <xf numFmtId="10" fontId="5" fillId="3" borderId="1" xfId="2" applyNumberFormat="1" applyFont="1" applyFill="1" applyBorder="1" applyAlignment="1">
      <alignment vertical="center"/>
    </xf>
    <xf numFmtId="0" fontId="5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2" borderId="6" xfId="0" applyFont="1" applyFill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2" borderId="7" xfId="0" applyFont="1" applyFill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2" borderId="9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right" vertical="center"/>
    </xf>
    <xf numFmtId="3" fontId="8" fillId="3" borderId="12" xfId="0" applyNumberFormat="1" applyFont="1" applyFill="1" applyBorder="1" applyAlignment="1">
      <alignment vertical="center"/>
    </xf>
    <xf numFmtId="3" fontId="8" fillId="2" borderId="1" xfId="0" applyNumberFormat="1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3" fontId="8" fillId="3" borderId="1" xfId="0" applyNumberFormat="1" applyFont="1" applyFill="1" applyBorder="1" applyAlignment="1">
      <alignment vertical="center"/>
    </xf>
    <xf numFmtId="3" fontId="8" fillId="2" borderId="13" xfId="0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3" borderId="0" xfId="0" applyFont="1" applyFill="1" applyBorder="1" applyAlignment="1">
      <alignment horizontal="right" vertical="center"/>
    </xf>
    <xf numFmtId="3" fontId="8" fillId="3" borderId="0" xfId="0" applyNumberFormat="1" applyFont="1" applyFill="1" applyBorder="1"/>
    <xf numFmtId="3" fontId="8" fillId="3" borderId="0" xfId="0" applyNumberFormat="1" applyFont="1" applyFill="1" applyBorder="1" applyAlignment="1">
      <alignment vertical="center"/>
    </xf>
    <xf numFmtId="10" fontId="5" fillId="2" borderId="1" xfId="6" applyNumberFormat="1" applyFont="1" applyFill="1" applyBorder="1" applyAlignment="1">
      <alignment vertical="center"/>
    </xf>
    <xf numFmtId="10" fontId="5" fillId="3" borderId="1" xfId="6" applyNumberFormat="1" applyFont="1" applyFill="1" applyBorder="1" applyAlignment="1">
      <alignment vertical="center"/>
    </xf>
    <xf numFmtId="0" fontId="6" fillId="0" borderId="0" xfId="0" applyFont="1"/>
    <xf numFmtId="3" fontId="5" fillId="2" borderId="1" xfId="0" applyNumberFormat="1" applyFont="1" applyFill="1" applyBorder="1" applyAlignment="1">
      <alignment vertical="center"/>
    </xf>
    <xf numFmtId="3" fontId="11" fillId="2" borderId="1" xfId="0" applyNumberFormat="1" applyFont="1" applyFill="1" applyBorder="1" applyAlignment="1">
      <alignment vertical="center"/>
    </xf>
    <xf numFmtId="0" fontId="14" fillId="0" borderId="0" xfId="0" applyFont="1"/>
    <xf numFmtId="0" fontId="5" fillId="2" borderId="7" xfId="0" applyFont="1" applyFill="1" applyBorder="1" applyAlignment="1">
      <alignment vertical="center" wrapText="1"/>
    </xf>
    <xf numFmtId="3" fontId="5" fillId="2" borderId="7" xfId="0" applyNumberFormat="1" applyFont="1" applyFill="1" applyBorder="1" applyAlignment="1">
      <alignment vertical="center"/>
    </xf>
    <xf numFmtId="10" fontId="12" fillId="3" borderId="1" xfId="6" applyNumberFormat="1" applyFont="1" applyFill="1" applyBorder="1" applyAlignment="1">
      <alignment vertical="center"/>
    </xf>
    <xf numFmtId="10" fontId="5" fillId="2" borderId="13" xfId="6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3" fontId="11" fillId="3" borderId="0" xfId="0" applyNumberFormat="1" applyFont="1" applyFill="1" applyBorder="1" applyAlignment="1">
      <alignment vertical="center"/>
    </xf>
    <xf numFmtId="3" fontId="8" fillId="4" borderId="0" xfId="0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vertical="center"/>
    </xf>
    <xf numFmtId="3" fontId="5" fillId="3" borderId="7" xfId="0" applyNumberFormat="1" applyFont="1" applyFill="1" applyBorder="1" applyAlignment="1">
      <alignment vertical="center"/>
    </xf>
    <xf numFmtId="0" fontId="5" fillId="4" borderId="1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3" fontId="5" fillId="3" borderId="24" xfId="0" applyNumberFormat="1" applyFont="1" applyFill="1" applyBorder="1" applyAlignment="1">
      <alignment vertical="center"/>
    </xf>
    <xf numFmtId="3" fontId="5" fillId="2" borderId="16" xfId="0" applyNumberFormat="1" applyFont="1" applyFill="1" applyBorder="1" applyAlignment="1">
      <alignment vertical="center"/>
    </xf>
    <xf numFmtId="3" fontId="11" fillId="3" borderId="13" xfId="0" applyNumberFormat="1" applyFont="1" applyFill="1" applyBorder="1" applyAlignment="1">
      <alignment vertical="center"/>
    </xf>
    <xf numFmtId="10" fontId="5" fillId="3" borderId="13" xfId="6" applyNumberFormat="1" applyFont="1" applyFill="1" applyBorder="1" applyAlignment="1">
      <alignment vertical="center"/>
    </xf>
    <xf numFmtId="10" fontId="12" fillId="2" borderId="1" xfId="6" applyNumberFormat="1" applyFont="1" applyFill="1" applyBorder="1" applyAlignment="1">
      <alignment vertical="center"/>
    </xf>
    <xf numFmtId="10" fontId="5" fillId="3" borderId="1" xfId="0" applyNumberFormat="1" applyFont="1" applyFill="1" applyBorder="1" applyAlignment="1">
      <alignment vertical="center" wrapText="1"/>
    </xf>
    <xf numFmtId="3" fontId="11" fillId="3" borderId="1" xfId="0" applyNumberFormat="1" applyFont="1" applyFill="1" applyBorder="1" applyAlignment="1">
      <alignment vertical="center"/>
    </xf>
    <xf numFmtId="3" fontId="12" fillId="3" borderId="3" xfId="0" applyNumberFormat="1" applyFont="1" applyFill="1" applyBorder="1" applyAlignment="1">
      <alignment vertical="center"/>
    </xf>
    <xf numFmtId="0" fontId="5" fillId="6" borderId="17" xfId="0" applyFont="1" applyFill="1" applyBorder="1"/>
    <xf numFmtId="0" fontId="5" fillId="6" borderId="0" xfId="0" applyFont="1" applyFill="1" applyBorder="1"/>
    <xf numFmtId="0" fontId="5" fillId="0" borderId="1" xfId="0" applyFont="1" applyBorder="1"/>
    <xf numFmtId="0" fontId="12" fillId="3" borderId="1" xfId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6" fillId="2" borderId="10" xfId="1" applyFont="1" applyFill="1" applyBorder="1" applyAlignment="1">
      <alignment vertical="center"/>
    </xf>
    <xf numFmtId="0" fontId="0" fillId="0" borderId="0" xfId="0" applyBorder="1"/>
    <xf numFmtId="10" fontId="12" fillId="2" borderId="1" xfId="2" applyNumberFormat="1" applyFont="1" applyFill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3" fontId="5" fillId="3" borderId="29" xfId="0" applyNumberFormat="1" applyFont="1" applyFill="1" applyBorder="1" applyAlignment="1">
      <alignment vertical="center"/>
    </xf>
    <xf numFmtId="3" fontId="5" fillId="2" borderId="27" xfId="0" applyNumberFormat="1" applyFont="1" applyFill="1" applyBorder="1" applyAlignment="1">
      <alignment vertical="center"/>
    </xf>
    <xf numFmtId="3" fontId="5" fillId="3" borderId="4" xfId="0" applyNumberFormat="1" applyFont="1" applyFill="1" applyBorder="1" applyAlignment="1">
      <alignment vertical="center"/>
    </xf>
    <xf numFmtId="0" fontId="14" fillId="3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vertical="center"/>
    </xf>
    <xf numFmtId="0" fontId="4" fillId="0" borderId="0" xfId="0" applyFont="1"/>
    <xf numFmtId="3" fontId="24" fillId="2" borderId="4" xfId="0" applyNumberFormat="1" applyFont="1" applyFill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3" fontId="14" fillId="0" borderId="25" xfId="0" applyNumberFormat="1" applyFont="1" applyBorder="1" applyAlignment="1">
      <alignment vertical="center"/>
    </xf>
    <xf numFmtId="3" fontId="14" fillId="2" borderId="6" xfId="0" applyNumberFormat="1" applyFont="1" applyFill="1" applyBorder="1" applyAlignment="1">
      <alignment vertical="center"/>
    </xf>
    <xf numFmtId="3" fontId="14" fillId="0" borderId="26" xfId="0" applyNumberFormat="1" applyFont="1" applyBorder="1" applyAlignment="1">
      <alignment vertical="center"/>
    </xf>
    <xf numFmtId="3" fontId="24" fillId="3" borderId="6" xfId="0" applyNumberFormat="1" applyFont="1" applyFill="1" applyBorder="1" applyAlignment="1">
      <alignment vertical="center"/>
    </xf>
    <xf numFmtId="3" fontId="14" fillId="0" borderId="28" xfId="0" applyNumberFormat="1" applyFont="1" applyBorder="1" applyAlignment="1">
      <alignment vertical="center"/>
    </xf>
    <xf numFmtId="3" fontId="14" fillId="2" borderId="4" xfId="0" applyNumberFormat="1" applyFont="1" applyFill="1" applyBorder="1" applyAlignment="1">
      <alignment vertical="center"/>
    </xf>
    <xf numFmtId="3" fontId="14" fillId="0" borderId="27" xfId="0" applyNumberFormat="1" applyFont="1" applyBorder="1" applyAlignment="1">
      <alignment vertical="center"/>
    </xf>
    <xf numFmtId="3" fontId="24" fillId="3" borderId="4" xfId="0" applyNumberFormat="1" applyFont="1" applyFill="1" applyBorder="1" applyAlignment="1">
      <alignment vertical="center"/>
    </xf>
    <xf numFmtId="3" fontId="14" fillId="0" borderId="1" xfId="0" applyNumberFormat="1" applyFont="1" applyBorder="1" applyAlignment="1">
      <alignment vertical="center"/>
    </xf>
    <xf numFmtId="3" fontId="14" fillId="0" borderId="15" xfId="0" applyNumberFormat="1" applyFont="1" applyBorder="1" applyAlignment="1">
      <alignment vertical="center"/>
    </xf>
    <xf numFmtId="0" fontId="14" fillId="3" borderId="9" xfId="0" applyFont="1" applyFill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8" fillId="3" borderId="13" xfId="0" applyFont="1" applyFill="1" applyBorder="1" applyAlignment="1">
      <alignment horizontal="right" vertical="center"/>
    </xf>
    <xf numFmtId="3" fontId="11" fillId="3" borderId="12" xfId="0" applyNumberFormat="1" applyFont="1" applyFill="1" applyBorder="1" applyAlignment="1">
      <alignment vertical="center"/>
    </xf>
    <xf numFmtId="3" fontId="11" fillId="3" borderId="1" xfId="1" applyNumberFormat="1" applyFont="1" applyFill="1" applyBorder="1" applyAlignment="1">
      <alignment vertical="center"/>
    </xf>
    <xf numFmtId="3" fontId="8" fillId="2" borderId="13" xfId="1" applyNumberFormat="1" applyFont="1" applyFill="1" applyBorder="1" applyAlignment="1">
      <alignment vertical="center"/>
    </xf>
    <xf numFmtId="3" fontId="8" fillId="3" borderId="1" xfId="1" applyNumberFormat="1" applyFont="1" applyFill="1" applyBorder="1" applyAlignment="1">
      <alignment vertical="center"/>
    </xf>
    <xf numFmtId="3" fontId="14" fillId="2" borderId="1" xfId="0" applyNumberFormat="1" applyFont="1" applyFill="1" applyBorder="1" applyAlignment="1">
      <alignment horizontal="right" vertical="center"/>
    </xf>
    <xf numFmtId="3" fontId="5" fillId="0" borderId="1" xfId="0" applyNumberFormat="1" applyFont="1" applyBorder="1" applyAlignment="1">
      <alignment vertical="center"/>
    </xf>
    <xf numFmtId="3" fontId="5" fillId="0" borderId="11" xfId="0" applyNumberFormat="1" applyFont="1" applyBorder="1" applyAlignment="1">
      <alignment vertical="center"/>
    </xf>
    <xf numFmtId="3" fontId="5" fillId="3" borderId="6" xfId="0" applyNumberFormat="1" applyFont="1" applyFill="1" applyBorder="1" applyAlignment="1">
      <alignment vertical="center"/>
    </xf>
    <xf numFmtId="3" fontId="5" fillId="2" borderId="3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3" fontId="12" fillId="3" borderId="1" xfId="0" applyNumberFormat="1" applyFont="1" applyFill="1" applyBorder="1" applyAlignment="1">
      <alignment vertical="center"/>
    </xf>
    <xf numFmtId="0" fontId="5" fillId="6" borderId="17" xfId="0" applyFont="1" applyFill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3" fontId="5" fillId="2" borderId="6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vertical="center"/>
    </xf>
    <xf numFmtId="0" fontId="14" fillId="2" borderId="3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14" fillId="2" borderId="9" xfId="0" applyFont="1" applyFill="1" applyBorder="1" applyAlignment="1">
      <alignment vertical="center"/>
    </xf>
    <xf numFmtId="0" fontId="14" fillId="3" borderId="9" xfId="0" applyFont="1" applyFill="1" applyBorder="1" applyAlignment="1">
      <alignment vertical="center"/>
    </xf>
    <xf numFmtId="3" fontId="14" fillId="2" borderId="7" xfId="0" applyNumberFormat="1" applyFont="1" applyFill="1" applyBorder="1" applyAlignment="1">
      <alignment vertical="center"/>
    </xf>
    <xf numFmtId="3" fontId="14" fillId="3" borderId="7" xfId="0" applyNumberFormat="1" applyFont="1" applyFill="1" applyBorder="1" applyAlignment="1">
      <alignment vertical="center"/>
    </xf>
    <xf numFmtId="3" fontId="14" fillId="3" borderId="9" xfId="0" applyNumberFormat="1" applyFont="1" applyFill="1" applyBorder="1" applyAlignment="1">
      <alignment vertical="center"/>
    </xf>
    <xf numFmtId="3" fontId="14" fillId="2" borderId="3" xfId="0" applyNumberFormat="1" applyFont="1" applyFill="1" applyBorder="1" applyAlignment="1">
      <alignment vertical="center"/>
    </xf>
    <xf numFmtId="3" fontId="23" fillId="2" borderId="3" xfId="0" applyNumberFormat="1" applyFont="1" applyFill="1" applyBorder="1" applyAlignment="1">
      <alignment vertical="center"/>
    </xf>
    <xf numFmtId="3" fontId="23" fillId="3" borderId="7" xfId="0" applyNumberFormat="1" applyFont="1" applyFill="1" applyBorder="1" applyAlignment="1">
      <alignment vertical="center"/>
    </xf>
    <xf numFmtId="3" fontId="23" fillId="2" borderId="9" xfId="0" applyNumberFormat="1" applyFont="1" applyFill="1" applyBorder="1" applyAlignment="1">
      <alignment vertical="center"/>
    </xf>
    <xf numFmtId="3" fontId="14" fillId="2" borderId="9" xfId="0" applyNumberFormat="1" applyFont="1" applyFill="1" applyBorder="1" applyAlignment="1">
      <alignment vertical="center"/>
    </xf>
    <xf numFmtId="3" fontId="23" fillId="2" borderId="7" xfId="0" applyNumberFormat="1" applyFont="1" applyFill="1" applyBorder="1" applyAlignment="1">
      <alignment vertical="center"/>
    </xf>
    <xf numFmtId="3" fontId="5" fillId="3" borderId="6" xfId="1" applyNumberFormat="1" applyFont="1" applyFill="1" applyBorder="1" applyAlignment="1">
      <alignment vertical="center"/>
    </xf>
    <xf numFmtId="3" fontId="5" fillId="3" borderId="16" xfId="0" applyNumberFormat="1" applyFont="1" applyFill="1" applyBorder="1" applyAlignment="1">
      <alignment vertical="center"/>
    </xf>
    <xf numFmtId="3" fontId="5" fillId="2" borderId="3" xfId="1" applyNumberFormat="1" applyFont="1" applyFill="1" applyBorder="1" applyAlignment="1">
      <alignment vertical="center"/>
    </xf>
    <xf numFmtId="3" fontId="5" fillId="2" borderId="16" xfId="1" applyNumberFormat="1" applyFont="1" applyFill="1" applyBorder="1" applyAlignment="1">
      <alignment vertical="center"/>
    </xf>
    <xf numFmtId="3" fontId="5" fillId="3" borderId="7" xfId="1" applyNumberFormat="1" applyFont="1" applyFill="1" applyBorder="1" applyAlignment="1">
      <alignment vertical="center"/>
    </xf>
    <xf numFmtId="3" fontId="5" fillId="3" borderId="9" xfId="1" applyNumberFormat="1" applyFont="1" applyFill="1" applyBorder="1" applyAlignment="1">
      <alignment vertical="center"/>
    </xf>
    <xf numFmtId="3" fontId="5" fillId="3" borderId="3" xfId="1" applyNumberFormat="1" applyFont="1" applyFill="1" applyBorder="1" applyAlignment="1">
      <alignment vertical="center"/>
    </xf>
    <xf numFmtId="3" fontId="5" fillId="0" borderId="17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vertical="center"/>
    </xf>
    <xf numFmtId="3" fontId="31" fillId="3" borderId="1" xfId="1" applyNumberFormat="1" applyFont="1" applyFill="1" applyBorder="1" applyAlignment="1">
      <alignment vertical="center"/>
    </xf>
    <xf numFmtId="3" fontId="31" fillId="2" borderId="13" xfId="1" applyNumberFormat="1" applyFont="1" applyFill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2" borderId="7" xfId="0" applyFont="1" applyFill="1" applyBorder="1" applyAlignment="1">
      <alignment horizontal="left" vertical="center" wrapText="1"/>
    </xf>
    <xf numFmtId="1" fontId="5" fillId="0" borderId="0" xfId="0" applyNumberFormat="1" applyFont="1" applyAlignment="1">
      <alignment horizontal="right" vertical="center"/>
    </xf>
    <xf numFmtId="0" fontId="24" fillId="0" borderId="0" xfId="0" applyFont="1" applyAlignment="1">
      <alignment vertical="center"/>
    </xf>
    <xf numFmtId="2" fontId="7" fillId="0" borderId="0" xfId="0" applyNumberFormat="1" applyFont="1" applyBorder="1" applyAlignment="1">
      <alignment horizontal="center" vertical="center" wrapText="1"/>
    </xf>
    <xf numFmtId="2" fontId="0" fillId="0" borderId="0" xfId="0" applyNumberFormat="1" applyBorder="1" applyAlignment="1">
      <alignment wrapText="1"/>
    </xf>
    <xf numFmtId="10" fontId="5" fillId="3" borderId="1" xfId="6" applyNumberFormat="1" applyFont="1" applyFill="1" applyBorder="1"/>
    <xf numFmtId="0" fontId="32" fillId="0" borderId="0" xfId="0" applyFont="1"/>
    <xf numFmtId="0" fontId="33" fillId="0" borderId="0" xfId="0" applyFont="1"/>
    <xf numFmtId="0" fontId="4" fillId="0" borderId="0" xfId="0" applyFont="1" applyAlignment="1">
      <alignment vertical="center"/>
    </xf>
    <xf numFmtId="3" fontId="12" fillId="0" borderId="1" xfId="0" applyNumberFormat="1" applyFont="1" applyBorder="1" applyAlignment="1">
      <alignment vertical="center"/>
    </xf>
    <xf numFmtId="2" fontId="5" fillId="0" borderId="11" xfId="0" applyNumberFormat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8" fillId="4" borderId="11" xfId="0" applyFont="1" applyFill="1" applyBorder="1" applyAlignment="1">
      <alignment horizontal="center" vertical="center"/>
    </xf>
    <xf numFmtId="0" fontId="28" fillId="3" borderId="11" xfId="0" applyFont="1" applyFill="1" applyBorder="1" applyAlignment="1">
      <alignment horizontal="center" vertical="center"/>
    </xf>
    <xf numFmtId="0" fontId="28" fillId="2" borderId="15" xfId="0" applyFont="1" applyFill="1" applyBorder="1" applyAlignment="1">
      <alignment horizontal="center" vertical="center"/>
    </xf>
    <xf numFmtId="3" fontId="24" fillId="2" borderId="6" xfId="0" applyNumberFormat="1" applyFont="1" applyFill="1" applyBorder="1" applyAlignment="1">
      <alignment vertical="center"/>
    </xf>
    <xf numFmtId="0" fontId="0" fillId="0" borderId="0" xfId="0" applyAlignment="1"/>
    <xf numFmtId="3" fontId="23" fillId="3" borderId="3" xfId="0" applyNumberFormat="1" applyFont="1" applyFill="1" applyBorder="1" applyAlignment="1">
      <alignment vertical="center"/>
    </xf>
    <xf numFmtId="3" fontId="19" fillId="3" borderId="39" xfId="0" applyNumberFormat="1" applyFont="1" applyFill="1" applyBorder="1" applyAlignment="1">
      <alignment vertical="center"/>
    </xf>
    <xf numFmtId="3" fontId="19" fillId="3" borderId="40" xfId="0" applyNumberFormat="1" applyFont="1" applyFill="1" applyBorder="1" applyAlignment="1">
      <alignment vertical="center"/>
    </xf>
    <xf numFmtId="1" fontId="19" fillId="0" borderId="39" xfId="0" applyNumberFormat="1" applyFont="1" applyBorder="1" applyAlignment="1">
      <alignment vertical="center"/>
    </xf>
    <xf numFmtId="3" fontId="19" fillId="0" borderId="39" xfId="0" applyNumberFormat="1" applyFont="1" applyBorder="1" applyAlignment="1">
      <alignment vertical="center"/>
    </xf>
    <xf numFmtId="3" fontId="19" fillId="0" borderId="40" xfId="0" applyNumberFormat="1" applyFont="1" applyBorder="1" applyAlignment="1">
      <alignment vertical="center"/>
    </xf>
    <xf numFmtId="0" fontId="5" fillId="0" borderId="39" xfId="0" applyFont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2" fontId="5" fillId="0" borderId="39" xfId="0" applyNumberFormat="1" applyFont="1" applyBorder="1" applyAlignment="1">
      <alignment horizontal="center" vertical="center"/>
    </xf>
    <xf numFmtId="3" fontId="12" fillId="0" borderId="42" xfId="0" applyNumberFormat="1" applyFont="1" applyBorder="1" applyAlignment="1">
      <alignment vertical="center"/>
    </xf>
    <xf numFmtId="0" fontId="5" fillId="0" borderId="48" xfId="1" applyFont="1" applyBorder="1" applyAlignment="1">
      <alignment horizontal="center" vertical="center"/>
    </xf>
    <xf numFmtId="0" fontId="6" fillId="2" borderId="42" xfId="1" applyFont="1" applyFill="1" applyBorder="1" applyAlignment="1">
      <alignment vertical="center"/>
    </xf>
    <xf numFmtId="3" fontId="5" fillId="2" borderId="42" xfId="0" applyNumberFormat="1" applyFont="1" applyFill="1" applyBorder="1" applyAlignment="1">
      <alignment vertical="center"/>
    </xf>
    <xf numFmtId="3" fontId="5" fillId="0" borderId="42" xfId="0" applyNumberFormat="1" applyFont="1" applyBorder="1" applyAlignment="1">
      <alignment vertical="center"/>
    </xf>
    <xf numFmtId="3" fontId="5" fillId="2" borderId="43" xfId="0" applyNumberFormat="1" applyFont="1" applyFill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3" fontId="12" fillId="0" borderId="12" xfId="0" applyNumberFormat="1" applyFont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3" fontId="42" fillId="2" borderId="4" xfId="0" applyNumberFormat="1" applyFont="1" applyFill="1" applyBorder="1" applyAlignment="1">
      <alignment vertical="center" wrapText="1"/>
    </xf>
    <xf numFmtId="3" fontId="5" fillId="0" borderId="12" xfId="0" applyNumberFormat="1" applyFont="1" applyBorder="1" applyAlignment="1">
      <alignment vertical="center"/>
    </xf>
    <xf numFmtId="3" fontId="5" fillId="0" borderId="14" xfId="0" applyNumberFormat="1" applyFont="1" applyBorder="1" applyAlignment="1">
      <alignment vertical="center"/>
    </xf>
    <xf numFmtId="0" fontId="28" fillId="2" borderId="17" xfId="0" applyFont="1" applyFill="1" applyBorder="1" applyAlignment="1">
      <alignment horizontal="center" vertical="center"/>
    </xf>
    <xf numFmtId="3" fontId="12" fillId="0" borderId="14" xfId="0" applyNumberFormat="1" applyFont="1" applyBorder="1" applyAlignment="1">
      <alignment vertical="center"/>
    </xf>
    <xf numFmtId="4" fontId="5" fillId="3" borderId="7" xfId="1" applyNumberFormat="1" applyFont="1" applyFill="1" applyBorder="1" applyAlignment="1">
      <alignment vertical="center"/>
    </xf>
    <xf numFmtId="3" fontId="0" fillId="0" borderId="0" xfId="0" applyNumberFormat="1"/>
    <xf numFmtId="3" fontId="23" fillId="3" borderId="9" xfId="0" applyNumberFormat="1" applyFont="1" applyFill="1" applyBorder="1" applyAlignment="1">
      <alignment vertical="center"/>
    </xf>
    <xf numFmtId="3" fontId="12" fillId="2" borderId="4" xfId="0" applyNumberFormat="1" applyFont="1" applyFill="1" applyBorder="1" applyAlignment="1">
      <alignment vertical="center" wrapText="1"/>
    </xf>
    <xf numFmtId="3" fontId="23" fillId="2" borderId="6" xfId="0" applyNumberFormat="1" applyFont="1" applyFill="1" applyBorder="1" applyAlignment="1">
      <alignment vertical="center" wrapText="1"/>
    </xf>
    <xf numFmtId="3" fontId="23" fillId="2" borderId="4" xfId="0" applyNumberFormat="1" applyFont="1" applyFill="1" applyBorder="1" applyAlignment="1">
      <alignment vertical="center" wrapText="1"/>
    </xf>
    <xf numFmtId="3" fontId="42" fillId="7" borderId="49" xfId="0" applyNumberFormat="1" applyFont="1" applyFill="1" applyBorder="1" applyAlignment="1">
      <alignment vertical="center" wrapText="1"/>
    </xf>
    <xf numFmtId="3" fontId="14" fillId="2" borderId="50" xfId="0" applyNumberFormat="1" applyFont="1" applyFill="1" applyBorder="1" applyAlignment="1">
      <alignment vertical="center"/>
    </xf>
    <xf numFmtId="3" fontId="14" fillId="3" borderId="51" xfId="0" applyNumberFormat="1" applyFont="1" applyFill="1" applyBorder="1" applyAlignment="1">
      <alignment vertical="center"/>
    </xf>
    <xf numFmtId="3" fontId="42" fillId="7" borderId="7" xfId="0" applyNumberFormat="1" applyFont="1" applyFill="1" applyBorder="1" applyAlignment="1">
      <alignment vertical="center" wrapText="1"/>
    </xf>
    <xf numFmtId="3" fontId="5" fillId="0" borderId="3" xfId="0" applyNumberFormat="1" applyFont="1" applyBorder="1" applyAlignment="1">
      <alignment vertical="center"/>
    </xf>
    <xf numFmtId="3" fontId="5" fillId="0" borderId="52" xfId="0" applyNumberFormat="1" applyFont="1" applyBorder="1" applyAlignment="1">
      <alignment vertical="center"/>
    </xf>
    <xf numFmtId="3" fontId="43" fillId="2" borderId="42" xfId="0" applyNumberFormat="1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39" xfId="0" applyFont="1" applyFill="1" applyBorder="1" applyAlignment="1">
      <alignment vertical="center" wrapText="1"/>
    </xf>
    <xf numFmtId="3" fontId="5" fillId="2" borderId="20" xfId="0" applyNumberFormat="1" applyFont="1" applyFill="1" applyBorder="1" applyAlignment="1">
      <alignment vertical="center"/>
    </xf>
    <xf numFmtId="2" fontId="5" fillId="0" borderId="10" xfId="0" applyNumberFormat="1" applyFont="1" applyBorder="1" applyAlignment="1">
      <alignment horizontal="center" vertical="center"/>
    </xf>
    <xf numFmtId="3" fontId="5" fillId="2" borderId="11" xfId="0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29" fillId="2" borderId="11" xfId="0" applyFont="1" applyFill="1" applyBorder="1" applyAlignment="1">
      <alignment vertical="center" wrapText="1"/>
    </xf>
    <xf numFmtId="4" fontId="14" fillId="2" borderId="9" xfId="0" applyNumberFormat="1" applyFont="1" applyFill="1" applyBorder="1" applyAlignment="1">
      <alignment vertical="center"/>
    </xf>
    <xf numFmtId="3" fontId="14" fillId="2" borderId="51" xfId="0" applyNumberFormat="1" applyFont="1" applyFill="1" applyBorder="1" applyAlignment="1">
      <alignment vertical="center"/>
    </xf>
    <xf numFmtId="3" fontId="23" fillId="2" borderId="17" xfId="0" applyNumberFormat="1" applyFont="1" applyFill="1" applyBorder="1" applyAlignment="1">
      <alignment vertical="center"/>
    </xf>
    <xf numFmtId="0" fontId="0" fillId="0" borderId="39" xfId="0" applyBorder="1"/>
    <xf numFmtId="0" fontId="0" fillId="0" borderId="39" xfId="0" applyBorder="1" applyAlignment="1">
      <alignment horizontal="center"/>
    </xf>
    <xf numFmtId="0" fontId="14" fillId="0" borderId="39" xfId="0" applyFont="1" applyBorder="1"/>
    <xf numFmtId="4" fontId="0" fillId="0" borderId="39" xfId="0" applyNumberFormat="1" applyBorder="1"/>
    <xf numFmtId="0" fontId="0" fillId="0" borderId="54" xfId="0" applyBorder="1"/>
    <xf numFmtId="3" fontId="23" fillId="2" borderId="39" xfId="0" applyNumberFormat="1" applyFont="1" applyFill="1" applyBorder="1" applyAlignment="1">
      <alignment vertical="center"/>
    </xf>
    <xf numFmtId="0" fontId="5" fillId="3" borderId="11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3" borderId="11" xfId="1" applyFont="1" applyFill="1" applyBorder="1" applyAlignment="1">
      <alignment horizontal="center" vertical="center"/>
    </xf>
    <xf numFmtId="3" fontId="5" fillId="8" borderId="3" xfId="1" applyNumberFormat="1" applyFont="1" applyFill="1" applyBorder="1" applyAlignment="1">
      <alignment vertical="center"/>
    </xf>
    <xf numFmtId="3" fontId="5" fillId="8" borderId="43" xfId="0" applyNumberFormat="1" applyFont="1" applyFill="1" applyBorder="1" applyAlignment="1">
      <alignment vertical="center"/>
    </xf>
    <xf numFmtId="10" fontId="12" fillId="8" borderId="1" xfId="2" applyNumberFormat="1" applyFont="1" applyFill="1" applyBorder="1" applyAlignment="1">
      <alignment vertical="center"/>
    </xf>
    <xf numFmtId="3" fontId="8" fillId="8" borderId="2" xfId="0" applyNumberFormat="1" applyFont="1" applyFill="1" applyBorder="1" applyAlignment="1">
      <alignment vertical="center"/>
    </xf>
    <xf numFmtId="10" fontId="8" fillId="2" borderId="19" xfId="0" applyNumberFormat="1" applyFont="1" applyFill="1" applyBorder="1" applyAlignment="1">
      <alignment vertical="center"/>
    </xf>
    <xf numFmtId="3" fontId="8" fillId="8" borderId="1" xfId="0" applyNumberFormat="1" applyFont="1" applyFill="1" applyBorder="1" applyAlignment="1">
      <alignment vertical="center"/>
    </xf>
    <xf numFmtId="10" fontId="8" fillId="2" borderId="1" xfId="0" applyNumberFormat="1" applyFont="1" applyFill="1" applyBorder="1" applyAlignment="1">
      <alignment vertical="center"/>
    </xf>
    <xf numFmtId="3" fontId="8" fillId="8" borderId="11" xfId="0" applyNumberFormat="1" applyFont="1" applyFill="1" applyBorder="1" applyAlignment="1">
      <alignment vertical="center"/>
    </xf>
    <xf numFmtId="10" fontId="8" fillId="2" borderId="20" xfId="0" applyNumberFormat="1" applyFont="1" applyFill="1" applyBorder="1" applyAlignment="1">
      <alignment vertical="center"/>
    </xf>
    <xf numFmtId="3" fontId="5" fillId="8" borderId="52" xfId="1" applyNumberFormat="1" applyFont="1" applyFill="1" applyBorder="1" applyAlignment="1">
      <alignment vertical="center"/>
    </xf>
    <xf numFmtId="3" fontId="5" fillId="8" borderId="50" xfId="1" applyNumberFormat="1" applyFont="1" applyFill="1" applyBorder="1" applyAlignment="1">
      <alignment vertical="center"/>
    </xf>
    <xf numFmtId="3" fontId="12" fillId="8" borderId="50" xfId="1" applyNumberFormat="1" applyFont="1" applyFill="1" applyBorder="1" applyAlignment="1">
      <alignment vertical="center"/>
    </xf>
    <xf numFmtId="3" fontId="5" fillId="8" borderId="9" xfId="1" applyNumberFormat="1" applyFont="1" applyFill="1" applyBorder="1" applyAlignment="1">
      <alignment vertical="center"/>
    </xf>
    <xf numFmtId="3" fontId="8" fillId="8" borderId="1" xfId="1" applyNumberFormat="1" applyFont="1" applyFill="1" applyBorder="1" applyAlignment="1">
      <alignment vertical="center"/>
    </xf>
    <xf numFmtId="3" fontId="5" fillId="8" borderId="14" xfId="0" applyNumberFormat="1" applyFont="1" applyFill="1" applyBorder="1" applyAlignment="1">
      <alignment vertical="center"/>
    </xf>
    <xf numFmtId="3" fontId="5" fillId="8" borderId="1" xfId="0" applyNumberFormat="1" applyFont="1" applyFill="1" applyBorder="1" applyAlignment="1">
      <alignment vertical="center"/>
    </xf>
    <xf numFmtId="10" fontId="5" fillId="8" borderId="1" xfId="0" applyNumberFormat="1" applyFont="1" applyFill="1" applyBorder="1"/>
    <xf numFmtId="0" fontId="4" fillId="2" borderId="11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3" fontId="5" fillId="8" borderId="52" xfId="0" applyNumberFormat="1" applyFont="1" applyFill="1" applyBorder="1" applyAlignment="1">
      <alignment vertical="center"/>
    </xf>
    <xf numFmtId="3" fontId="8" fillId="8" borderId="14" xfId="0" applyNumberFormat="1" applyFont="1" applyFill="1" applyBorder="1" applyAlignment="1">
      <alignment vertical="center"/>
    </xf>
    <xf numFmtId="10" fontId="5" fillId="8" borderId="1" xfId="6" applyNumberFormat="1" applyFont="1" applyFill="1" applyBorder="1" applyAlignment="1">
      <alignment vertical="center"/>
    </xf>
    <xf numFmtId="0" fontId="4" fillId="2" borderId="11" xfId="1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horizontal="center" vertical="center"/>
    </xf>
    <xf numFmtId="3" fontId="8" fillId="8" borderId="1" xfId="0" applyNumberFormat="1" applyFont="1" applyFill="1" applyBorder="1" applyAlignment="1">
      <alignment horizontal="right" vertical="center"/>
    </xf>
    <xf numFmtId="3" fontId="8" fillId="8" borderId="11" xfId="0" applyNumberFormat="1" applyFont="1" applyFill="1" applyBorder="1" applyAlignment="1">
      <alignment horizontal="right" vertical="center"/>
    </xf>
    <xf numFmtId="164" fontId="5" fillId="8" borderId="1" xfId="6" applyNumberFormat="1" applyFont="1" applyFill="1" applyBorder="1" applyAlignment="1">
      <alignment vertical="center"/>
    </xf>
    <xf numFmtId="10" fontId="5" fillId="8" borderId="14" xfId="6" applyNumberFormat="1" applyFont="1" applyFill="1" applyBorder="1" applyAlignment="1">
      <alignment vertical="center"/>
    </xf>
    <xf numFmtId="3" fontId="5" fillId="3" borderId="23" xfId="0" applyNumberFormat="1" applyFont="1" applyFill="1" applyBorder="1" applyAlignment="1">
      <alignment vertical="center"/>
    </xf>
    <xf numFmtId="3" fontId="5" fillId="2" borderId="36" xfId="0" applyNumberFormat="1" applyFont="1" applyFill="1" applyBorder="1" applyAlignment="1">
      <alignment vertical="center"/>
    </xf>
    <xf numFmtId="10" fontId="12" fillId="8" borderId="14" xfId="6" applyNumberFormat="1" applyFont="1" applyFill="1" applyBorder="1" applyAlignment="1">
      <alignment vertical="center"/>
    </xf>
    <xf numFmtId="3" fontId="5" fillId="4" borderId="22" xfId="0" applyNumberFormat="1" applyFont="1" applyFill="1" applyBorder="1" applyAlignment="1">
      <alignment vertical="center"/>
    </xf>
    <xf numFmtId="3" fontId="5" fillId="4" borderId="28" xfId="0" applyNumberFormat="1" applyFont="1" applyFill="1" applyBorder="1" applyAlignment="1">
      <alignment vertical="center"/>
    </xf>
    <xf numFmtId="0" fontId="27" fillId="3" borderId="20" xfId="1" applyFont="1" applyFill="1" applyBorder="1" applyAlignment="1">
      <alignment horizontal="center" vertical="center"/>
    </xf>
    <xf numFmtId="0" fontId="27" fillId="3" borderId="11" xfId="0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/>
    </xf>
    <xf numFmtId="3" fontId="24" fillId="8" borderId="52" xfId="0" applyNumberFormat="1" applyFont="1" applyFill="1" applyBorder="1" applyAlignment="1">
      <alignment vertical="center"/>
    </xf>
    <xf numFmtId="3" fontId="24" fillId="8" borderId="29" xfId="0" applyNumberFormat="1" applyFont="1" applyFill="1" applyBorder="1" applyAlignment="1">
      <alignment vertical="center"/>
    </xf>
    <xf numFmtId="3" fontId="24" fillId="8" borderId="30" xfId="0" applyNumberFormat="1" applyFont="1" applyFill="1" applyBorder="1" applyAlignment="1">
      <alignment horizontal="right" vertical="center"/>
    </xf>
    <xf numFmtId="3" fontId="24" fillId="8" borderId="1" xfId="0" applyNumberFormat="1" applyFont="1" applyFill="1" applyBorder="1" applyAlignment="1">
      <alignment horizontal="right" vertical="center"/>
    </xf>
    <xf numFmtId="3" fontId="24" fillId="8" borderId="6" xfId="0" applyNumberFormat="1" applyFont="1" applyFill="1" applyBorder="1" applyAlignment="1">
      <alignment vertical="center"/>
    </xf>
    <xf numFmtId="3" fontId="24" fillId="8" borderId="4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5" fillId="6" borderId="2" xfId="0" applyFont="1" applyFill="1" applyBorder="1"/>
    <xf numFmtId="0" fontId="24" fillId="8" borderId="1" xfId="0" applyFont="1" applyFill="1" applyBorder="1" applyAlignment="1">
      <alignment horizontal="center" vertical="center"/>
    </xf>
    <xf numFmtId="0" fontId="24" fillId="8" borderId="1" xfId="0" applyFont="1" applyFill="1" applyBorder="1" applyAlignment="1">
      <alignment vertical="center"/>
    </xf>
    <xf numFmtId="3" fontId="7" fillId="8" borderId="1" xfId="0" applyNumberFormat="1" applyFont="1" applyFill="1" applyBorder="1"/>
    <xf numFmtId="3" fontId="7" fillId="8" borderId="1" xfId="0" applyNumberFormat="1" applyFont="1" applyFill="1" applyBorder="1" applyAlignment="1">
      <alignment vertical="center"/>
    </xf>
    <xf numFmtId="3" fontId="7" fillId="8" borderId="11" xfId="0" applyNumberFormat="1" applyFont="1" applyFill="1" applyBorder="1" applyAlignment="1">
      <alignment vertical="center"/>
    </xf>
    <xf numFmtId="3" fontId="36" fillId="8" borderId="11" xfId="0" applyNumberFormat="1" applyFont="1" applyFill="1" applyBorder="1" applyAlignment="1">
      <alignment vertical="center"/>
    </xf>
    <xf numFmtId="3" fontId="36" fillId="8" borderId="1" xfId="0" applyNumberFormat="1" applyFont="1" applyFill="1" applyBorder="1" applyAlignment="1">
      <alignment vertical="center"/>
    </xf>
    <xf numFmtId="3" fontId="24" fillId="8" borderId="1" xfId="0" applyNumberFormat="1" applyFont="1" applyFill="1" applyBorder="1"/>
    <xf numFmtId="3" fontId="24" fillId="8" borderId="1" xfId="0" applyNumberFormat="1" applyFont="1" applyFill="1" applyBorder="1" applyAlignment="1">
      <alignment vertical="center"/>
    </xf>
    <xf numFmtId="3" fontId="31" fillId="8" borderId="1" xfId="0" applyNumberFormat="1" applyFont="1" applyFill="1" applyBorder="1" applyAlignment="1">
      <alignment vertical="center"/>
    </xf>
    <xf numFmtId="3" fontId="25" fillId="8" borderId="11" xfId="0" applyNumberFormat="1" applyFont="1" applyFill="1" applyBorder="1" applyAlignment="1">
      <alignment vertical="center"/>
    </xf>
    <xf numFmtId="3" fontId="37" fillId="8" borderId="11" xfId="0" applyNumberFormat="1" applyFont="1" applyFill="1" applyBorder="1" applyAlignment="1">
      <alignment vertical="center"/>
    </xf>
    <xf numFmtId="0" fontId="14" fillId="3" borderId="55" xfId="0" applyFont="1" applyFill="1" applyBorder="1" applyAlignment="1">
      <alignment vertical="center"/>
    </xf>
    <xf numFmtId="3" fontId="14" fillId="3" borderId="55" xfId="0" applyNumberFormat="1" applyFont="1" applyFill="1" applyBorder="1" applyAlignment="1">
      <alignment vertical="center"/>
    </xf>
    <xf numFmtId="3" fontId="23" fillId="3" borderId="55" xfId="0" applyNumberFormat="1" applyFont="1" applyFill="1" applyBorder="1" applyAlignment="1">
      <alignment vertical="center"/>
    </xf>
    <xf numFmtId="0" fontId="5" fillId="0" borderId="30" xfId="0" applyFont="1" applyBorder="1"/>
    <xf numFmtId="3" fontId="5" fillId="0" borderId="30" xfId="0" applyNumberFormat="1" applyFont="1" applyBorder="1"/>
    <xf numFmtId="3" fontId="5" fillId="0" borderId="20" xfId="0" applyNumberFormat="1" applyFont="1" applyBorder="1"/>
    <xf numFmtId="0" fontId="4" fillId="3" borderId="10" xfId="1" applyFont="1" applyFill="1" applyBorder="1" applyAlignment="1">
      <alignment horizontal="center" vertical="center"/>
    </xf>
    <xf numFmtId="3" fontId="5" fillId="3" borderId="22" xfId="1" applyNumberFormat="1" applyFont="1" applyFill="1" applyBorder="1" applyAlignment="1">
      <alignment vertical="center"/>
    </xf>
    <xf numFmtId="3" fontId="24" fillId="2" borderId="15" xfId="1" applyNumberFormat="1" applyFont="1" applyFill="1" applyBorder="1" applyAlignment="1">
      <alignment vertical="center"/>
    </xf>
    <xf numFmtId="3" fontId="5" fillId="2" borderId="39" xfId="1" applyNumberFormat="1" applyFont="1" applyFill="1" applyBorder="1" applyAlignment="1">
      <alignment vertical="center"/>
    </xf>
    <xf numFmtId="3" fontId="5" fillId="2" borderId="36" xfId="1" applyNumberFormat="1" applyFont="1" applyFill="1" applyBorder="1" applyAlignment="1">
      <alignment vertical="center"/>
    </xf>
    <xf numFmtId="0" fontId="4" fillId="2" borderId="42" xfId="1" applyFont="1" applyFill="1" applyBorder="1" applyAlignment="1">
      <alignment horizontal="center" vertical="center"/>
    </xf>
    <xf numFmtId="3" fontId="5" fillId="2" borderId="42" xfId="1" applyNumberFormat="1" applyFont="1" applyFill="1" applyBorder="1" applyAlignment="1">
      <alignment vertical="center"/>
    </xf>
    <xf numFmtId="3" fontId="24" fillId="3" borderId="10" xfId="1" applyNumberFormat="1" applyFont="1" applyFill="1" applyBorder="1" applyAlignment="1">
      <alignment vertical="center"/>
    </xf>
    <xf numFmtId="3" fontId="5" fillId="2" borderId="17" xfId="1" applyNumberFormat="1" applyFont="1" applyFill="1" applyBorder="1" applyAlignment="1">
      <alignment vertical="center"/>
    </xf>
    <xf numFmtId="3" fontId="24" fillId="2" borderId="5" xfId="1" applyNumberFormat="1" applyFont="1" applyFill="1" applyBorder="1" applyAlignment="1">
      <alignment vertical="center"/>
    </xf>
    <xf numFmtId="3" fontId="24" fillId="2" borderId="56" xfId="1" applyNumberFormat="1" applyFont="1" applyFill="1" applyBorder="1" applyAlignment="1">
      <alignment vertical="center"/>
    </xf>
    <xf numFmtId="3" fontId="24" fillId="3" borderId="0" xfId="1" applyNumberFormat="1" applyFont="1" applyFill="1" applyBorder="1" applyAlignment="1">
      <alignment vertical="center"/>
    </xf>
    <xf numFmtId="0" fontId="0" fillId="3" borderId="0" xfId="0" applyFill="1" applyBorder="1"/>
    <xf numFmtId="10" fontId="5" fillId="3" borderId="0" xfId="2" applyNumberFormat="1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3" borderId="42" xfId="1" applyFont="1" applyFill="1" applyBorder="1" applyAlignment="1">
      <alignment horizontal="center" vertical="center"/>
    </xf>
    <xf numFmtId="3" fontId="5" fillId="3" borderId="36" xfId="1" applyNumberFormat="1" applyFont="1" applyFill="1" applyBorder="1" applyAlignment="1">
      <alignment vertical="center"/>
    </xf>
    <xf numFmtId="3" fontId="5" fillId="3" borderId="39" xfId="1" applyNumberFormat="1" applyFont="1" applyFill="1" applyBorder="1" applyAlignment="1">
      <alignment vertical="center"/>
    </xf>
    <xf numFmtId="3" fontId="5" fillId="3" borderId="42" xfId="1" applyNumberFormat="1" applyFont="1" applyFill="1" applyBorder="1" applyAlignment="1">
      <alignment vertical="center"/>
    </xf>
    <xf numFmtId="0" fontId="4" fillId="2" borderId="29" xfId="1" applyFont="1" applyFill="1" applyBorder="1" applyAlignment="1">
      <alignment horizontal="center" vertical="center"/>
    </xf>
    <xf numFmtId="3" fontId="5" fillId="2" borderId="52" xfId="1" applyNumberFormat="1" applyFont="1" applyFill="1" applyBorder="1" applyAlignment="1">
      <alignment vertical="center"/>
    </xf>
    <xf numFmtId="3" fontId="5" fillId="2" borderId="30" xfId="1" applyNumberFormat="1" applyFont="1" applyFill="1" applyBorder="1" applyAlignment="1">
      <alignment vertical="center"/>
    </xf>
    <xf numFmtId="3" fontId="5" fillId="2" borderId="17" xfId="0" applyNumberFormat="1" applyFont="1" applyFill="1" applyBorder="1" applyAlignment="1">
      <alignment vertical="center"/>
    </xf>
    <xf numFmtId="0" fontId="4" fillId="2" borderId="4" xfId="1" applyFont="1" applyFill="1" applyBorder="1" applyAlignment="1">
      <alignment horizontal="center" vertical="center"/>
    </xf>
    <xf numFmtId="0" fontId="4" fillId="3" borderId="27" xfId="1" applyFont="1" applyFill="1" applyBorder="1" applyAlignment="1">
      <alignment horizontal="center" vertical="center"/>
    </xf>
    <xf numFmtId="3" fontId="5" fillId="3" borderId="16" xfId="1" applyNumberFormat="1" applyFont="1" applyFill="1" applyBorder="1" applyAlignment="1">
      <alignment vertical="center"/>
    </xf>
    <xf numFmtId="3" fontId="5" fillId="3" borderId="0" xfId="1" applyNumberFormat="1" applyFont="1" applyFill="1" applyBorder="1" applyAlignment="1">
      <alignment vertical="center"/>
    </xf>
    <xf numFmtId="3" fontId="24" fillId="3" borderId="56" xfId="1" applyNumberFormat="1" applyFont="1" applyFill="1" applyBorder="1" applyAlignment="1">
      <alignment vertical="center"/>
    </xf>
    <xf numFmtId="0" fontId="4" fillId="3" borderId="28" xfId="1" applyFont="1" applyFill="1" applyBorder="1" applyAlignment="1">
      <alignment horizontal="center" vertical="center" wrapText="1"/>
    </xf>
    <xf numFmtId="3" fontId="5" fillId="3" borderId="17" xfId="1" applyNumberFormat="1" applyFont="1" applyFill="1" applyBorder="1" applyAlignment="1">
      <alignment vertical="center"/>
    </xf>
    <xf numFmtId="3" fontId="24" fillId="3" borderId="57" xfId="1" applyNumberFormat="1" applyFont="1" applyFill="1" applyBorder="1" applyAlignment="1">
      <alignment vertical="center"/>
    </xf>
    <xf numFmtId="3" fontId="24" fillId="8" borderId="1" xfId="1" applyNumberFormat="1" applyFont="1" applyFill="1" applyBorder="1" applyAlignment="1">
      <alignment vertical="center"/>
    </xf>
    <xf numFmtId="3" fontId="8" fillId="2" borderId="1" xfId="1" applyNumberFormat="1" applyFont="1" applyFill="1" applyBorder="1" applyAlignment="1">
      <alignment vertical="center"/>
    </xf>
    <xf numFmtId="0" fontId="4" fillId="3" borderId="15" xfId="1" applyFont="1" applyFill="1" applyBorder="1" applyAlignment="1">
      <alignment horizontal="center" vertical="center"/>
    </xf>
    <xf numFmtId="3" fontId="8" fillId="3" borderId="13" xfId="1" applyNumberFormat="1" applyFont="1" applyFill="1" applyBorder="1" applyAlignment="1">
      <alignment vertical="center"/>
    </xf>
    <xf numFmtId="10" fontId="5" fillId="3" borderId="13" xfId="2" applyNumberFormat="1" applyFont="1" applyFill="1" applyBorder="1" applyAlignment="1">
      <alignment vertical="center"/>
    </xf>
    <xf numFmtId="10" fontId="5" fillId="2" borderId="1" xfId="2" applyNumberFormat="1" applyFont="1" applyFill="1" applyBorder="1" applyAlignment="1">
      <alignment vertical="center"/>
    </xf>
    <xf numFmtId="3" fontId="5" fillId="2" borderId="22" xfId="1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horizontal="center"/>
    </xf>
    <xf numFmtId="3" fontId="5" fillId="3" borderId="36" xfId="0" applyNumberFormat="1" applyFont="1" applyFill="1" applyBorder="1"/>
    <xf numFmtId="3" fontId="8" fillId="3" borderId="1" xfId="0" applyNumberFormat="1" applyFont="1" applyFill="1" applyBorder="1"/>
    <xf numFmtId="10" fontId="5" fillId="3" borderId="14" xfId="2" applyNumberFormat="1" applyFont="1" applyFill="1" applyBorder="1" applyAlignment="1">
      <alignment vertical="center"/>
    </xf>
    <xf numFmtId="0" fontId="4" fillId="3" borderId="13" xfId="0" applyFont="1" applyFill="1" applyBorder="1" applyAlignment="1">
      <alignment horizontal="center" vertical="center"/>
    </xf>
    <xf numFmtId="10" fontId="5" fillId="2" borderId="1" xfId="6" applyNumberFormat="1" applyFont="1" applyFill="1" applyBorder="1" applyAlignment="1"/>
    <xf numFmtId="0" fontId="5" fillId="2" borderId="1" xfId="0" applyFont="1" applyFill="1" applyBorder="1" applyAlignment="1">
      <alignment horizontal="center" vertical="center"/>
    </xf>
    <xf numFmtId="3" fontId="11" fillId="2" borderId="12" xfId="0" applyNumberFormat="1" applyFont="1" applyFill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/>
    </xf>
    <xf numFmtId="0" fontId="0" fillId="3" borderId="0" xfId="0" applyFill="1"/>
    <xf numFmtId="10" fontId="5" fillId="3" borderId="1" xfId="14" applyNumberFormat="1" applyFont="1" applyFill="1" applyBorder="1"/>
    <xf numFmtId="3" fontId="12" fillId="2" borderId="42" xfId="0" applyNumberFormat="1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/>
    </xf>
    <xf numFmtId="3" fontId="5" fillId="3" borderId="1" xfId="0" applyNumberFormat="1" applyFont="1" applyFill="1" applyBorder="1"/>
    <xf numFmtId="0" fontId="5" fillId="3" borderId="0" xfId="0" applyFont="1" applyFill="1"/>
    <xf numFmtId="0" fontId="4" fillId="3" borderId="18" xfId="1" applyFont="1" applyFill="1" applyBorder="1" applyAlignment="1">
      <alignment horizontal="center" vertical="center"/>
    </xf>
    <xf numFmtId="3" fontId="8" fillId="3" borderId="11" xfId="0" applyNumberFormat="1" applyFont="1" applyFill="1" applyBorder="1" applyAlignment="1">
      <alignment vertical="center"/>
    </xf>
    <xf numFmtId="0" fontId="5" fillId="2" borderId="25" xfId="0" applyFont="1" applyFill="1" applyBorder="1" applyAlignment="1">
      <alignment vertical="center"/>
    </xf>
    <xf numFmtId="0" fontId="5" fillId="2" borderId="23" xfId="0" applyFont="1" applyFill="1" applyBorder="1" applyAlignment="1">
      <alignment vertical="center"/>
    </xf>
    <xf numFmtId="0" fontId="5" fillId="2" borderId="59" xfId="0" applyFont="1" applyFill="1" applyBorder="1" applyAlignment="1">
      <alignment vertical="center"/>
    </xf>
    <xf numFmtId="0" fontId="5" fillId="3" borderId="2" xfId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3" fontId="8" fillId="4" borderId="11" xfId="0" applyNumberFormat="1" applyFont="1" applyFill="1" applyBorder="1" applyAlignment="1">
      <alignment vertical="center"/>
    </xf>
    <xf numFmtId="3" fontId="8" fillId="2" borderId="15" xfId="0" applyNumberFormat="1" applyFont="1" applyFill="1" applyBorder="1" applyAlignment="1">
      <alignment vertical="center"/>
    </xf>
    <xf numFmtId="3" fontId="11" fillId="4" borderId="11" xfId="0" applyNumberFormat="1" applyFont="1" applyFill="1" applyBorder="1" applyAlignment="1">
      <alignment vertical="center"/>
    </xf>
    <xf numFmtId="3" fontId="8" fillId="2" borderId="11" xfId="0" applyNumberFormat="1" applyFont="1" applyFill="1" applyBorder="1" applyAlignment="1">
      <alignment vertical="center"/>
    </xf>
    <xf numFmtId="3" fontId="11" fillId="2" borderId="11" xfId="0" applyNumberFormat="1" applyFont="1" applyFill="1" applyBorder="1" applyAlignment="1">
      <alignment vertical="center"/>
    </xf>
    <xf numFmtId="3" fontId="8" fillId="3" borderId="11" xfId="0" applyNumberFormat="1" applyFont="1" applyFill="1" applyBorder="1"/>
    <xf numFmtId="3" fontId="8" fillId="8" borderId="20" xfId="0" applyNumberFormat="1" applyFont="1" applyFill="1" applyBorder="1" applyAlignment="1">
      <alignment vertical="center"/>
    </xf>
    <xf numFmtId="0" fontId="8" fillId="2" borderId="12" xfId="0" applyFont="1" applyFill="1" applyBorder="1" applyAlignment="1">
      <alignment horizontal="right" vertical="center"/>
    </xf>
    <xf numFmtId="0" fontId="4" fillId="3" borderId="21" xfId="0" applyFont="1" applyFill="1" applyBorder="1" applyAlignment="1">
      <alignment horizontal="center" vertical="center"/>
    </xf>
    <xf numFmtId="3" fontId="5" fillId="2" borderId="60" xfId="0" applyNumberFormat="1" applyFont="1" applyFill="1" applyBorder="1" applyAlignment="1">
      <alignment vertical="center"/>
    </xf>
    <xf numFmtId="3" fontId="5" fillId="8" borderId="38" xfId="0" applyNumberFormat="1" applyFont="1" applyFill="1" applyBorder="1" applyAlignment="1">
      <alignment vertical="center"/>
    </xf>
    <xf numFmtId="3" fontId="5" fillId="4" borderId="7" xfId="0" applyNumberFormat="1" applyFont="1" applyFill="1" applyBorder="1" applyAlignment="1">
      <alignment vertical="center"/>
    </xf>
    <xf numFmtId="3" fontId="5" fillId="2" borderId="7" xfId="1" applyNumberFormat="1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3" fontId="5" fillId="3" borderId="7" xfId="0" applyNumberFormat="1" applyFont="1" applyFill="1" applyBorder="1"/>
    <xf numFmtId="0" fontId="4" fillId="2" borderId="0" xfId="0" applyFont="1" applyFill="1" applyBorder="1" applyAlignment="1">
      <alignment horizontal="center" vertical="center"/>
    </xf>
    <xf numFmtId="3" fontId="8" fillId="3" borderId="10" xfId="0" applyNumberFormat="1" applyFont="1" applyFill="1" applyBorder="1" applyAlignment="1">
      <alignment vertical="center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3" fontId="5" fillId="2" borderId="25" xfId="0" applyNumberFormat="1" applyFont="1" applyFill="1" applyBorder="1" applyAlignment="1">
      <alignment vertical="center"/>
    </xf>
    <xf numFmtId="3" fontId="8" fillId="2" borderId="12" xfId="0" applyNumberFormat="1" applyFont="1" applyFill="1" applyBorder="1" applyAlignment="1">
      <alignment vertical="center"/>
    </xf>
    <xf numFmtId="166" fontId="5" fillId="3" borderId="36" xfId="13" applyNumberFormat="1" applyFont="1" applyFill="1" applyBorder="1"/>
    <xf numFmtId="2" fontId="5" fillId="3" borderId="36" xfId="13" applyNumberFormat="1" applyFont="1" applyFill="1" applyBorder="1"/>
    <xf numFmtId="1" fontId="5" fillId="3" borderId="36" xfId="13" applyNumberFormat="1" applyFont="1" applyFill="1" applyBorder="1"/>
    <xf numFmtId="166" fontId="8" fillId="3" borderId="1" xfId="13" applyNumberFormat="1" applyFont="1" applyFill="1" applyBorder="1"/>
    <xf numFmtId="3" fontId="5" fillId="3" borderId="16" xfId="0" applyNumberFormat="1" applyFont="1" applyFill="1" applyBorder="1" applyAlignment="1">
      <alignment vertical="center" wrapText="1"/>
    </xf>
    <xf numFmtId="3" fontId="5" fillId="3" borderId="36" xfId="0" applyNumberFormat="1" applyFont="1" applyFill="1" applyBorder="1" applyAlignment="1">
      <alignment vertical="center"/>
    </xf>
    <xf numFmtId="3" fontId="5" fillId="2" borderId="22" xfId="0" applyNumberFormat="1" applyFont="1" applyFill="1" applyBorder="1" applyAlignment="1">
      <alignment vertical="center"/>
    </xf>
    <xf numFmtId="3" fontId="12" fillId="2" borderId="3" xfId="0" applyNumberFormat="1" applyFont="1" applyFill="1" applyBorder="1" applyAlignment="1">
      <alignment vertical="center"/>
    </xf>
    <xf numFmtId="10" fontId="5" fillId="2" borderId="12" xfId="6" applyNumberFormat="1" applyFont="1" applyFill="1" applyBorder="1" applyAlignment="1">
      <alignment vertical="center"/>
    </xf>
    <xf numFmtId="3" fontId="5" fillId="2" borderId="23" xfId="0" applyNumberFormat="1" applyFont="1" applyFill="1" applyBorder="1" applyAlignment="1">
      <alignment vertical="center"/>
    </xf>
    <xf numFmtId="3" fontId="5" fillId="3" borderId="52" xfId="0" applyNumberFormat="1" applyFont="1" applyFill="1" applyBorder="1" applyAlignment="1">
      <alignment vertical="center"/>
    </xf>
    <xf numFmtId="3" fontId="8" fillId="3" borderId="14" xfId="0" applyNumberFormat="1" applyFont="1" applyFill="1" applyBorder="1" applyAlignment="1">
      <alignment vertical="center"/>
    </xf>
    <xf numFmtId="3" fontId="5" fillId="3" borderId="39" xfId="0" applyNumberFormat="1" applyFont="1" applyFill="1" applyBorder="1"/>
    <xf numFmtId="3" fontId="5" fillId="3" borderId="61" xfId="0" applyNumberFormat="1" applyFont="1" applyFill="1" applyBorder="1"/>
    <xf numFmtId="3" fontId="5" fillId="3" borderId="61" xfId="0" applyNumberFormat="1" applyFont="1" applyFill="1" applyBorder="1" applyAlignment="1">
      <alignment vertical="center"/>
    </xf>
    <xf numFmtId="3" fontId="8" fillId="3" borderId="12" xfId="0" applyNumberFormat="1" applyFont="1" applyFill="1" applyBorder="1"/>
    <xf numFmtId="3" fontId="5" fillId="8" borderId="3" xfId="0" applyNumberFormat="1" applyFont="1" applyFill="1" applyBorder="1" applyAlignment="1">
      <alignment vertical="center"/>
    </xf>
    <xf numFmtId="10" fontId="5" fillId="2" borderId="1" xfId="0" applyNumberFormat="1" applyFont="1" applyFill="1" applyBorder="1" applyAlignment="1">
      <alignment vertical="center" wrapText="1"/>
    </xf>
    <xf numFmtId="10" fontId="5" fillId="2" borderId="12" xfId="0" applyNumberFormat="1" applyFont="1" applyFill="1" applyBorder="1" applyAlignment="1">
      <alignment vertical="center" wrapText="1"/>
    </xf>
    <xf numFmtId="3" fontId="5" fillId="3" borderId="12" xfId="0" applyNumberFormat="1" applyFont="1" applyFill="1" applyBorder="1"/>
    <xf numFmtId="3" fontId="12" fillId="8" borderId="3" xfId="0" applyNumberFormat="1" applyFont="1" applyFill="1" applyBorder="1" applyAlignment="1">
      <alignment vertical="center"/>
    </xf>
    <xf numFmtId="3" fontId="12" fillId="2" borderId="7" xfId="0" applyNumberFormat="1" applyFont="1" applyFill="1" applyBorder="1" applyAlignment="1">
      <alignment vertical="center"/>
    </xf>
    <xf numFmtId="3" fontId="5" fillId="8" borderId="7" xfId="0" applyNumberFormat="1" applyFont="1" applyFill="1" applyBorder="1" applyAlignment="1">
      <alignment vertical="center"/>
    </xf>
    <xf numFmtId="164" fontId="5" fillId="3" borderId="13" xfId="6" applyNumberFormat="1" applyFont="1" applyFill="1" applyBorder="1" applyAlignment="1">
      <alignment vertical="center"/>
    </xf>
    <xf numFmtId="166" fontId="5" fillId="3" borderId="7" xfId="13" applyNumberFormat="1" applyFont="1" applyFill="1" applyBorder="1"/>
    <xf numFmtId="166" fontId="8" fillId="3" borderId="11" xfId="13" applyNumberFormat="1" applyFont="1" applyFill="1" applyBorder="1"/>
    <xf numFmtId="0" fontId="19" fillId="2" borderId="2" xfId="0" applyFont="1" applyFill="1" applyBorder="1" applyAlignment="1">
      <alignment horizontal="center" vertical="center"/>
    </xf>
    <xf numFmtId="2" fontId="5" fillId="3" borderId="7" xfId="13" applyNumberFormat="1" applyFont="1" applyFill="1" applyBorder="1"/>
    <xf numFmtId="1" fontId="5" fillId="3" borderId="7" xfId="13" applyNumberFormat="1" applyFont="1" applyFill="1" applyBorder="1"/>
    <xf numFmtId="3" fontId="5" fillId="3" borderId="11" xfId="0" applyNumberFormat="1" applyFont="1" applyFill="1" applyBorder="1" applyAlignment="1">
      <alignment vertical="center"/>
    </xf>
    <xf numFmtId="0" fontId="28" fillId="2" borderId="1" xfId="0" applyFont="1" applyFill="1" applyBorder="1" applyAlignment="1">
      <alignment horizontal="center" vertical="center"/>
    </xf>
    <xf numFmtId="3" fontId="5" fillId="2" borderId="4" xfId="0" applyNumberFormat="1" applyFont="1" applyFill="1" applyBorder="1" applyAlignment="1">
      <alignment vertical="center"/>
    </xf>
    <xf numFmtId="0" fontId="36" fillId="0" borderId="0" xfId="1" applyFont="1" applyBorder="1" applyAlignment="1">
      <alignment horizontal="center" vertical="center" wrapText="1"/>
    </xf>
    <xf numFmtId="0" fontId="41" fillId="0" borderId="0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4" fillId="2" borderId="21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12" fillId="5" borderId="5" xfId="1" applyFont="1" applyFill="1" applyBorder="1" applyAlignment="1">
      <alignment horizontal="center" vertical="center" wrapText="1"/>
    </xf>
    <xf numFmtId="0" fontId="2" fillId="2" borderId="8" xfId="1" applyFill="1" applyBorder="1" applyAlignment="1">
      <alignment vertical="center" wrapText="1"/>
    </xf>
    <xf numFmtId="0" fontId="8" fillId="8" borderId="46" xfId="0" applyFont="1" applyFill="1" applyBorder="1" applyAlignment="1">
      <alignment horizontal="center" vertical="center" wrapText="1"/>
    </xf>
    <xf numFmtId="0" fontId="8" fillId="8" borderId="50" xfId="0" applyFont="1" applyFill="1" applyBorder="1" applyAlignment="1">
      <alignment vertical="center" wrapText="1"/>
    </xf>
    <xf numFmtId="2" fontId="5" fillId="0" borderId="53" xfId="0" applyNumberFormat="1" applyFont="1" applyBorder="1" applyAlignment="1">
      <alignment horizontal="center" vertical="center" wrapText="1"/>
    </xf>
    <xf numFmtId="2" fontId="5" fillId="0" borderId="18" xfId="0" applyNumberFormat="1" applyFont="1" applyBorder="1" applyAlignment="1">
      <alignment horizontal="center" vertical="center" wrapText="1"/>
    </xf>
    <xf numFmtId="2" fontId="5" fillId="0" borderId="19" xfId="0" applyNumberFormat="1" applyFont="1" applyBorder="1" applyAlignment="1">
      <alignment horizontal="center" vertical="center" wrapText="1"/>
    </xf>
    <xf numFmtId="0" fontId="7" fillId="8" borderId="6" xfId="1" applyFont="1" applyFill="1" applyBorder="1" applyAlignment="1">
      <alignment horizontal="center" vertical="center" wrapText="1"/>
    </xf>
    <xf numFmtId="0" fontId="44" fillId="8" borderId="4" xfId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vertical="center" wrapText="1"/>
    </xf>
    <xf numFmtId="0" fontId="8" fillId="2" borderId="14" xfId="0" applyFont="1" applyFill="1" applyBorder="1" applyAlignment="1">
      <alignment vertical="center" wrapText="1"/>
    </xf>
    <xf numFmtId="0" fontId="8" fillId="2" borderId="10" xfId="0" applyFont="1" applyFill="1" applyBorder="1" applyAlignment="1">
      <alignment vertical="center" wrapText="1"/>
    </xf>
    <xf numFmtId="0" fontId="8" fillId="2" borderId="15" xfId="0" applyFont="1" applyFill="1" applyBorder="1" applyAlignment="1">
      <alignment vertical="center" wrapText="1"/>
    </xf>
    <xf numFmtId="0" fontId="8" fillId="2" borderId="21" xfId="0" applyFont="1" applyFill="1" applyBorder="1" applyAlignment="1">
      <alignment vertical="center" wrapText="1"/>
    </xf>
    <xf numFmtId="0" fontId="8" fillId="2" borderId="18" xfId="0" applyFont="1" applyFill="1" applyBorder="1" applyAlignment="1">
      <alignment vertical="center" wrapText="1"/>
    </xf>
    <xf numFmtId="0" fontId="4" fillId="0" borderId="58" xfId="1" applyFont="1" applyBorder="1" applyAlignment="1">
      <alignment horizontal="center" vertical="center" wrapText="1"/>
    </xf>
    <xf numFmtId="0" fontId="4" fillId="0" borderId="26" xfId="1" applyFont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left" wrapText="1"/>
    </xf>
    <xf numFmtId="0" fontId="8" fillId="2" borderId="14" xfId="0" applyFont="1" applyFill="1" applyBorder="1" applyAlignment="1">
      <alignment horizontal="left" wrapText="1"/>
    </xf>
    <xf numFmtId="0" fontId="8" fillId="8" borderId="19" xfId="0" applyFont="1" applyFill="1" applyBorder="1" applyAlignment="1">
      <alignment horizontal="center" vertical="center" wrapText="1"/>
    </xf>
    <xf numFmtId="0" fontId="8" fillId="8" borderId="20" xfId="0" applyFont="1" applyFill="1" applyBorder="1" applyAlignment="1">
      <alignment vertical="center" wrapText="1"/>
    </xf>
    <xf numFmtId="2" fontId="5" fillId="0" borderId="53" xfId="0" applyNumberFormat="1" applyFont="1" applyBorder="1" applyAlignment="1">
      <alignment horizontal="center" wrapText="1"/>
    </xf>
    <xf numFmtId="2" fontId="5" fillId="0" borderId="18" xfId="0" applyNumberFormat="1" applyFont="1" applyBorder="1" applyAlignment="1">
      <alignment horizontal="center" wrapText="1"/>
    </xf>
    <xf numFmtId="2" fontId="5" fillId="0" borderId="19" xfId="0" applyNumberFormat="1" applyFont="1" applyBorder="1" applyAlignment="1">
      <alignment horizont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44" fillId="8" borderId="29" xfId="0" applyFont="1" applyFill="1" applyBorder="1" applyAlignment="1">
      <alignment horizontal="center" vertical="center" wrapText="1"/>
    </xf>
    <xf numFmtId="0" fontId="19" fillId="3" borderId="21" xfId="0" applyFont="1" applyFill="1" applyBorder="1" applyAlignment="1">
      <alignment horizontal="center" vertical="center" wrapText="1"/>
    </xf>
    <xf numFmtId="0" fontId="19" fillId="3" borderId="18" xfId="0" applyFont="1" applyFill="1" applyBorder="1" applyAlignment="1">
      <alignment horizontal="center" vertical="center" wrapText="1"/>
    </xf>
    <xf numFmtId="0" fontId="19" fillId="3" borderId="19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vertical="center" wrapText="1"/>
    </xf>
    <xf numFmtId="0" fontId="8" fillId="2" borderId="12" xfId="0" applyFont="1" applyFill="1" applyBorder="1" applyAlignment="1">
      <alignment wrapText="1"/>
    </xf>
    <xf numFmtId="0" fontId="8" fillId="2" borderId="14" xfId="0" applyFont="1" applyFill="1" applyBorder="1" applyAlignment="1">
      <alignment wrapText="1"/>
    </xf>
    <xf numFmtId="0" fontId="8" fillId="2" borderId="10" xfId="0" applyFont="1" applyFill="1" applyBorder="1" applyAlignment="1">
      <alignment wrapText="1"/>
    </xf>
    <xf numFmtId="0" fontId="8" fillId="2" borderId="15" xfId="0" applyFont="1" applyFill="1" applyBorder="1" applyAlignment="1">
      <alignment wrapText="1"/>
    </xf>
    <xf numFmtId="0" fontId="5" fillId="0" borderId="44" xfId="1" applyFont="1" applyBorder="1" applyAlignment="1">
      <alignment horizontal="center" vertical="center" wrapText="1"/>
    </xf>
    <xf numFmtId="0" fontId="5" fillId="0" borderId="47" xfId="1" applyFont="1" applyBorder="1" applyAlignment="1">
      <alignment horizontal="center" vertical="center" wrapText="1"/>
    </xf>
    <xf numFmtId="0" fontId="4" fillId="2" borderId="45" xfId="1" applyFont="1" applyFill="1" applyBorder="1" applyAlignment="1">
      <alignment horizontal="center" vertical="center" wrapText="1"/>
    </xf>
    <xf numFmtId="0" fontId="4" fillId="2" borderId="39" xfId="1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wrapText="1"/>
    </xf>
    <xf numFmtId="0" fontId="8" fillId="2" borderId="18" xfId="0" applyFont="1" applyFill="1" applyBorder="1" applyAlignment="1">
      <alignment wrapText="1"/>
    </xf>
    <xf numFmtId="0" fontId="5" fillId="8" borderId="19" xfId="0" applyFont="1" applyFill="1" applyBorder="1" applyAlignment="1">
      <alignment horizontal="center" vertical="center" wrapText="1"/>
    </xf>
    <xf numFmtId="0" fontId="5" fillId="8" borderId="20" xfId="0" applyFont="1" applyFill="1" applyBorder="1" applyAlignment="1">
      <alignment vertical="center" wrapText="1"/>
    </xf>
    <xf numFmtId="2" fontId="5" fillId="0" borderId="5" xfId="0" applyNumberFormat="1" applyFont="1" applyBorder="1" applyAlignment="1">
      <alignment horizontal="center" wrapText="1"/>
    </xf>
    <xf numFmtId="2" fontId="5" fillId="0" borderId="56" xfId="0" applyNumberFormat="1" applyFont="1" applyBorder="1" applyAlignment="1">
      <alignment horizontal="center" wrapText="1"/>
    </xf>
    <xf numFmtId="2" fontId="5" fillId="0" borderId="57" xfId="0" applyNumberFormat="1" applyFont="1" applyBorder="1" applyAlignment="1">
      <alignment horizont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vertical="center" wrapText="1"/>
    </xf>
    <xf numFmtId="0" fontId="44" fillId="8" borderId="5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2" fontId="5" fillId="0" borderId="39" xfId="0" applyNumberFormat="1" applyFont="1" applyBorder="1" applyAlignment="1">
      <alignment horizont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44" fillId="8" borderId="30" xfId="0" applyFont="1" applyFill="1" applyBorder="1" applyAlignment="1">
      <alignment horizontal="center" vertical="center" wrapText="1"/>
    </xf>
    <xf numFmtId="0" fontId="45" fillId="8" borderId="2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15" fillId="2" borderId="8" xfId="0" applyFont="1" applyFill="1" applyBorder="1" applyAlignment="1">
      <alignment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45" fillId="8" borderId="30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19" fillId="5" borderId="5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4" fillId="3" borderId="2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 wrapText="1"/>
    </xf>
    <xf numFmtId="0" fontId="9" fillId="8" borderId="17" xfId="0" applyFont="1" applyFill="1" applyBorder="1" applyAlignment="1">
      <alignment horizontal="center" vertical="center" wrapText="1"/>
    </xf>
    <xf numFmtId="0" fontId="0" fillId="8" borderId="11" xfId="0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20" fillId="5" borderId="12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wrapText="1"/>
    </xf>
    <xf numFmtId="0" fontId="20" fillId="5" borderId="5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vertical="center" wrapText="1"/>
    </xf>
    <xf numFmtId="0" fontId="44" fillId="8" borderId="17" xfId="0" applyFont="1" applyFill="1" applyBorder="1" applyAlignment="1">
      <alignment horizontal="center" vertical="center" wrapText="1"/>
    </xf>
    <xf numFmtId="0" fontId="45" fillId="8" borderId="11" xfId="0" applyFont="1" applyFill="1" applyBorder="1" applyAlignment="1">
      <alignment horizontal="center" vertical="center" wrapText="1"/>
    </xf>
    <xf numFmtId="0" fontId="19" fillId="5" borderId="12" xfId="0" applyFont="1" applyFill="1" applyBorder="1" applyAlignment="1">
      <alignment horizontal="center" vertical="center" wrapText="1"/>
    </xf>
    <xf numFmtId="0" fontId="18" fillId="0" borderId="14" xfId="0" applyFont="1" applyBorder="1" applyAlignment="1">
      <alignment wrapText="1"/>
    </xf>
    <xf numFmtId="0" fontId="44" fillId="8" borderId="9" xfId="0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5" fillId="2" borderId="31" xfId="0" applyFont="1" applyFill="1" applyBorder="1" applyAlignment="1">
      <alignment horizontal="center" vertical="center" wrapText="1"/>
    </xf>
    <xf numFmtId="0" fontId="15" fillId="0" borderId="30" xfId="0" applyFont="1" applyBorder="1" applyAlignment="1">
      <alignment wrapText="1"/>
    </xf>
    <xf numFmtId="0" fontId="5" fillId="2" borderId="12" xfId="0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wrapText="1"/>
    </xf>
    <xf numFmtId="0" fontId="28" fillId="2" borderId="21" xfId="0" applyFont="1" applyFill="1" applyBorder="1" applyAlignment="1">
      <alignment horizontal="center" vertical="center" wrapText="1"/>
    </xf>
    <xf numFmtId="0" fontId="30" fillId="2" borderId="11" xfId="0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wrapText="1"/>
    </xf>
    <xf numFmtId="0" fontId="21" fillId="8" borderId="24" xfId="0" applyFont="1" applyFill="1" applyBorder="1" applyAlignment="1">
      <alignment horizontal="center" vertical="center" wrapText="1"/>
    </xf>
    <xf numFmtId="0" fontId="47" fillId="8" borderId="4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25" fillId="8" borderId="2" xfId="0" applyFont="1" applyFill="1" applyBorder="1" applyAlignment="1">
      <alignment horizontal="center" vertical="center" wrapText="1"/>
    </xf>
    <xf numFmtId="0" fontId="25" fillId="8" borderId="11" xfId="0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16" fillId="0" borderId="19" xfId="0" applyFont="1" applyBorder="1" applyAlignment="1">
      <alignment wrapText="1"/>
    </xf>
    <xf numFmtId="0" fontId="16" fillId="0" borderId="10" xfId="0" applyFont="1" applyBorder="1" applyAlignment="1">
      <alignment wrapText="1"/>
    </xf>
    <xf numFmtId="0" fontId="16" fillId="0" borderId="20" xfId="0" applyFont="1" applyBorder="1" applyAlignment="1">
      <alignment wrapText="1"/>
    </xf>
    <xf numFmtId="0" fontId="26" fillId="0" borderId="2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11" xfId="0" applyFont="1" applyFill="1" applyBorder="1" applyAlignment="1">
      <alignment horizontal="center" vertical="center" wrapText="1"/>
    </xf>
    <xf numFmtId="0" fontId="25" fillId="8" borderId="6" xfId="0" applyFont="1" applyFill="1" applyBorder="1" applyAlignment="1">
      <alignment horizontal="center" vertical="center" wrapText="1"/>
    </xf>
    <xf numFmtId="0" fontId="46" fillId="8" borderId="4" xfId="0" applyFont="1" applyFill="1" applyBorder="1" applyAlignment="1">
      <alignment horizontal="center" vertical="center" wrapText="1"/>
    </xf>
    <xf numFmtId="0" fontId="34" fillId="8" borderId="10" xfId="0" applyFont="1" applyFill="1" applyBorder="1" applyAlignment="1">
      <alignment horizontal="right" vertical="center" wrapText="1"/>
    </xf>
    <xf numFmtId="0" fontId="35" fillId="8" borderId="20" xfId="0" applyFont="1" applyFill="1" applyBorder="1" applyAlignment="1">
      <alignment vertical="center" wrapText="1"/>
    </xf>
    <xf numFmtId="165" fontId="7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22" fillId="3" borderId="23" xfId="0" applyFont="1" applyFill="1" applyBorder="1" applyAlignment="1">
      <alignment vertical="center" wrapText="1"/>
    </xf>
    <xf numFmtId="0" fontId="22" fillId="3" borderId="38" xfId="0" applyFont="1" applyFill="1" applyBorder="1" applyAlignment="1">
      <alignment vertical="center" wrapText="1"/>
    </xf>
    <xf numFmtId="0" fontId="25" fillId="3" borderId="23" xfId="0" applyFont="1" applyFill="1" applyBorder="1" applyAlignment="1">
      <alignment horizontal="center" vertical="center" wrapText="1"/>
    </xf>
    <xf numFmtId="0" fontId="25" fillId="3" borderId="38" xfId="0" applyFont="1" applyFill="1" applyBorder="1" applyAlignment="1">
      <alignment horizontal="center" vertical="center" wrapText="1"/>
    </xf>
    <xf numFmtId="0" fontId="22" fillId="3" borderId="28" xfId="0" applyFont="1" applyFill="1" applyBorder="1" applyAlignment="1">
      <alignment vertical="center" wrapText="1"/>
    </xf>
    <xf numFmtId="0" fontId="22" fillId="3" borderId="41" xfId="0" applyFont="1" applyFill="1" applyBorder="1" applyAlignment="1">
      <alignment vertical="center" wrapText="1"/>
    </xf>
    <xf numFmtId="2" fontId="38" fillId="0" borderId="0" xfId="0" applyNumberFormat="1" applyFont="1" applyBorder="1" applyAlignment="1">
      <alignment horizontal="center" vertical="center" wrapText="1"/>
    </xf>
    <xf numFmtId="0" fontId="17" fillId="3" borderId="21" xfId="0" applyFont="1" applyFill="1" applyBorder="1" applyAlignment="1">
      <alignment horizontal="center" vertical="center" wrapText="1"/>
    </xf>
    <xf numFmtId="0" fontId="17" fillId="3" borderId="32" xfId="0" applyFont="1" applyFill="1" applyBorder="1" applyAlignment="1">
      <alignment horizontal="center" vertical="center" wrapText="1"/>
    </xf>
    <xf numFmtId="0" fontId="17" fillId="3" borderId="22" xfId="0" applyFont="1" applyFill="1" applyBorder="1" applyAlignment="1">
      <alignment horizontal="center" vertical="center" wrapText="1"/>
    </xf>
    <xf numFmtId="0" fontId="17" fillId="3" borderId="35" xfId="0" applyFont="1" applyFill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center" vertical="center" wrapText="1"/>
    </xf>
    <xf numFmtId="0" fontId="7" fillId="3" borderId="36" xfId="0" applyFont="1" applyFill="1" applyBorder="1" applyAlignment="1">
      <alignment horizontal="center" vertical="center" wrapText="1"/>
    </xf>
    <xf numFmtId="0" fontId="7" fillId="3" borderId="34" xfId="0" applyFont="1" applyFill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 wrapText="1"/>
    </xf>
  </cellXfs>
  <cellStyles count="15">
    <cellStyle name="Comma" xfId="13" builtinId="3"/>
    <cellStyle name="Comma 2" xfId="8"/>
    <cellStyle name="Currency 2" xfId="9"/>
    <cellStyle name="Normal" xfId="0" builtinId="0"/>
    <cellStyle name="Normal 2" xfId="3"/>
    <cellStyle name="Normal 2 2" xfId="10"/>
    <cellStyle name="Normal 2 3" xfId="11"/>
    <cellStyle name="Normal 3" xfId="7"/>
    <cellStyle name="Normal 3 2" xfId="12"/>
    <cellStyle name="Normal 4" xfId="5"/>
    <cellStyle name="Normal 5" xfId="4"/>
    <cellStyle name="Normal 6" xfId="1"/>
    <cellStyle name="Percent" xfId="14" builtinId="5"/>
    <cellStyle name="Percent 2" xfId="6"/>
    <cellStyle name="Percent 3" xfId="2"/>
  </cellStyles>
  <dxfs count="0"/>
  <tableStyles count="0" defaultTableStyle="TableStyleMedium2" defaultPivotStyle="PivotStyleLight16"/>
  <colors>
    <mruColors>
      <color rgb="FFFFFFCC"/>
      <color rgb="FFF8F8F8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34" Type="http://schemas.openxmlformats.org/officeDocument/2006/relationships/externalLink" Target="externalLinks/externalLink1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5.xml"/><Relationship Id="rId33" Type="http://schemas.openxmlformats.org/officeDocument/2006/relationships/externalLink" Target="externalLinks/externalLink13.xml"/><Relationship Id="rId38" Type="http://schemas.openxmlformats.org/officeDocument/2006/relationships/externalLink" Target="externalLinks/externalLink1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32" Type="http://schemas.openxmlformats.org/officeDocument/2006/relationships/externalLink" Target="externalLinks/externalLink12.xml"/><Relationship Id="rId37" Type="http://schemas.openxmlformats.org/officeDocument/2006/relationships/externalLink" Target="externalLinks/externalLink1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externalLink" Target="externalLinks/externalLink8.xml"/><Relationship Id="rId36" Type="http://schemas.openxmlformats.org/officeDocument/2006/relationships/externalLink" Target="externalLinks/externalLink1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externalLink" Target="externalLinks/externalLink7.xml"/><Relationship Id="rId30" Type="http://schemas.openxmlformats.org/officeDocument/2006/relationships/externalLink" Target="externalLinks/externalLink10.xml"/><Relationship Id="rId35" Type="http://schemas.openxmlformats.org/officeDocument/2006/relationships/externalLink" Target="externalLinks/externalLink1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akedonija%20Q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Kroacija%20Q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Zoil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Kroacija%20zivot%20Q3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Grawe%20zivot%20Q3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Viner%20zivot%20Q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Unika%20zivot%20Q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Triglav%20zivot%20Q3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PrvaZivot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SP%203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riglav%20Q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Evroins%20Q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Sava%20Q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Eurolink%20Q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Grawe%20Q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Unika%20Q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Osigpolisa%20Q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alk%20Q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NO"/>
      <sheetName val="STA_SP2_NO"/>
      <sheetName val="STA_SP3_NO"/>
      <sheetName val="STA_SP4_NO"/>
      <sheetName val="STA_SP5_NO"/>
      <sheetName val="STA_SP7_NO"/>
      <sheetName val="STA_SP8_NO"/>
      <sheetName val="STA_SP9_NO"/>
      <sheetName val="STA_SP10_NO"/>
      <sheetName val="STA_SP4_NR"/>
      <sheetName val="STA_SP5_NR"/>
      <sheetName val="STA_SP8_NR"/>
      <sheetName val="STA_SP99"/>
    </sheetNames>
    <sheetDataSet>
      <sheetData sheetId="0" refreshError="1"/>
      <sheetData sheetId="1">
        <row r="10">
          <cell r="C10">
            <v>21454</v>
          </cell>
          <cell r="D10">
            <v>68792.320000000007</v>
          </cell>
          <cell r="F10">
            <v>358</v>
          </cell>
          <cell r="G10">
            <v>13645.06</v>
          </cell>
          <cell r="H10">
            <v>217</v>
          </cell>
          <cell r="I10">
            <v>11973.44</v>
          </cell>
        </row>
        <row r="20">
          <cell r="C20">
            <v>350</v>
          </cell>
          <cell r="D20">
            <v>74145.960000000006</v>
          </cell>
          <cell r="F20">
            <v>5647</v>
          </cell>
          <cell r="G20">
            <v>52959.15</v>
          </cell>
          <cell r="H20">
            <v>272</v>
          </cell>
          <cell r="I20">
            <v>3659.87</v>
          </cell>
        </row>
        <row r="24">
          <cell r="C24">
            <v>1676</v>
          </cell>
          <cell r="D24">
            <v>43908.82</v>
          </cell>
          <cell r="F24">
            <v>269</v>
          </cell>
          <cell r="G24">
            <v>32209.68</v>
          </cell>
          <cell r="H24">
            <v>322</v>
          </cell>
          <cell r="I24">
            <v>40113.040000000001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3">
          <cell r="C33">
            <v>0</v>
          </cell>
          <cell r="D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6">
          <cell r="C36">
            <v>54</v>
          </cell>
          <cell r="D36">
            <v>8770.68</v>
          </cell>
          <cell r="F36">
            <v>1</v>
          </cell>
          <cell r="G36">
            <v>60.21</v>
          </cell>
          <cell r="H36">
            <v>5</v>
          </cell>
          <cell r="I36">
            <v>701.65</v>
          </cell>
        </row>
        <row r="40">
          <cell r="C40">
            <v>4457</v>
          </cell>
          <cell r="D40">
            <v>74890.17</v>
          </cell>
          <cell r="F40">
            <v>22</v>
          </cell>
          <cell r="G40">
            <v>51594.16</v>
          </cell>
          <cell r="H40">
            <v>27</v>
          </cell>
          <cell r="I40">
            <v>25451.95</v>
          </cell>
        </row>
        <row r="56">
          <cell r="C56">
            <v>4986</v>
          </cell>
          <cell r="D56">
            <v>109808.78</v>
          </cell>
          <cell r="F56">
            <v>361</v>
          </cell>
          <cell r="G56">
            <v>24770.34</v>
          </cell>
          <cell r="H56">
            <v>246</v>
          </cell>
          <cell r="I56">
            <v>183837.25</v>
          </cell>
        </row>
        <row r="88">
          <cell r="C88">
            <v>30471</v>
          </cell>
          <cell r="D88">
            <v>190696.49</v>
          </cell>
          <cell r="F88">
            <v>1435</v>
          </cell>
          <cell r="G88">
            <v>124379.49</v>
          </cell>
          <cell r="H88">
            <v>1863</v>
          </cell>
          <cell r="I88">
            <v>346307.5</v>
          </cell>
        </row>
        <row r="124">
          <cell r="C124">
            <v>4</v>
          </cell>
          <cell r="D124">
            <v>15.88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8">
          <cell r="C128">
            <v>7</v>
          </cell>
          <cell r="D128">
            <v>22.68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32">
          <cell r="C132">
            <v>1795</v>
          </cell>
          <cell r="D132">
            <v>13941.32</v>
          </cell>
          <cell r="F132">
            <v>62</v>
          </cell>
          <cell r="G132">
            <v>3205.46</v>
          </cell>
          <cell r="H132">
            <v>85</v>
          </cell>
          <cell r="I132">
            <v>25800.41</v>
          </cell>
        </row>
        <row r="153">
          <cell r="C153">
            <v>432</v>
          </cell>
          <cell r="D153">
            <v>3670.79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8">
          <cell r="C158">
            <v>0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61">
          <cell r="C161">
            <v>10</v>
          </cell>
          <cell r="D161">
            <v>2185.65</v>
          </cell>
          <cell r="F161">
            <v>9</v>
          </cell>
          <cell r="G161">
            <v>14.32</v>
          </cell>
          <cell r="H161">
            <v>1</v>
          </cell>
          <cell r="I161">
            <v>400</v>
          </cell>
        </row>
        <row r="167">
          <cell r="C167">
            <v>0</v>
          </cell>
          <cell r="D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70">
          <cell r="C170">
            <v>5326</v>
          </cell>
          <cell r="D170">
            <v>3963.65</v>
          </cell>
          <cell r="F170">
            <v>40</v>
          </cell>
          <cell r="G170">
            <v>1765.81</v>
          </cell>
          <cell r="H170">
            <v>90</v>
          </cell>
          <cell r="I170">
            <v>1489.48</v>
          </cell>
        </row>
        <row r="175">
          <cell r="C175">
            <v>45248</v>
          </cell>
        </row>
      </sheetData>
      <sheetData sheetId="2">
        <row r="11">
          <cell r="C11">
            <v>18869</v>
          </cell>
          <cell r="D11">
            <v>104770.25</v>
          </cell>
          <cell r="J11">
            <v>1210</v>
          </cell>
          <cell r="K11">
            <v>96408.24</v>
          </cell>
        </row>
        <row r="12">
          <cell r="C12">
            <v>2212</v>
          </cell>
          <cell r="D12">
            <v>25831.48</v>
          </cell>
          <cell r="J12">
            <v>126</v>
          </cell>
          <cell r="K12">
            <v>8409.57</v>
          </cell>
        </row>
        <row r="13">
          <cell r="C13">
            <v>213</v>
          </cell>
          <cell r="D13">
            <v>4610.42</v>
          </cell>
          <cell r="J13">
            <v>11</v>
          </cell>
          <cell r="K13">
            <v>540.87</v>
          </cell>
        </row>
        <row r="14">
          <cell r="C14">
            <v>305</v>
          </cell>
          <cell r="D14">
            <v>234.77</v>
          </cell>
          <cell r="J14">
            <v>4</v>
          </cell>
          <cell r="K14">
            <v>118</v>
          </cell>
        </row>
        <row r="15">
          <cell r="C15">
            <v>25</v>
          </cell>
          <cell r="D15">
            <v>63.43</v>
          </cell>
          <cell r="J15">
            <v>0</v>
          </cell>
          <cell r="K15">
            <v>28.54</v>
          </cell>
        </row>
        <row r="16">
          <cell r="C16">
            <v>636</v>
          </cell>
          <cell r="D16">
            <v>1186.8</v>
          </cell>
          <cell r="J16">
            <v>11</v>
          </cell>
          <cell r="K16">
            <v>546.34</v>
          </cell>
        </row>
        <row r="17">
          <cell r="C17">
            <v>557</v>
          </cell>
          <cell r="D17">
            <v>174.48</v>
          </cell>
          <cell r="J17">
            <v>0</v>
          </cell>
          <cell r="K17">
            <v>0.81</v>
          </cell>
        </row>
        <row r="18">
          <cell r="C18">
            <v>116</v>
          </cell>
          <cell r="D18">
            <v>481.15</v>
          </cell>
          <cell r="J18">
            <v>7</v>
          </cell>
          <cell r="K18">
            <v>324.7</v>
          </cell>
        </row>
        <row r="19">
          <cell r="C19">
            <v>0</v>
          </cell>
          <cell r="D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0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18</v>
          </cell>
          <cell r="D23">
            <v>102.33</v>
          </cell>
          <cell r="J23">
            <v>0</v>
          </cell>
          <cell r="K23">
            <v>0</v>
          </cell>
        </row>
        <row r="25">
          <cell r="C25">
            <v>6375</v>
          </cell>
          <cell r="D25">
            <v>32216.04</v>
          </cell>
          <cell r="J25">
            <v>16</v>
          </cell>
          <cell r="K25">
            <v>3748.19</v>
          </cell>
        </row>
        <row r="26">
          <cell r="C26">
            <v>361</v>
          </cell>
          <cell r="D26">
            <v>6148.31</v>
          </cell>
          <cell r="J26">
            <v>43</v>
          </cell>
          <cell r="K26">
            <v>13178.6</v>
          </cell>
        </row>
        <row r="27">
          <cell r="C27">
            <v>34</v>
          </cell>
          <cell r="D27">
            <v>586.15</v>
          </cell>
          <cell r="J27">
            <v>2</v>
          </cell>
          <cell r="K27">
            <v>225.59</v>
          </cell>
        </row>
        <row r="28">
          <cell r="C28">
            <v>1</v>
          </cell>
          <cell r="D28">
            <v>5.54</v>
          </cell>
          <cell r="J28">
            <v>0</v>
          </cell>
          <cell r="K28">
            <v>0</v>
          </cell>
        </row>
        <row r="29">
          <cell r="C29">
            <v>7</v>
          </cell>
          <cell r="D29">
            <v>38.75</v>
          </cell>
          <cell r="J29">
            <v>0</v>
          </cell>
          <cell r="K29">
            <v>0</v>
          </cell>
        </row>
        <row r="30">
          <cell r="C30">
            <v>65</v>
          </cell>
          <cell r="D30">
            <v>120.55</v>
          </cell>
          <cell r="J30">
            <v>0</v>
          </cell>
          <cell r="K30">
            <v>0</v>
          </cell>
        </row>
        <row r="31">
          <cell r="C31">
            <v>335</v>
          </cell>
          <cell r="D31">
            <v>1866.26</v>
          </cell>
          <cell r="J31">
            <v>1</v>
          </cell>
          <cell r="K31">
            <v>428.24</v>
          </cell>
        </row>
        <row r="32">
          <cell r="C32">
            <v>0</v>
          </cell>
          <cell r="D32">
            <v>0.3</v>
          </cell>
          <cell r="J32">
            <v>0</v>
          </cell>
          <cell r="K32">
            <v>0</v>
          </cell>
        </row>
        <row r="34">
          <cell r="C34">
            <v>137</v>
          </cell>
          <cell r="D34">
            <v>700.7</v>
          </cell>
          <cell r="J34">
            <v>1</v>
          </cell>
          <cell r="K34">
            <v>102.55</v>
          </cell>
        </row>
        <row r="35">
          <cell r="C35">
            <v>9</v>
          </cell>
          <cell r="D35">
            <v>127.33</v>
          </cell>
          <cell r="J35">
            <v>0</v>
          </cell>
          <cell r="K35">
            <v>0</v>
          </cell>
        </row>
        <row r="36">
          <cell r="C36">
            <v>0</v>
          </cell>
          <cell r="D36">
            <v>0</v>
          </cell>
          <cell r="J36">
            <v>0</v>
          </cell>
          <cell r="K36">
            <v>0</v>
          </cell>
        </row>
        <row r="37">
          <cell r="C37">
            <v>1</v>
          </cell>
          <cell r="D37">
            <v>0.62</v>
          </cell>
          <cell r="J37">
            <v>0</v>
          </cell>
          <cell r="K37">
            <v>0</v>
          </cell>
        </row>
        <row r="38">
          <cell r="C38">
            <v>0</v>
          </cell>
          <cell r="D38">
            <v>0</v>
          </cell>
          <cell r="J38">
            <v>0</v>
          </cell>
          <cell r="K38">
            <v>0</v>
          </cell>
        </row>
        <row r="39">
          <cell r="C39">
            <v>0</v>
          </cell>
          <cell r="D39">
            <v>0</v>
          </cell>
          <cell r="J39">
            <v>0</v>
          </cell>
          <cell r="K39">
            <v>0</v>
          </cell>
        </row>
        <row r="40">
          <cell r="C40">
            <v>17</v>
          </cell>
          <cell r="D40">
            <v>10.77</v>
          </cell>
          <cell r="J40">
            <v>0</v>
          </cell>
          <cell r="K40">
            <v>0</v>
          </cell>
        </row>
        <row r="41">
          <cell r="C41">
            <v>0</v>
          </cell>
          <cell r="D41">
            <v>0</v>
          </cell>
          <cell r="J41">
            <v>0</v>
          </cell>
          <cell r="K41">
            <v>0</v>
          </cell>
        </row>
      </sheetData>
      <sheetData sheetId="3" refreshError="1"/>
      <sheetData sheetId="4">
        <row r="10">
          <cell r="P10">
            <v>48194.21</v>
          </cell>
        </row>
        <row r="11">
          <cell r="P11">
            <v>51905.54</v>
          </cell>
        </row>
        <row r="12">
          <cell r="P12">
            <v>30737.05</v>
          </cell>
        </row>
        <row r="13">
          <cell r="P13">
            <v>0</v>
          </cell>
        </row>
        <row r="14">
          <cell r="P14">
            <v>0</v>
          </cell>
        </row>
        <row r="15">
          <cell r="P15">
            <v>0</v>
          </cell>
        </row>
        <row r="16">
          <cell r="P16">
            <v>5266.13</v>
          </cell>
        </row>
        <row r="17">
          <cell r="P17">
            <v>48678.6</v>
          </cell>
        </row>
        <row r="20">
          <cell r="P20">
            <v>71375.679999999993</v>
          </cell>
        </row>
        <row r="26">
          <cell r="P26">
            <v>144718.79</v>
          </cell>
        </row>
        <row r="33">
          <cell r="P33">
            <v>10.32</v>
          </cell>
        </row>
        <row r="34">
          <cell r="P34">
            <v>14.74</v>
          </cell>
        </row>
        <row r="35">
          <cell r="P35">
            <v>9061.86</v>
          </cell>
        </row>
        <row r="36">
          <cell r="P36">
            <v>2386.02</v>
          </cell>
        </row>
        <row r="37">
          <cell r="P37">
            <v>0</v>
          </cell>
        </row>
        <row r="38">
          <cell r="P38">
            <v>1420.67</v>
          </cell>
        </row>
        <row r="39">
          <cell r="P39">
            <v>0</v>
          </cell>
        </row>
        <row r="40">
          <cell r="P40">
            <v>2179.84</v>
          </cell>
        </row>
      </sheetData>
      <sheetData sheetId="5">
        <row r="10">
          <cell r="G10">
            <v>26543.62</v>
          </cell>
        </row>
        <row r="11">
          <cell r="G11">
            <v>15018.06</v>
          </cell>
        </row>
        <row r="12">
          <cell r="G12">
            <v>15067.75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436.6</v>
          </cell>
        </row>
        <row r="17">
          <cell r="G17">
            <v>3926.19</v>
          </cell>
        </row>
        <row r="20">
          <cell r="G20">
            <v>28358.53</v>
          </cell>
        </row>
        <row r="26">
          <cell r="G26">
            <v>304705.17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5709.96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1145.2</v>
          </cell>
        </row>
        <row r="41">
          <cell r="C41">
            <v>1009176.53</v>
          </cell>
          <cell r="D41">
            <v>43613.19</v>
          </cell>
          <cell r="E41">
            <v>639734.59</v>
          </cell>
          <cell r="G41">
            <v>400911.08</v>
          </cell>
          <cell r="I41">
            <v>11447.09</v>
          </cell>
          <cell r="K41">
            <v>13583.78</v>
          </cell>
          <cell r="M41">
            <v>0</v>
          </cell>
        </row>
      </sheetData>
      <sheetData sheetId="6">
        <row r="9">
          <cell r="C9">
            <v>2167</v>
          </cell>
          <cell r="D9">
            <v>58631.24</v>
          </cell>
        </row>
        <row r="18">
          <cell r="C18">
            <v>5615</v>
          </cell>
          <cell r="D18">
            <v>161163.15</v>
          </cell>
          <cell r="E18">
            <v>32819</v>
          </cell>
        </row>
        <row r="19">
          <cell r="C19">
            <v>14114</v>
          </cell>
          <cell r="D19">
            <v>191274.69</v>
          </cell>
          <cell r="E19">
            <v>38401.019999999997</v>
          </cell>
        </row>
        <row r="20">
          <cell r="C20">
            <v>296</v>
          </cell>
          <cell r="D20">
            <v>76.61</v>
          </cell>
          <cell r="E20">
            <v>22.97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1008</v>
          </cell>
          <cell r="D22">
            <v>30931.85</v>
          </cell>
          <cell r="E22">
            <v>6427.55</v>
          </cell>
        </row>
        <row r="29">
          <cell r="C29">
            <v>22048</v>
          </cell>
          <cell r="D29">
            <v>152735.43</v>
          </cell>
          <cell r="E29">
            <v>41304.57</v>
          </cell>
        </row>
        <row r="38">
          <cell r="C38">
            <v>0</v>
          </cell>
          <cell r="D38">
            <v>0</v>
          </cell>
          <cell r="E38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NO"/>
      <sheetName val="STA_SP2_NO"/>
      <sheetName val="STA_SP3_NO"/>
      <sheetName val="STA_SP4_NO"/>
      <sheetName val="STA_SP5_NO"/>
      <sheetName val="STA_SP7_NO"/>
      <sheetName val="STA_SP8_NO"/>
      <sheetName val="STA_SP9_NO"/>
      <sheetName val="STA_SP10_NO"/>
      <sheetName val="STA_SP99"/>
      <sheetName val="DEC_SP - #5"/>
    </sheetNames>
    <sheetDataSet>
      <sheetData sheetId="0"/>
      <sheetData sheetId="1">
        <row r="10">
          <cell r="C10">
            <v>30130</v>
          </cell>
          <cell r="D10">
            <v>39968</v>
          </cell>
          <cell r="F10">
            <v>292</v>
          </cell>
          <cell r="G10">
            <v>20083</v>
          </cell>
          <cell r="H10">
            <v>266</v>
          </cell>
          <cell r="I10">
            <v>8146</v>
          </cell>
        </row>
        <row r="20">
          <cell r="C20">
            <v>493</v>
          </cell>
          <cell r="D20">
            <v>139307</v>
          </cell>
          <cell r="F20">
            <v>4209</v>
          </cell>
          <cell r="G20">
            <v>40282</v>
          </cell>
          <cell r="H20">
            <v>1129</v>
          </cell>
          <cell r="I20">
            <v>14347</v>
          </cell>
        </row>
        <row r="24">
          <cell r="C24">
            <v>1275</v>
          </cell>
          <cell r="D24">
            <v>36217</v>
          </cell>
          <cell r="F24">
            <v>202</v>
          </cell>
          <cell r="G24">
            <v>20186</v>
          </cell>
          <cell r="H24">
            <v>348</v>
          </cell>
          <cell r="I24">
            <v>26325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3">
          <cell r="C33">
            <v>0</v>
          </cell>
          <cell r="D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6">
          <cell r="C36">
            <v>7</v>
          </cell>
          <cell r="D36">
            <v>1123</v>
          </cell>
          <cell r="F36">
            <v>1</v>
          </cell>
          <cell r="G36">
            <v>744</v>
          </cell>
          <cell r="H36">
            <v>0</v>
          </cell>
          <cell r="I36">
            <v>0</v>
          </cell>
        </row>
        <row r="40">
          <cell r="C40">
            <v>5464</v>
          </cell>
          <cell r="D40">
            <v>19344</v>
          </cell>
          <cell r="F40">
            <v>9</v>
          </cell>
          <cell r="G40">
            <v>1680</v>
          </cell>
          <cell r="H40">
            <v>23</v>
          </cell>
          <cell r="I40">
            <v>37567</v>
          </cell>
        </row>
        <row r="56">
          <cell r="C56">
            <v>5033</v>
          </cell>
          <cell r="D56">
            <v>23187</v>
          </cell>
          <cell r="F56">
            <v>71</v>
          </cell>
          <cell r="G56">
            <v>3621</v>
          </cell>
          <cell r="H56">
            <v>93</v>
          </cell>
          <cell r="I56">
            <v>5382</v>
          </cell>
        </row>
        <row r="88">
          <cell r="C88">
            <v>25848</v>
          </cell>
          <cell r="D88">
            <v>144923</v>
          </cell>
          <cell r="F88">
            <v>796</v>
          </cell>
          <cell r="G88">
            <v>51781</v>
          </cell>
          <cell r="H88">
            <v>1134</v>
          </cell>
          <cell r="I88">
            <v>225680</v>
          </cell>
        </row>
        <row r="124">
          <cell r="C124">
            <v>1</v>
          </cell>
          <cell r="D124">
            <v>-247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8">
          <cell r="C128">
            <v>1</v>
          </cell>
          <cell r="D128">
            <v>1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32">
          <cell r="C132">
            <v>4963</v>
          </cell>
          <cell r="D132">
            <v>5301</v>
          </cell>
          <cell r="F132">
            <v>3</v>
          </cell>
          <cell r="G132">
            <v>787</v>
          </cell>
          <cell r="H132">
            <v>4</v>
          </cell>
          <cell r="I132">
            <v>71</v>
          </cell>
        </row>
        <row r="153">
          <cell r="C153">
            <v>154</v>
          </cell>
          <cell r="D153">
            <v>1208</v>
          </cell>
          <cell r="F153">
            <v>1</v>
          </cell>
          <cell r="G153">
            <v>9</v>
          </cell>
          <cell r="H153">
            <v>0</v>
          </cell>
          <cell r="I153">
            <v>0</v>
          </cell>
        </row>
        <row r="158">
          <cell r="C158">
            <v>0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61">
          <cell r="C161">
            <v>2</v>
          </cell>
          <cell r="D161">
            <v>96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7">
          <cell r="C167">
            <v>0</v>
          </cell>
          <cell r="D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70">
          <cell r="C170">
            <v>5175</v>
          </cell>
          <cell r="D170">
            <v>4582</v>
          </cell>
          <cell r="F170">
            <v>65</v>
          </cell>
          <cell r="G170">
            <v>2194</v>
          </cell>
          <cell r="H170">
            <v>117</v>
          </cell>
          <cell r="I170">
            <v>2981</v>
          </cell>
        </row>
        <row r="175">
          <cell r="C175">
            <v>51554</v>
          </cell>
        </row>
      </sheetData>
      <sheetData sheetId="2">
        <row r="11">
          <cell r="C11">
            <v>16735</v>
          </cell>
          <cell r="D11">
            <v>93764</v>
          </cell>
          <cell r="J11">
            <v>684</v>
          </cell>
          <cell r="K11">
            <v>37069</v>
          </cell>
        </row>
        <row r="12">
          <cell r="C12">
            <v>1566</v>
          </cell>
          <cell r="D12">
            <v>15029</v>
          </cell>
          <cell r="J12">
            <v>72</v>
          </cell>
          <cell r="K12">
            <v>4122</v>
          </cell>
        </row>
        <row r="13">
          <cell r="C13">
            <v>40</v>
          </cell>
          <cell r="D13">
            <v>819</v>
          </cell>
          <cell r="J13">
            <v>1</v>
          </cell>
          <cell r="K13">
            <v>30</v>
          </cell>
        </row>
        <row r="14">
          <cell r="C14">
            <v>266</v>
          </cell>
          <cell r="D14">
            <v>250</v>
          </cell>
          <cell r="J14">
            <v>1</v>
          </cell>
          <cell r="K14">
            <v>56</v>
          </cell>
        </row>
        <row r="15">
          <cell r="C15">
            <v>10</v>
          </cell>
          <cell r="D15">
            <v>39</v>
          </cell>
          <cell r="J15">
            <v>0</v>
          </cell>
          <cell r="K15">
            <v>0</v>
          </cell>
        </row>
        <row r="16">
          <cell r="C16">
            <v>808</v>
          </cell>
          <cell r="D16">
            <v>1590</v>
          </cell>
          <cell r="J16">
            <v>10</v>
          </cell>
          <cell r="K16">
            <v>876</v>
          </cell>
        </row>
        <row r="17">
          <cell r="C17">
            <v>344</v>
          </cell>
          <cell r="D17">
            <v>116</v>
          </cell>
          <cell r="J17">
            <v>1</v>
          </cell>
          <cell r="K17">
            <v>48</v>
          </cell>
        </row>
        <row r="18">
          <cell r="C18">
            <v>49</v>
          </cell>
          <cell r="D18">
            <v>171</v>
          </cell>
          <cell r="J18">
            <v>3</v>
          </cell>
          <cell r="K18">
            <v>40</v>
          </cell>
        </row>
        <row r="19">
          <cell r="C19">
            <v>0</v>
          </cell>
          <cell r="D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0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1</v>
          </cell>
          <cell r="D23">
            <v>4</v>
          </cell>
          <cell r="J23">
            <v>0</v>
          </cell>
          <cell r="K23">
            <v>0</v>
          </cell>
        </row>
        <row r="25">
          <cell r="C25">
            <v>5401</v>
          </cell>
          <cell r="D25">
            <v>25247</v>
          </cell>
          <cell r="J25">
            <v>9</v>
          </cell>
          <cell r="K25">
            <v>1900</v>
          </cell>
        </row>
        <row r="26">
          <cell r="C26">
            <v>238</v>
          </cell>
          <cell r="D26">
            <v>3730</v>
          </cell>
          <cell r="J26">
            <v>10</v>
          </cell>
          <cell r="K26">
            <v>5120</v>
          </cell>
        </row>
        <row r="27">
          <cell r="C27">
            <v>11</v>
          </cell>
          <cell r="D27">
            <v>189</v>
          </cell>
          <cell r="J27">
            <v>2</v>
          </cell>
          <cell r="K27">
            <v>1684</v>
          </cell>
        </row>
        <row r="28">
          <cell r="C28">
            <v>2</v>
          </cell>
          <cell r="D28">
            <v>21</v>
          </cell>
          <cell r="J28">
            <v>0</v>
          </cell>
          <cell r="K28">
            <v>0</v>
          </cell>
        </row>
        <row r="29">
          <cell r="C29">
            <v>3</v>
          </cell>
          <cell r="D29">
            <v>17</v>
          </cell>
          <cell r="J29">
            <v>0</v>
          </cell>
          <cell r="K29">
            <v>0</v>
          </cell>
        </row>
        <row r="30">
          <cell r="C30">
            <v>68</v>
          </cell>
          <cell r="D30">
            <v>119</v>
          </cell>
          <cell r="J30">
            <v>0</v>
          </cell>
          <cell r="K30">
            <v>0</v>
          </cell>
        </row>
        <row r="31">
          <cell r="C31">
            <v>211</v>
          </cell>
          <cell r="D31">
            <v>1084</v>
          </cell>
          <cell r="J31">
            <v>0</v>
          </cell>
          <cell r="K31">
            <v>0</v>
          </cell>
        </row>
        <row r="32">
          <cell r="C32">
            <v>0</v>
          </cell>
          <cell r="D32">
            <v>0</v>
          </cell>
          <cell r="J32">
            <v>0</v>
          </cell>
          <cell r="K32">
            <v>0</v>
          </cell>
        </row>
        <row r="34">
          <cell r="C34">
            <v>11</v>
          </cell>
          <cell r="D34">
            <v>130</v>
          </cell>
          <cell r="J34">
            <v>0</v>
          </cell>
          <cell r="K34">
            <v>0</v>
          </cell>
        </row>
        <row r="35">
          <cell r="C35">
            <v>1</v>
          </cell>
          <cell r="D35">
            <v>14</v>
          </cell>
          <cell r="J35">
            <v>0</v>
          </cell>
          <cell r="K35">
            <v>0</v>
          </cell>
        </row>
        <row r="36">
          <cell r="C36">
            <v>0</v>
          </cell>
          <cell r="D36">
            <v>0</v>
          </cell>
          <cell r="J36">
            <v>0</v>
          </cell>
          <cell r="K36">
            <v>0</v>
          </cell>
        </row>
        <row r="37">
          <cell r="C37">
            <v>0</v>
          </cell>
          <cell r="D37">
            <v>0</v>
          </cell>
          <cell r="J37">
            <v>0</v>
          </cell>
          <cell r="K37">
            <v>0</v>
          </cell>
        </row>
        <row r="38">
          <cell r="C38">
            <v>0</v>
          </cell>
          <cell r="D38">
            <v>0</v>
          </cell>
          <cell r="J38">
            <v>0</v>
          </cell>
          <cell r="K38">
            <v>0</v>
          </cell>
        </row>
        <row r="39">
          <cell r="C39">
            <v>0</v>
          </cell>
          <cell r="D39">
            <v>0</v>
          </cell>
          <cell r="J39">
            <v>0</v>
          </cell>
          <cell r="K39">
            <v>0</v>
          </cell>
        </row>
        <row r="40">
          <cell r="C40">
            <v>1</v>
          </cell>
          <cell r="D40">
            <v>3</v>
          </cell>
          <cell r="J40">
            <v>0</v>
          </cell>
          <cell r="K40">
            <v>0</v>
          </cell>
        </row>
        <row r="41">
          <cell r="C41">
            <v>0</v>
          </cell>
          <cell r="D41">
            <v>0</v>
          </cell>
          <cell r="J41">
            <v>0</v>
          </cell>
          <cell r="K41">
            <v>0</v>
          </cell>
        </row>
      </sheetData>
      <sheetData sheetId="3"/>
      <sheetData sheetId="4">
        <row r="10">
          <cell r="P10">
            <v>27978</v>
          </cell>
        </row>
        <row r="11">
          <cell r="P11">
            <v>97515</v>
          </cell>
        </row>
        <row r="12">
          <cell r="P12">
            <v>25352</v>
          </cell>
        </row>
        <row r="13">
          <cell r="P13">
            <v>0</v>
          </cell>
        </row>
        <row r="14">
          <cell r="P14">
            <v>0</v>
          </cell>
        </row>
        <row r="15">
          <cell r="P15">
            <v>0</v>
          </cell>
        </row>
        <row r="16">
          <cell r="P16">
            <v>786</v>
          </cell>
        </row>
        <row r="17">
          <cell r="P17">
            <v>13541</v>
          </cell>
        </row>
        <row r="20">
          <cell r="P20">
            <v>16230</v>
          </cell>
        </row>
        <row r="26">
          <cell r="P26">
            <v>111410</v>
          </cell>
        </row>
        <row r="33">
          <cell r="P33">
            <v>-198</v>
          </cell>
        </row>
        <row r="34">
          <cell r="P34">
            <v>1</v>
          </cell>
        </row>
        <row r="35">
          <cell r="P35">
            <v>3711</v>
          </cell>
        </row>
        <row r="36">
          <cell r="P36">
            <v>616</v>
          </cell>
        </row>
        <row r="37">
          <cell r="P37">
            <v>0</v>
          </cell>
        </row>
        <row r="38">
          <cell r="P38">
            <v>62</v>
          </cell>
        </row>
        <row r="39">
          <cell r="P39">
            <v>0</v>
          </cell>
        </row>
        <row r="40">
          <cell r="P40">
            <v>2519</v>
          </cell>
        </row>
      </sheetData>
      <sheetData sheetId="5">
        <row r="10">
          <cell r="G10">
            <v>29980</v>
          </cell>
        </row>
        <row r="11">
          <cell r="G11">
            <v>8094</v>
          </cell>
        </row>
        <row r="12">
          <cell r="G12">
            <v>6963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1625</v>
          </cell>
        </row>
        <row r="17">
          <cell r="G17">
            <v>3524</v>
          </cell>
        </row>
        <row r="20">
          <cell r="G20">
            <v>2144</v>
          </cell>
        </row>
        <row r="26">
          <cell r="G26">
            <v>316751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1070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2841</v>
          </cell>
        </row>
        <row r="41">
          <cell r="C41">
            <v>671285</v>
          </cell>
          <cell r="D41">
            <v>15673</v>
          </cell>
          <cell r="E41">
            <v>320499</v>
          </cell>
          <cell r="G41">
            <v>372992</v>
          </cell>
          <cell r="I41">
            <v>15783</v>
          </cell>
          <cell r="K41">
            <v>9014</v>
          </cell>
          <cell r="M41">
            <v>0</v>
          </cell>
        </row>
      </sheetData>
      <sheetData sheetId="6">
        <row r="9">
          <cell r="C9">
            <v>19434</v>
          </cell>
          <cell r="D9">
            <v>247467</v>
          </cell>
          <cell r="E9">
            <v>0</v>
          </cell>
        </row>
        <row r="18">
          <cell r="C18">
            <v>14174</v>
          </cell>
          <cell r="D18">
            <v>122002</v>
          </cell>
          <cell r="E18">
            <v>33157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77</v>
          </cell>
          <cell r="D20">
            <v>122</v>
          </cell>
          <cell r="E20">
            <v>41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16454</v>
          </cell>
          <cell r="D22">
            <v>20984</v>
          </cell>
          <cell r="E22">
            <v>8347</v>
          </cell>
        </row>
        <row r="29">
          <cell r="C29">
            <v>966</v>
          </cell>
          <cell r="D29">
            <v>18179</v>
          </cell>
          <cell r="E29">
            <v>0</v>
          </cell>
        </row>
        <row r="38">
          <cell r="C38">
            <v>449</v>
          </cell>
          <cell r="D38">
            <v>6254</v>
          </cell>
          <cell r="E38">
            <v>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NO"/>
      <sheetName val="STA_SP2_NO"/>
      <sheetName val="STA_SP3_NO"/>
      <sheetName val="STA_SP4_NO"/>
      <sheetName val="STA_SP5_NO"/>
      <sheetName val="STA_SP7_NO"/>
      <sheetName val="STA_SP8_NO"/>
      <sheetName val="STA_SP9_NO"/>
      <sheetName val="STA_SP10_NO"/>
      <sheetName val="STA_SP99"/>
      <sheetName val="FIN_BS"/>
      <sheetName val="FIN_BU"/>
      <sheetName val="SUPFIN_PiRodV"/>
      <sheetName val="SUPFIN_neRDZodV"/>
      <sheetName val="SUPFIN_VK"/>
      <sheetName val="SUPFIN_SVl"/>
      <sheetName val="VS_VS1_NO"/>
      <sheetName val="VS_VS2"/>
      <sheetName val="SUP_MS_NO"/>
      <sheetName val="SUP_KS"/>
      <sheetName val="SUP_VTR"/>
      <sheetName val="RR_REO_01 - #1"/>
      <sheetName val="RR_REO_03"/>
      <sheetName val="RR_REO_04"/>
      <sheetName val="DEC_SP - #1"/>
      <sheetName val="DEC_SP - #2"/>
      <sheetName val="DEC_SP - #3"/>
      <sheetName val="DEC_SP - #4"/>
      <sheetName val="DEC_SP - #5"/>
      <sheetName val="DEC_SP - #6"/>
    </sheetNames>
    <sheetDataSet>
      <sheetData sheetId="0"/>
      <sheetData sheetId="1">
        <row r="10">
          <cell r="C10">
            <v>1935</v>
          </cell>
          <cell r="D10">
            <v>502.76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4">
          <cell r="C24">
            <v>70</v>
          </cell>
          <cell r="D24">
            <v>2060.56</v>
          </cell>
          <cell r="F24">
            <v>2</v>
          </cell>
          <cell r="G24">
            <v>149.93</v>
          </cell>
          <cell r="H24">
            <v>5</v>
          </cell>
          <cell r="I24">
            <v>330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3">
          <cell r="C33">
            <v>0</v>
          </cell>
          <cell r="D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6">
          <cell r="C36">
            <v>0</v>
          </cell>
          <cell r="D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40">
          <cell r="C40">
            <v>7</v>
          </cell>
          <cell r="D40">
            <v>35.61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56">
          <cell r="C56">
            <v>4</v>
          </cell>
          <cell r="D56">
            <v>68.599999999999994</v>
          </cell>
          <cell r="F56">
            <v>2</v>
          </cell>
          <cell r="G56">
            <v>39.22</v>
          </cell>
          <cell r="H56">
            <v>0</v>
          </cell>
          <cell r="I56">
            <v>0</v>
          </cell>
        </row>
        <row r="88">
          <cell r="C88">
            <v>2668</v>
          </cell>
          <cell r="D88">
            <v>15430.91</v>
          </cell>
          <cell r="F88">
            <v>53</v>
          </cell>
          <cell r="G88">
            <v>2014.31</v>
          </cell>
          <cell r="H88">
            <v>43</v>
          </cell>
          <cell r="I88">
            <v>1651.1</v>
          </cell>
        </row>
        <row r="124"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8">
          <cell r="C128">
            <v>0</v>
          </cell>
          <cell r="D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32">
          <cell r="C132">
            <v>3</v>
          </cell>
          <cell r="D132">
            <v>3.48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</row>
        <row r="153">
          <cell r="C153">
            <v>0</v>
          </cell>
          <cell r="D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8">
          <cell r="C158">
            <v>0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61">
          <cell r="C161">
            <v>0</v>
          </cell>
          <cell r="D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7">
          <cell r="C167">
            <v>0</v>
          </cell>
          <cell r="D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70">
          <cell r="C170">
            <v>34</v>
          </cell>
          <cell r="D170">
            <v>17.09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</row>
        <row r="175">
          <cell r="C175">
            <v>2780</v>
          </cell>
        </row>
      </sheetData>
      <sheetData sheetId="2">
        <row r="11">
          <cell r="C11">
            <v>1808</v>
          </cell>
          <cell r="D11">
            <v>10739.97</v>
          </cell>
          <cell r="J11">
            <v>44</v>
          </cell>
          <cell r="K11">
            <v>1775.44</v>
          </cell>
        </row>
        <row r="12">
          <cell r="C12">
            <v>161</v>
          </cell>
          <cell r="D12">
            <v>1740.82</v>
          </cell>
          <cell r="J12">
            <v>8</v>
          </cell>
          <cell r="K12">
            <v>183.79</v>
          </cell>
        </row>
        <row r="13">
          <cell r="C13">
            <v>6</v>
          </cell>
          <cell r="D13">
            <v>117.69</v>
          </cell>
          <cell r="J13">
            <v>1</v>
          </cell>
          <cell r="K13">
            <v>55.08</v>
          </cell>
        </row>
        <row r="14">
          <cell r="C14">
            <v>37</v>
          </cell>
          <cell r="D14">
            <v>32.340000000000003</v>
          </cell>
          <cell r="J14">
            <v>0</v>
          </cell>
          <cell r="K14">
            <v>0</v>
          </cell>
        </row>
        <row r="15">
          <cell r="C15">
            <v>1</v>
          </cell>
          <cell r="D15">
            <v>4.24</v>
          </cell>
          <cell r="J15">
            <v>0</v>
          </cell>
          <cell r="K15">
            <v>0</v>
          </cell>
        </row>
        <row r="16">
          <cell r="C16">
            <v>15</v>
          </cell>
          <cell r="D16">
            <v>26.17</v>
          </cell>
          <cell r="J16">
            <v>0</v>
          </cell>
          <cell r="K16">
            <v>0</v>
          </cell>
        </row>
        <row r="17">
          <cell r="C17">
            <v>32</v>
          </cell>
          <cell r="D17">
            <v>11.6</v>
          </cell>
          <cell r="J17">
            <v>0</v>
          </cell>
          <cell r="K17">
            <v>0</v>
          </cell>
        </row>
        <row r="18">
          <cell r="C18">
            <v>3</v>
          </cell>
          <cell r="D18">
            <v>7.93</v>
          </cell>
          <cell r="J18">
            <v>0</v>
          </cell>
          <cell r="K18">
            <v>0</v>
          </cell>
        </row>
        <row r="19">
          <cell r="C19">
            <v>0</v>
          </cell>
          <cell r="D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58</v>
          </cell>
          <cell r="D21">
            <v>10.57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0</v>
          </cell>
          <cell r="D23">
            <v>0</v>
          </cell>
          <cell r="J23">
            <v>0</v>
          </cell>
          <cell r="K23">
            <v>0</v>
          </cell>
        </row>
        <row r="25">
          <cell r="C25">
            <v>418</v>
          </cell>
          <cell r="D25">
            <v>1913.59</v>
          </cell>
          <cell r="J25">
            <v>0</v>
          </cell>
          <cell r="K25">
            <v>0</v>
          </cell>
        </row>
        <row r="26">
          <cell r="C26">
            <v>30</v>
          </cell>
          <cell r="D26">
            <v>447.77</v>
          </cell>
          <cell r="J26">
            <v>0</v>
          </cell>
          <cell r="K26">
            <v>0</v>
          </cell>
        </row>
        <row r="27">
          <cell r="C27">
            <v>0</v>
          </cell>
          <cell r="D27">
            <v>0</v>
          </cell>
          <cell r="J27">
            <v>0</v>
          </cell>
          <cell r="K27">
            <v>0</v>
          </cell>
        </row>
        <row r="28">
          <cell r="C28">
            <v>0</v>
          </cell>
          <cell r="D28">
            <v>0</v>
          </cell>
          <cell r="J28">
            <v>0</v>
          </cell>
          <cell r="K28">
            <v>0</v>
          </cell>
        </row>
        <row r="29">
          <cell r="C29">
            <v>0</v>
          </cell>
          <cell r="D29">
            <v>0</v>
          </cell>
          <cell r="J29">
            <v>0</v>
          </cell>
          <cell r="K29">
            <v>0</v>
          </cell>
        </row>
        <row r="30">
          <cell r="C30">
            <v>2</v>
          </cell>
          <cell r="D30">
            <v>3.7</v>
          </cell>
          <cell r="J30">
            <v>0</v>
          </cell>
          <cell r="K30">
            <v>0</v>
          </cell>
        </row>
        <row r="31">
          <cell r="C31">
            <v>23</v>
          </cell>
          <cell r="D31">
            <v>127.33</v>
          </cell>
          <cell r="J31">
            <v>0</v>
          </cell>
          <cell r="K31">
            <v>0</v>
          </cell>
        </row>
        <row r="32">
          <cell r="C32">
            <v>0</v>
          </cell>
          <cell r="D32">
            <v>0</v>
          </cell>
          <cell r="J32">
            <v>0</v>
          </cell>
          <cell r="K32">
            <v>0</v>
          </cell>
        </row>
        <row r="34">
          <cell r="C34">
            <v>70</v>
          </cell>
          <cell r="D34">
            <v>228.78</v>
          </cell>
          <cell r="J34">
            <v>0</v>
          </cell>
          <cell r="K34">
            <v>0</v>
          </cell>
        </row>
        <row r="35">
          <cell r="C35">
            <v>0</v>
          </cell>
          <cell r="D35">
            <v>0</v>
          </cell>
          <cell r="J35">
            <v>0</v>
          </cell>
          <cell r="K35">
            <v>0</v>
          </cell>
        </row>
        <row r="36">
          <cell r="C36">
            <v>0</v>
          </cell>
          <cell r="D36">
            <v>0</v>
          </cell>
          <cell r="J36">
            <v>0</v>
          </cell>
          <cell r="K36">
            <v>0</v>
          </cell>
        </row>
        <row r="37">
          <cell r="C37">
            <v>1</v>
          </cell>
          <cell r="D37">
            <v>0.62</v>
          </cell>
          <cell r="J37">
            <v>0</v>
          </cell>
          <cell r="K37">
            <v>0</v>
          </cell>
        </row>
        <row r="38">
          <cell r="C38">
            <v>0</v>
          </cell>
          <cell r="D38">
            <v>0</v>
          </cell>
          <cell r="J38">
            <v>0</v>
          </cell>
          <cell r="K38">
            <v>0</v>
          </cell>
        </row>
        <row r="39">
          <cell r="C39">
            <v>0</v>
          </cell>
          <cell r="D39">
            <v>0</v>
          </cell>
          <cell r="J39">
            <v>0</v>
          </cell>
          <cell r="K39">
            <v>0</v>
          </cell>
        </row>
        <row r="40">
          <cell r="C40">
            <v>2</v>
          </cell>
          <cell r="D40">
            <v>1.23</v>
          </cell>
          <cell r="J40">
            <v>0</v>
          </cell>
          <cell r="K40">
            <v>0</v>
          </cell>
        </row>
        <row r="41">
          <cell r="C41">
            <v>0</v>
          </cell>
          <cell r="D41">
            <v>0</v>
          </cell>
          <cell r="J41">
            <v>0</v>
          </cell>
          <cell r="K41">
            <v>0</v>
          </cell>
        </row>
      </sheetData>
      <sheetData sheetId="3"/>
      <sheetData sheetId="4">
        <row r="10">
          <cell r="P10">
            <v>411.83</v>
          </cell>
        </row>
        <row r="11">
          <cell r="P11">
            <v>0</v>
          </cell>
        </row>
        <row r="12">
          <cell r="P12">
            <v>1505.26</v>
          </cell>
        </row>
        <row r="13">
          <cell r="P13">
            <v>0</v>
          </cell>
        </row>
        <row r="14">
          <cell r="P14">
            <v>0</v>
          </cell>
        </row>
        <row r="15">
          <cell r="P15">
            <v>0</v>
          </cell>
        </row>
        <row r="16">
          <cell r="P16">
            <v>0</v>
          </cell>
        </row>
        <row r="17">
          <cell r="P17">
            <v>26.21</v>
          </cell>
        </row>
        <row r="20">
          <cell r="P20">
            <v>49.11</v>
          </cell>
        </row>
        <row r="26">
          <cell r="P26">
            <v>11869.15</v>
          </cell>
        </row>
        <row r="33">
          <cell r="P33">
            <v>0</v>
          </cell>
        </row>
        <row r="34">
          <cell r="P34">
            <v>0</v>
          </cell>
        </row>
        <row r="35">
          <cell r="P35">
            <v>2.82</v>
          </cell>
        </row>
        <row r="36">
          <cell r="P36">
            <v>0</v>
          </cell>
        </row>
        <row r="37">
          <cell r="P37">
            <v>0</v>
          </cell>
        </row>
        <row r="38">
          <cell r="P38">
            <v>0</v>
          </cell>
        </row>
        <row r="39">
          <cell r="P39">
            <v>0</v>
          </cell>
        </row>
        <row r="40">
          <cell r="P40">
            <v>11.79</v>
          </cell>
        </row>
      </sheetData>
      <sheetData sheetId="5">
        <row r="10">
          <cell r="G10">
            <v>197.83</v>
          </cell>
        </row>
        <row r="11">
          <cell r="G11">
            <v>0</v>
          </cell>
        </row>
        <row r="12">
          <cell r="G12">
            <v>2842.66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240.34</v>
          </cell>
        </row>
        <row r="20">
          <cell r="G20">
            <v>117.67</v>
          </cell>
        </row>
        <row r="26">
          <cell r="G26">
            <v>20234.07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16.5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11.01</v>
          </cell>
        </row>
        <row r="41">
          <cell r="C41">
            <v>31985.13</v>
          </cell>
          <cell r="D41">
            <v>0</v>
          </cell>
          <cell r="E41">
            <v>1981.1</v>
          </cell>
          <cell r="G41">
            <v>23660.09</v>
          </cell>
          <cell r="I41">
            <v>128.21</v>
          </cell>
          <cell r="K41">
            <v>0</v>
          </cell>
          <cell r="M41">
            <v>0</v>
          </cell>
        </row>
      </sheetData>
      <sheetData sheetId="6">
        <row r="9">
          <cell r="C9">
            <v>191</v>
          </cell>
          <cell r="D9">
            <v>880.07</v>
          </cell>
          <cell r="E9">
            <v>0</v>
          </cell>
        </row>
        <row r="18">
          <cell r="C18">
            <v>2503</v>
          </cell>
          <cell r="D18">
            <v>16472.439999999999</v>
          </cell>
          <cell r="E18">
            <v>4867.58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9">
          <cell r="C29">
            <v>86</v>
          </cell>
          <cell r="D29">
            <v>765.48</v>
          </cell>
          <cell r="E29">
            <v>149.85</v>
          </cell>
        </row>
        <row r="38">
          <cell r="C38">
            <v>0</v>
          </cell>
          <cell r="D38">
            <v>0</v>
          </cell>
          <cell r="E38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ZO"/>
      <sheetName val="STA_SP2_ZO"/>
      <sheetName val="STA_SP2_RS_ZO"/>
      <sheetName val="STA_SP3_ZO"/>
      <sheetName val="STA_SP4_ZO"/>
      <sheetName val="STA_SP4_VU_MR - #1"/>
      <sheetName val="STA_SP4_VU_MR - #2"/>
      <sheetName val="STA_SP4_RS_ZO"/>
      <sheetName val="STA_SP6_ZO"/>
      <sheetName val="STA_SP7_ZO"/>
      <sheetName val="STA_SP8_ZO"/>
      <sheetName val="STA_SP99"/>
    </sheetNames>
    <sheetDataSet>
      <sheetData sheetId="0"/>
      <sheetData sheetId="1">
        <row r="51">
          <cell r="I51">
            <v>1185</v>
          </cell>
          <cell r="J51">
            <v>207924</v>
          </cell>
          <cell r="Q51">
            <v>131453</v>
          </cell>
        </row>
      </sheetData>
      <sheetData sheetId="2">
        <row r="51">
          <cell r="G51">
            <v>136</v>
          </cell>
          <cell r="H51">
            <v>217</v>
          </cell>
          <cell r="L51">
            <v>603</v>
          </cell>
          <cell r="N51">
            <v>66</v>
          </cell>
          <cell r="O51">
            <v>100925</v>
          </cell>
        </row>
      </sheetData>
      <sheetData sheetId="3"/>
      <sheetData sheetId="4"/>
      <sheetData sheetId="5">
        <row r="51">
          <cell r="C51">
            <v>18345</v>
          </cell>
          <cell r="D51">
            <v>3639894</v>
          </cell>
          <cell r="E51">
            <v>403691</v>
          </cell>
          <cell r="F51">
            <v>0</v>
          </cell>
          <cell r="G51">
            <v>20689</v>
          </cell>
          <cell r="H51">
            <v>4921</v>
          </cell>
          <cell r="J51">
            <v>743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OfContents"/>
      <sheetName val="Header"/>
      <sheetName val="STA_SP1_ZO"/>
      <sheetName val="STA_SP2_ZO"/>
      <sheetName val="STA_SP2_RS_ZO"/>
      <sheetName val="STA_SP3_ZO"/>
      <sheetName val="STA_SP4_ZO"/>
      <sheetName val="STA_SP4_VU_MR - 807"/>
      <sheetName val="STA_SP4_RS_ZO"/>
      <sheetName val="STA_SP6_ZO"/>
      <sheetName val="STA_SP7_ZO"/>
      <sheetName val="STA_SP8_ZO"/>
      <sheetName val="STA_SP99"/>
      <sheetName val="FIN_BS"/>
      <sheetName val="FIN_BU"/>
      <sheetName val="SUPFIN_PiRodV"/>
      <sheetName val="SUPFIN_RDZodV"/>
      <sheetName val="SUPFIN_neRDZodV"/>
      <sheetName val="SUPFIN_VK"/>
      <sheetName val="SUPFIN_SVl"/>
      <sheetName val="SUPFIN_SVlPR"/>
      <sheetName val="VS_VS1_ZO"/>
      <sheetName val="VS_VS2"/>
      <sheetName val="SUP_MS_ZO"/>
      <sheetName val="SUP_KS"/>
      <sheetName val="SUP_VTR"/>
      <sheetName val="SUP_VMR - 1"/>
      <sheetName val="RR_REO_01 - 01,02,19,21"/>
      <sheetName val="DEC_SP - FI"/>
      <sheetName val="DEC_SP - RI"/>
      <sheetName val="DEC_SP - SI"/>
      <sheetName val="DEC_SP - SP"/>
      <sheetName val="DEC_SP - VBS"/>
      <sheetName val="DEC_SP - DFI"/>
    </sheetNames>
    <sheetDataSet>
      <sheetData sheetId="0"/>
      <sheetData sheetId="1"/>
      <sheetData sheetId="2">
        <row r="51">
          <cell r="I51">
            <v>430</v>
          </cell>
          <cell r="J51">
            <v>119361</v>
          </cell>
          <cell r="Q51">
            <v>95164</v>
          </cell>
        </row>
      </sheetData>
      <sheetData sheetId="3">
        <row r="51">
          <cell r="G51">
            <v>188</v>
          </cell>
          <cell r="H51">
            <v>77</v>
          </cell>
          <cell r="L51">
            <v>339</v>
          </cell>
          <cell r="N51">
            <v>95</v>
          </cell>
          <cell r="O51">
            <v>68046</v>
          </cell>
        </row>
      </sheetData>
      <sheetData sheetId="4"/>
      <sheetData sheetId="5"/>
      <sheetData sheetId="6">
        <row r="51">
          <cell r="C51">
            <v>13900</v>
          </cell>
          <cell r="D51">
            <v>3305670</v>
          </cell>
          <cell r="E51">
            <v>116626</v>
          </cell>
          <cell r="F51">
            <v>113278</v>
          </cell>
          <cell r="G51">
            <v>38977</v>
          </cell>
          <cell r="H51">
            <v>11187</v>
          </cell>
          <cell r="J51">
            <v>674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OfContents"/>
      <sheetName val="Header"/>
      <sheetName val="STA_SP1_ZO"/>
      <sheetName val="STA_SP2_ZO"/>
      <sheetName val="STA_SP2_RS_ZO"/>
      <sheetName val="STA_SP3_ZO"/>
      <sheetName val="STA_SP4_ZO"/>
      <sheetName val="STA_SP4_VU_MR - 807"/>
      <sheetName val="STA_SP4_VU_MR - 978"/>
      <sheetName val="STA_SP4_RS_ZO"/>
      <sheetName val="STA_SP6_ZO"/>
      <sheetName val="STA_SP7_ZO"/>
      <sheetName val="STA_SP8_ZO"/>
      <sheetName val="STA_SP99"/>
      <sheetName val="FIN_BS"/>
      <sheetName val="DEC_SP - FI"/>
      <sheetName val="DEC_SP - RI"/>
      <sheetName val="DEC_SP - SI"/>
      <sheetName val="DEC_SP - SP"/>
      <sheetName val="DEC_SP - VBS"/>
      <sheetName val="DEC_SP - DFI"/>
    </sheetNames>
    <sheetDataSet>
      <sheetData sheetId="0"/>
      <sheetData sheetId="1"/>
      <sheetData sheetId="2">
        <row r="51">
          <cell r="I51">
            <v>704</v>
          </cell>
          <cell r="J51">
            <v>162397</v>
          </cell>
          <cell r="Q51">
            <v>130879.9</v>
          </cell>
        </row>
      </sheetData>
      <sheetData sheetId="3">
        <row r="51">
          <cell r="G51">
            <v>25</v>
          </cell>
          <cell r="H51">
            <v>3</v>
          </cell>
          <cell r="L51">
            <v>200</v>
          </cell>
          <cell r="O51">
            <v>40410</v>
          </cell>
        </row>
      </sheetData>
      <sheetData sheetId="4"/>
      <sheetData sheetId="5"/>
      <sheetData sheetId="6">
        <row r="51">
          <cell r="C51">
            <v>6236</v>
          </cell>
          <cell r="D51">
            <v>776119</v>
          </cell>
          <cell r="E51">
            <v>1098924</v>
          </cell>
          <cell r="F51">
            <v>0</v>
          </cell>
          <cell r="G51">
            <v>5311</v>
          </cell>
          <cell r="H51">
            <v>13189</v>
          </cell>
          <cell r="J51">
            <v>3489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ZO"/>
      <sheetName val="STA_SP2_ZO"/>
      <sheetName val="STA_SP2_RS_ZO"/>
      <sheetName val="STA_SP3_ZO"/>
      <sheetName val="STA_SP4_ZO"/>
      <sheetName val="STA_SP4_VU_MR - 978"/>
      <sheetName val="STA_SP4_VU_MR - 807"/>
      <sheetName val="STA_SP4_RS_ZO"/>
      <sheetName val="STA_SP6_ZO"/>
      <sheetName val="STA_SP7_ZO"/>
      <sheetName val="STA_SP8_ZO"/>
      <sheetName val="STA_SP99"/>
    </sheetNames>
    <sheetDataSet>
      <sheetData sheetId="0"/>
      <sheetData sheetId="1">
        <row r="51">
          <cell r="I51">
            <v>2380</v>
          </cell>
          <cell r="J51">
            <v>66783</v>
          </cell>
          <cell r="Q51">
            <v>177588.7</v>
          </cell>
        </row>
      </sheetData>
      <sheetData sheetId="2">
        <row r="51">
          <cell r="G51">
            <v>30</v>
          </cell>
          <cell r="H51">
            <v>20</v>
          </cell>
          <cell r="L51">
            <v>125</v>
          </cell>
          <cell r="N51">
            <v>0</v>
          </cell>
          <cell r="O51">
            <v>20672</v>
          </cell>
        </row>
      </sheetData>
      <sheetData sheetId="3"/>
      <sheetData sheetId="4"/>
      <sheetData sheetId="5">
        <row r="51">
          <cell r="C51">
            <v>4828</v>
          </cell>
          <cell r="D51">
            <v>555068</v>
          </cell>
          <cell r="E51">
            <v>351225</v>
          </cell>
          <cell r="F51">
            <v>0</v>
          </cell>
          <cell r="G51">
            <v>8184</v>
          </cell>
          <cell r="H51">
            <v>1593</v>
          </cell>
          <cell r="J51">
            <v>939.4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ZO"/>
      <sheetName val="STA_SP2_ZO"/>
      <sheetName val="STA_SP2_RS_ZO"/>
      <sheetName val="STA_SP3_ZO"/>
      <sheetName val="STA_SP4_ZO"/>
      <sheetName val="STA_SP4_VU_MR - 978"/>
      <sheetName val="STA_SP4_RS_ZO"/>
      <sheetName val="STA_SP6_ZO"/>
      <sheetName val="STA_SP7_ZO"/>
      <sheetName val="STA_SP8_ZO"/>
      <sheetName val="STA_SP99"/>
    </sheetNames>
    <sheetDataSet>
      <sheetData sheetId="0"/>
      <sheetData sheetId="1">
        <row r="51">
          <cell r="I51">
            <v>2078</v>
          </cell>
          <cell r="J51">
            <v>190339.15</v>
          </cell>
          <cell r="Q51">
            <v>155098.14000000001</v>
          </cell>
        </row>
      </sheetData>
      <sheetData sheetId="2">
        <row r="51">
          <cell r="G51">
            <v>21</v>
          </cell>
          <cell r="H51">
            <v>0</v>
          </cell>
          <cell r="L51">
            <v>135</v>
          </cell>
          <cell r="N51">
            <v>0</v>
          </cell>
          <cell r="O51">
            <v>50234.45</v>
          </cell>
        </row>
      </sheetData>
      <sheetData sheetId="3"/>
      <sheetData sheetId="4"/>
      <sheetData sheetId="5">
        <row r="51">
          <cell r="C51">
            <v>921.47</v>
          </cell>
          <cell r="D51">
            <v>657510.44999999995</v>
          </cell>
          <cell r="E51">
            <v>252937.35</v>
          </cell>
          <cell r="F51">
            <v>0</v>
          </cell>
          <cell r="G51">
            <v>5163.99</v>
          </cell>
          <cell r="H51">
            <v>563.5</v>
          </cell>
          <cell r="J51">
            <v>286.37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ZO"/>
      <sheetName val="STA_SP2_ZO"/>
      <sheetName val="STA_SP2_RS_ZO"/>
      <sheetName val="STA_SP3_ZO"/>
      <sheetName val="STA_SP4_ZO"/>
      <sheetName val="STA_SP4_VU_MR - #1"/>
      <sheetName val="STA_SP4_RS_ZO"/>
      <sheetName val="STA_SP6_ZO"/>
      <sheetName val="STA_SP7_ZO"/>
      <sheetName val="STA_SP8_ZO"/>
    </sheetNames>
    <sheetDataSet>
      <sheetData sheetId="0"/>
      <sheetData sheetId="1">
        <row r="51">
          <cell r="I51">
            <v>271</v>
          </cell>
          <cell r="J51">
            <v>9915.48</v>
          </cell>
          <cell r="Q51">
            <v>3334.55</v>
          </cell>
        </row>
      </sheetData>
      <sheetData sheetId="2">
        <row r="51">
          <cell r="G51">
            <v>0</v>
          </cell>
          <cell r="H51">
            <v>0</v>
          </cell>
          <cell r="L51">
            <v>1</v>
          </cell>
          <cell r="N51">
            <v>0</v>
          </cell>
          <cell r="O51">
            <v>12.32</v>
          </cell>
        </row>
      </sheetData>
      <sheetData sheetId="3"/>
      <sheetData sheetId="4"/>
      <sheetData sheetId="5">
        <row r="51">
          <cell r="C51">
            <v>897.93</v>
          </cell>
          <cell r="D51">
            <v>7257.49</v>
          </cell>
          <cell r="E51">
            <v>3502.75</v>
          </cell>
          <cell r="F51">
            <v>0</v>
          </cell>
          <cell r="G51">
            <v>0</v>
          </cell>
          <cell r="H51">
            <v>107.97</v>
          </cell>
          <cell r="J51">
            <v>0.54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edonija"/>
      <sheetName val="Triglav"/>
      <sheetName val="Euroins"/>
      <sheetName val="Sava"/>
      <sheetName val="Winner"/>
      <sheetName val="Eurolink"/>
      <sheetName val="Grawe"/>
      <sheetName val="Uniqa"/>
      <sheetName val="Polisa"/>
      <sheetName val="Halk"/>
      <sheetName val="Croatia"/>
      <sheetName val="Zoil"/>
      <sheetName val="Vkupn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2">
          <cell r="C12">
            <v>106</v>
          </cell>
          <cell r="D12">
            <v>11617.760000000002</v>
          </cell>
          <cell r="F12">
            <v>632</v>
          </cell>
          <cell r="G12">
            <v>129848.25000000001</v>
          </cell>
        </row>
        <row r="21">
          <cell r="C21">
            <v>21</v>
          </cell>
          <cell r="D21">
            <v>3690.8</v>
          </cell>
          <cell r="F21">
            <v>199</v>
          </cell>
          <cell r="G21">
            <v>44183.26</v>
          </cell>
        </row>
        <row r="22">
          <cell r="C22">
            <v>159</v>
          </cell>
          <cell r="D22">
            <v>22157.019999999997</v>
          </cell>
          <cell r="F22">
            <v>516</v>
          </cell>
          <cell r="G22">
            <v>124535.64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NO"/>
      <sheetName val="STA_SP2_NO"/>
      <sheetName val="STA_SP3_NO"/>
      <sheetName val="STA_SP4_NO"/>
      <sheetName val="STA_SP5_NO"/>
      <sheetName val="STA_SP7_NO"/>
      <sheetName val="STA_SP8_NO"/>
      <sheetName val="STA_SP9_NO"/>
      <sheetName val="STA_SP10_NO"/>
      <sheetName val="STA_SP99"/>
      <sheetName val="DEC_SP - #4"/>
    </sheetNames>
    <sheetDataSet>
      <sheetData sheetId="0"/>
      <sheetData sheetId="1">
        <row r="10">
          <cell r="C10">
            <v>11019</v>
          </cell>
          <cell r="D10">
            <v>77136.25</v>
          </cell>
          <cell r="F10">
            <v>220</v>
          </cell>
          <cell r="G10">
            <v>10829.09</v>
          </cell>
          <cell r="H10">
            <v>395</v>
          </cell>
          <cell r="I10">
            <v>20438.63</v>
          </cell>
        </row>
        <row r="20">
          <cell r="C20">
            <v>9478</v>
          </cell>
          <cell r="D20">
            <v>121936.05</v>
          </cell>
          <cell r="F20">
            <v>4014</v>
          </cell>
          <cell r="G20">
            <v>43297.87</v>
          </cell>
          <cell r="H20">
            <v>1071</v>
          </cell>
          <cell r="I20">
            <v>16850.59</v>
          </cell>
        </row>
        <row r="24">
          <cell r="C24">
            <v>1690</v>
          </cell>
          <cell r="D24">
            <v>44719.99</v>
          </cell>
          <cell r="F24">
            <v>244</v>
          </cell>
          <cell r="G24">
            <v>24437.95</v>
          </cell>
          <cell r="H24">
            <v>386</v>
          </cell>
          <cell r="I24">
            <v>44704.21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G30">
            <v>0</v>
          </cell>
          <cell r="H30">
            <v>1</v>
          </cell>
          <cell r="I30">
            <v>480256.06</v>
          </cell>
        </row>
        <row r="33">
          <cell r="C33">
            <v>0</v>
          </cell>
          <cell r="D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6">
          <cell r="C36">
            <v>185</v>
          </cell>
          <cell r="D36">
            <v>8729.09</v>
          </cell>
          <cell r="F36">
            <v>1</v>
          </cell>
          <cell r="G36">
            <v>57.17</v>
          </cell>
          <cell r="H36">
            <v>2</v>
          </cell>
          <cell r="I36">
            <v>50953</v>
          </cell>
        </row>
        <row r="40">
          <cell r="C40">
            <v>5035</v>
          </cell>
          <cell r="D40">
            <v>35612.129999999997</v>
          </cell>
          <cell r="F40">
            <v>6</v>
          </cell>
          <cell r="G40">
            <v>2693.38</v>
          </cell>
          <cell r="H40">
            <v>42</v>
          </cell>
          <cell r="I40">
            <v>19700.32</v>
          </cell>
        </row>
        <row r="56">
          <cell r="C56">
            <v>5980</v>
          </cell>
          <cell r="D56">
            <v>55018.79</v>
          </cell>
          <cell r="F56">
            <v>206</v>
          </cell>
          <cell r="G56">
            <v>6899.67</v>
          </cell>
          <cell r="H56">
            <v>121</v>
          </cell>
          <cell r="I56">
            <v>8361.26</v>
          </cell>
        </row>
        <row r="88">
          <cell r="C88">
            <v>16975</v>
          </cell>
          <cell r="D88">
            <v>101927.71</v>
          </cell>
          <cell r="F88">
            <v>647</v>
          </cell>
          <cell r="G88">
            <v>57174.22</v>
          </cell>
          <cell r="H88">
            <v>1069</v>
          </cell>
          <cell r="I88">
            <v>274673.93</v>
          </cell>
        </row>
        <row r="124">
          <cell r="C124">
            <v>76</v>
          </cell>
          <cell r="D124">
            <v>132.93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8">
          <cell r="C128">
            <v>0</v>
          </cell>
          <cell r="D128">
            <v>0</v>
          </cell>
          <cell r="F128">
            <v>0</v>
          </cell>
          <cell r="G128">
            <v>0</v>
          </cell>
          <cell r="H128">
            <v>6</v>
          </cell>
          <cell r="I128">
            <v>6255</v>
          </cell>
        </row>
        <row r="132">
          <cell r="C132">
            <v>2510</v>
          </cell>
          <cell r="D132">
            <v>20408.54</v>
          </cell>
          <cell r="F132">
            <v>5</v>
          </cell>
          <cell r="G132">
            <v>365.12</v>
          </cell>
          <cell r="H132">
            <v>8</v>
          </cell>
          <cell r="I132">
            <v>5993.11</v>
          </cell>
        </row>
        <row r="153">
          <cell r="C153">
            <v>3244</v>
          </cell>
          <cell r="D153">
            <v>14022.72</v>
          </cell>
          <cell r="F153">
            <v>6</v>
          </cell>
          <cell r="G153">
            <v>254.27</v>
          </cell>
          <cell r="H153">
            <v>17</v>
          </cell>
          <cell r="I153">
            <v>1196.17</v>
          </cell>
        </row>
        <row r="158">
          <cell r="C158">
            <v>0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61">
          <cell r="C161">
            <v>23</v>
          </cell>
          <cell r="D161">
            <v>14090.4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7">
          <cell r="C167">
            <v>0</v>
          </cell>
          <cell r="D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70">
          <cell r="C170">
            <v>15732</v>
          </cell>
          <cell r="D170">
            <v>11115.68</v>
          </cell>
          <cell r="F170">
            <v>246</v>
          </cell>
          <cell r="G170">
            <v>5181.6000000000004</v>
          </cell>
          <cell r="H170">
            <v>306</v>
          </cell>
          <cell r="I170">
            <v>9917.66</v>
          </cell>
        </row>
        <row r="175">
          <cell r="C175">
            <v>53700</v>
          </cell>
        </row>
      </sheetData>
      <sheetData sheetId="2">
        <row r="11">
          <cell r="C11">
            <v>9977</v>
          </cell>
          <cell r="D11">
            <v>55131.13</v>
          </cell>
          <cell r="J11">
            <v>496</v>
          </cell>
          <cell r="K11">
            <v>31773.599999999999</v>
          </cell>
        </row>
        <row r="12">
          <cell r="C12">
            <v>1197</v>
          </cell>
          <cell r="D12">
            <v>14155.26</v>
          </cell>
          <cell r="J12">
            <v>86</v>
          </cell>
          <cell r="K12">
            <v>4927.54</v>
          </cell>
        </row>
        <row r="13">
          <cell r="C13">
            <v>97</v>
          </cell>
          <cell r="D13">
            <v>1826.4</v>
          </cell>
          <cell r="J13">
            <v>6</v>
          </cell>
          <cell r="K13">
            <v>763.01</v>
          </cell>
        </row>
        <row r="14">
          <cell r="C14">
            <v>187</v>
          </cell>
          <cell r="D14">
            <v>164.74</v>
          </cell>
          <cell r="J14">
            <v>1</v>
          </cell>
          <cell r="K14">
            <v>133.1</v>
          </cell>
        </row>
        <row r="15">
          <cell r="C15">
            <v>8</v>
          </cell>
          <cell r="D15">
            <v>23.78</v>
          </cell>
          <cell r="J15">
            <v>0</v>
          </cell>
          <cell r="K15">
            <v>0</v>
          </cell>
        </row>
        <row r="16">
          <cell r="C16">
            <v>359</v>
          </cell>
          <cell r="D16">
            <v>723.09</v>
          </cell>
          <cell r="J16">
            <v>2</v>
          </cell>
          <cell r="K16">
            <v>254.78</v>
          </cell>
        </row>
        <row r="17">
          <cell r="C17">
            <v>385</v>
          </cell>
          <cell r="D17">
            <v>120.65</v>
          </cell>
          <cell r="J17">
            <v>1</v>
          </cell>
          <cell r="K17">
            <v>38.82</v>
          </cell>
        </row>
        <row r="18">
          <cell r="C18">
            <v>36</v>
          </cell>
          <cell r="D18">
            <v>139.29</v>
          </cell>
          <cell r="J18">
            <v>0</v>
          </cell>
          <cell r="K18">
            <v>0</v>
          </cell>
        </row>
        <row r="19">
          <cell r="C19">
            <v>0</v>
          </cell>
          <cell r="D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0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0</v>
          </cell>
          <cell r="D23">
            <v>0</v>
          </cell>
          <cell r="J23">
            <v>0</v>
          </cell>
          <cell r="K23">
            <v>0</v>
          </cell>
        </row>
        <row r="25">
          <cell r="C25">
            <v>3824</v>
          </cell>
          <cell r="D25">
            <v>17938.46</v>
          </cell>
          <cell r="J25">
            <v>8</v>
          </cell>
          <cell r="K25">
            <v>2583.06</v>
          </cell>
        </row>
        <row r="26">
          <cell r="C26">
            <v>313</v>
          </cell>
          <cell r="D26">
            <v>4815.13</v>
          </cell>
          <cell r="J26">
            <v>40</v>
          </cell>
          <cell r="K26">
            <v>15575.1</v>
          </cell>
        </row>
        <row r="27">
          <cell r="C27">
            <v>25</v>
          </cell>
          <cell r="D27">
            <v>413.62</v>
          </cell>
          <cell r="J27">
            <v>3</v>
          </cell>
          <cell r="K27">
            <v>447.48</v>
          </cell>
        </row>
        <row r="28">
          <cell r="C28">
            <v>0</v>
          </cell>
          <cell r="D28">
            <v>0</v>
          </cell>
          <cell r="J28">
            <v>0</v>
          </cell>
          <cell r="K28">
            <v>0</v>
          </cell>
        </row>
        <row r="29">
          <cell r="C29">
            <v>2</v>
          </cell>
          <cell r="D29">
            <v>5.83</v>
          </cell>
          <cell r="J29">
            <v>0</v>
          </cell>
          <cell r="K29">
            <v>0</v>
          </cell>
        </row>
        <row r="30">
          <cell r="C30">
            <v>41</v>
          </cell>
          <cell r="D30">
            <v>71.2</v>
          </cell>
          <cell r="J30">
            <v>0</v>
          </cell>
          <cell r="K30">
            <v>0</v>
          </cell>
        </row>
        <row r="31">
          <cell r="C31">
            <v>308</v>
          </cell>
          <cell r="D31">
            <v>1553.24</v>
          </cell>
          <cell r="J31">
            <v>2</v>
          </cell>
          <cell r="K31">
            <v>598.07000000000005</v>
          </cell>
        </row>
        <row r="32">
          <cell r="C32">
            <v>0</v>
          </cell>
          <cell r="D32">
            <v>0</v>
          </cell>
          <cell r="J32">
            <v>0</v>
          </cell>
          <cell r="K32">
            <v>0</v>
          </cell>
        </row>
        <row r="34">
          <cell r="C34">
            <v>30</v>
          </cell>
          <cell r="D34">
            <v>242.31</v>
          </cell>
          <cell r="J34">
            <v>0</v>
          </cell>
          <cell r="K34">
            <v>0</v>
          </cell>
        </row>
        <row r="35">
          <cell r="C35">
            <v>0</v>
          </cell>
          <cell r="D35">
            <v>0</v>
          </cell>
          <cell r="J35">
            <v>0</v>
          </cell>
          <cell r="K35">
            <v>0</v>
          </cell>
        </row>
        <row r="36">
          <cell r="C36">
            <v>0</v>
          </cell>
          <cell r="D36">
            <v>0</v>
          </cell>
          <cell r="J36">
            <v>0</v>
          </cell>
          <cell r="K36">
            <v>0</v>
          </cell>
        </row>
        <row r="37">
          <cell r="C37">
            <v>0</v>
          </cell>
          <cell r="D37">
            <v>0</v>
          </cell>
          <cell r="J37">
            <v>0</v>
          </cell>
          <cell r="K37">
            <v>0</v>
          </cell>
        </row>
        <row r="38">
          <cell r="C38">
            <v>0</v>
          </cell>
          <cell r="D38">
            <v>0</v>
          </cell>
          <cell r="J38">
            <v>0</v>
          </cell>
          <cell r="K38">
            <v>0</v>
          </cell>
        </row>
        <row r="39">
          <cell r="C39">
            <v>0</v>
          </cell>
          <cell r="D39">
            <v>0</v>
          </cell>
          <cell r="J39">
            <v>0</v>
          </cell>
          <cell r="K39">
            <v>0</v>
          </cell>
        </row>
        <row r="40">
          <cell r="C40">
            <v>0</v>
          </cell>
          <cell r="D40">
            <v>0</v>
          </cell>
          <cell r="J40">
            <v>0</v>
          </cell>
          <cell r="K40">
            <v>0</v>
          </cell>
        </row>
        <row r="41">
          <cell r="C41">
            <v>0</v>
          </cell>
          <cell r="D41">
            <v>0</v>
          </cell>
          <cell r="J41">
            <v>0</v>
          </cell>
          <cell r="K41">
            <v>0</v>
          </cell>
        </row>
      </sheetData>
      <sheetData sheetId="3"/>
      <sheetData sheetId="4">
        <row r="10">
          <cell r="P10">
            <v>55183.3</v>
          </cell>
        </row>
        <row r="11">
          <cell r="P11">
            <v>87233.05</v>
          </cell>
        </row>
        <row r="12">
          <cell r="P12">
            <v>30803.13</v>
          </cell>
        </row>
        <row r="13">
          <cell r="P13">
            <v>0</v>
          </cell>
        </row>
        <row r="14">
          <cell r="P14">
            <v>0</v>
          </cell>
        </row>
        <row r="15">
          <cell r="P15">
            <v>0</v>
          </cell>
        </row>
        <row r="16">
          <cell r="P16">
            <v>7280.94</v>
          </cell>
        </row>
        <row r="17">
          <cell r="P17">
            <v>20177.849999999999</v>
          </cell>
        </row>
        <row r="20">
          <cell r="P20">
            <v>37137.699999999997</v>
          </cell>
        </row>
        <row r="26">
          <cell r="P26">
            <v>78398.98</v>
          </cell>
        </row>
        <row r="33">
          <cell r="P33">
            <v>110.88</v>
          </cell>
        </row>
        <row r="34">
          <cell r="P34">
            <v>0</v>
          </cell>
        </row>
        <row r="35">
          <cell r="P35">
            <v>16096.26</v>
          </cell>
        </row>
        <row r="36">
          <cell r="P36">
            <v>8413.6299999999992</v>
          </cell>
        </row>
        <row r="37">
          <cell r="P37">
            <v>0</v>
          </cell>
        </row>
        <row r="38">
          <cell r="P38">
            <v>11113.1</v>
          </cell>
        </row>
        <row r="39">
          <cell r="P39">
            <v>0</v>
          </cell>
        </row>
        <row r="40">
          <cell r="P40">
            <v>6669.41</v>
          </cell>
        </row>
      </sheetData>
      <sheetData sheetId="5">
        <row r="10">
          <cell r="G10">
            <v>22822.57</v>
          </cell>
        </row>
        <row r="11">
          <cell r="G11">
            <v>7629.73</v>
          </cell>
        </row>
        <row r="12">
          <cell r="G12">
            <v>8275.2999999999993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3469.7</v>
          </cell>
        </row>
        <row r="20">
          <cell r="G20">
            <v>4516.63</v>
          </cell>
        </row>
        <row r="26">
          <cell r="G26">
            <v>235861.36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2151.36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955.55</v>
          </cell>
        </row>
        <row r="41">
          <cell r="C41">
            <v>705627.44</v>
          </cell>
          <cell r="D41">
            <v>64032.76</v>
          </cell>
          <cell r="E41">
            <v>939299.94</v>
          </cell>
          <cell r="G41">
            <v>285682.2</v>
          </cell>
          <cell r="I41">
            <v>65020.959999999999</v>
          </cell>
          <cell r="K41">
            <v>11319.96</v>
          </cell>
          <cell r="M41">
            <v>0</v>
          </cell>
        </row>
      </sheetData>
      <sheetData sheetId="6">
        <row r="9">
          <cell r="C9">
            <v>34429</v>
          </cell>
          <cell r="D9">
            <v>388110.95</v>
          </cell>
          <cell r="E9">
            <v>0</v>
          </cell>
        </row>
        <row r="18">
          <cell r="C18">
            <v>14343</v>
          </cell>
          <cell r="D18">
            <v>102848.62</v>
          </cell>
          <cell r="E18">
            <v>24838.799999999999</v>
          </cell>
        </row>
        <row r="19">
          <cell r="C19">
            <v>3</v>
          </cell>
          <cell r="D19">
            <v>24.37</v>
          </cell>
          <cell r="E19">
            <v>11.18</v>
          </cell>
        </row>
        <row r="20">
          <cell r="C20">
            <v>650</v>
          </cell>
          <cell r="D20">
            <v>480.35</v>
          </cell>
          <cell r="E20">
            <v>164.32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2520</v>
          </cell>
          <cell r="D22">
            <v>3129.52</v>
          </cell>
          <cell r="E22">
            <v>953.9</v>
          </cell>
        </row>
        <row r="29">
          <cell r="C29">
            <v>1755</v>
          </cell>
          <cell r="D29">
            <v>10256.74</v>
          </cell>
          <cell r="E29">
            <v>2017.84</v>
          </cell>
        </row>
        <row r="38">
          <cell r="C38">
            <v>0</v>
          </cell>
          <cell r="D38">
            <v>0</v>
          </cell>
          <cell r="E38">
            <v>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_SP1_NO"/>
      <sheetName val="STA_SP2_NO"/>
      <sheetName val="STA_SP3_NO"/>
      <sheetName val="STA_SP4_NO"/>
      <sheetName val="STA_SP5_NO"/>
      <sheetName val="STA_SP7_NO"/>
      <sheetName val="STA_SP8_NO"/>
      <sheetName val="STA_SP9_NO"/>
      <sheetName val="STA_SP10_NO"/>
      <sheetName val="STA_SP99"/>
      <sheetName val="STA_SP6_NO"/>
      <sheetName val="STA_SP6_MTPL_NO"/>
      <sheetName val="STA_SP100"/>
    </sheetNames>
    <sheetDataSet>
      <sheetData sheetId="0">
        <row r="10">
          <cell r="C10">
            <v>6374</v>
          </cell>
          <cell r="D10">
            <v>15608</v>
          </cell>
          <cell r="F10">
            <v>49</v>
          </cell>
          <cell r="G10">
            <v>1797</v>
          </cell>
          <cell r="H10">
            <v>55</v>
          </cell>
          <cell r="I10">
            <v>2642</v>
          </cell>
        </row>
        <row r="20">
          <cell r="C20">
            <v>32</v>
          </cell>
          <cell r="D20">
            <v>8658</v>
          </cell>
          <cell r="F20">
            <v>346</v>
          </cell>
          <cell r="G20">
            <v>2999</v>
          </cell>
          <cell r="H20">
            <v>91</v>
          </cell>
          <cell r="I20">
            <v>1791</v>
          </cell>
        </row>
        <row r="24">
          <cell r="C24">
            <v>2657</v>
          </cell>
          <cell r="D24">
            <v>22053</v>
          </cell>
          <cell r="F24">
            <v>137</v>
          </cell>
          <cell r="G24">
            <v>8072</v>
          </cell>
          <cell r="H24">
            <v>228</v>
          </cell>
          <cell r="I24">
            <v>22543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3">
          <cell r="C33">
            <v>0</v>
          </cell>
          <cell r="D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6">
          <cell r="C36">
            <v>71</v>
          </cell>
          <cell r="D36">
            <v>4085</v>
          </cell>
          <cell r="F36">
            <v>1</v>
          </cell>
          <cell r="G36">
            <v>36</v>
          </cell>
          <cell r="H36">
            <v>0</v>
          </cell>
          <cell r="I36">
            <v>0</v>
          </cell>
        </row>
        <row r="40">
          <cell r="C40">
            <v>1492</v>
          </cell>
          <cell r="D40">
            <v>5825</v>
          </cell>
          <cell r="F40">
            <v>4</v>
          </cell>
          <cell r="G40">
            <v>340</v>
          </cell>
          <cell r="H40">
            <v>8</v>
          </cell>
          <cell r="I40">
            <v>287</v>
          </cell>
        </row>
        <row r="56">
          <cell r="C56">
            <v>553</v>
          </cell>
          <cell r="D56">
            <v>2229</v>
          </cell>
          <cell r="F56">
            <v>38</v>
          </cell>
          <cell r="G56">
            <v>2018</v>
          </cell>
          <cell r="H56">
            <v>60</v>
          </cell>
          <cell r="I56">
            <v>9998</v>
          </cell>
        </row>
        <row r="88">
          <cell r="C88">
            <v>16128</v>
          </cell>
          <cell r="D88">
            <v>81670</v>
          </cell>
          <cell r="F88">
            <v>494</v>
          </cell>
          <cell r="G88">
            <v>38681</v>
          </cell>
          <cell r="H88">
            <v>993</v>
          </cell>
          <cell r="I88">
            <v>155871</v>
          </cell>
        </row>
        <row r="124"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8">
          <cell r="C128">
            <v>1</v>
          </cell>
          <cell r="D128">
            <v>6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32">
          <cell r="C132">
            <v>453</v>
          </cell>
          <cell r="D132">
            <v>2068</v>
          </cell>
          <cell r="F132">
            <v>3</v>
          </cell>
          <cell r="G132">
            <v>12</v>
          </cell>
          <cell r="H132">
            <v>18</v>
          </cell>
          <cell r="I132">
            <v>980</v>
          </cell>
        </row>
        <row r="153">
          <cell r="C153">
            <v>20</v>
          </cell>
          <cell r="D153">
            <v>811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8">
          <cell r="C158">
            <v>1</v>
          </cell>
          <cell r="D158">
            <v>52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61">
          <cell r="C161">
            <v>2</v>
          </cell>
          <cell r="D161">
            <v>45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7">
          <cell r="C167">
            <v>0</v>
          </cell>
          <cell r="D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70">
          <cell r="C170">
            <v>2093</v>
          </cell>
          <cell r="D170">
            <v>1535</v>
          </cell>
          <cell r="F170">
            <v>13</v>
          </cell>
          <cell r="G170">
            <v>862</v>
          </cell>
          <cell r="H170">
            <v>95</v>
          </cell>
          <cell r="I170">
            <v>1455</v>
          </cell>
        </row>
        <row r="175">
          <cell r="C175">
            <v>22964</v>
          </cell>
        </row>
      </sheetData>
      <sheetData sheetId="1">
        <row r="11">
          <cell r="C11">
            <v>6579</v>
          </cell>
          <cell r="D11">
            <v>37821</v>
          </cell>
          <cell r="J11">
            <v>404</v>
          </cell>
          <cell r="K11">
            <v>24200</v>
          </cell>
        </row>
        <row r="12">
          <cell r="C12">
            <v>684</v>
          </cell>
          <cell r="D12">
            <v>7770</v>
          </cell>
          <cell r="J12">
            <v>51</v>
          </cell>
          <cell r="K12">
            <v>2420</v>
          </cell>
        </row>
        <row r="13">
          <cell r="C13">
            <v>42</v>
          </cell>
          <cell r="D13">
            <v>887</v>
          </cell>
          <cell r="J13">
            <v>2</v>
          </cell>
          <cell r="K13">
            <v>56</v>
          </cell>
        </row>
        <row r="14">
          <cell r="C14">
            <v>56</v>
          </cell>
          <cell r="D14">
            <v>44</v>
          </cell>
          <cell r="J14">
            <v>1</v>
          </cell>
          <cell r="K14">
            <v>25</v>
          </cell>
        </row>
        <row r="15">
          <cell r="C15">
            <v>35</v>
          </cell>
          <cell r="D15">
            <v>87</v>
          </cell>
          <cell r="J15">
            <v>0</v>
          </cell>
          <cell r="K15">
            <v>0</v>
          </cell>
        </row>
        <row r="16">
          <cell r="C16">
            <v>177</v>
          </cell>
          <cell r="D16">
            <v>382</v>
          </cell>
          <cell r="J16">
            <v>2</v>
          </cell>
          <cell r="K16">
            <v>228</v>
          </cell>
        </row>
        <row r="17">
          <cell r="C17">
            <v>174</v>
          </cell>
          <cell r="D17">
            <v>58</v>
          </cell>
          <cell r="J17">
            <v>0</v>
          </cell>
          <cell r="K17">
            <v>0</v>
          </cell>
        </row>
        <row r="18">
          <cell r="C18">
            <v>43</v>
          </cell>
          <cell r="D18">
            <v>220</v>
          </cell>
          <cell r="J18">
            <v>13</v>
          </cell>
          <cell r="K18">
            <v>628</v>
          </cell>
        </row>
        <row r="19">
          <cell r="C19">
            <v>0</v>
          </cell>
          <cell r="D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0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0</v>
          </cell>
          <cell r="D23">
            <v>0</v>
          </cell>
          <cell r="J23">
            <v>0</v>
          </cell>
          <cell r="K23">
            <v>0</v>
          </cell>
        </row>
        <row r="25">
          <cell r="C25">
            <v>2234</v>
          </cell>
          <cell r="D25">
            <v>10906</v>
          </cell>
          <cell r="J25">
            <v>4</v>
          </cell>
          <cell r="K25">
            <v>1154</v>
          </cell>
        </row>
        <row r="26">
          <cell r="C26">
            <v>118</v>
          </cell>
          <cell r="D26">
            <v>1998</v>
          </cell>
          <cell r="J26">
            <v>9</v>
          </cell>
          <cell r="K26">
            <v>1718</v>
          </cell>
        </row>
        <row r="27">
          <cell r="C27">
            <v>11</v>
          </cell>
          <cell r="D27">
            <v>172</v>
          </cell>
          <cell r="J27">
            <v>1</v>
          </cell>
          <cell r="K27">
            <v>98</v>
          </cell>
        </row>
        <row r="28">
          <cell r="C28">
            <v>0</v>
          </cell>
          <cell r="D28">
            <v>0</v>
          </cell>
          <cell r="J28">
            <v>0</v>
          </cell>
          <cell r="K28">
            <v>0</v>
          </cell>
        </row>
        <row r="29">
          <cell r="C29">
            <v>0</v>
          </cell>
          <cell r="D29">
            <v>0</v>
          </cell>
          <cell r="J29">
            <v>0</v>
          </cell>
          <cell r="K29">
            <v>0</v>
          </cell>
        </row>
        <row r="30">
          <cell r="C30">
            <v>22</v>
          </cell>
          <cell r="D30">
            <v>41</v>
          </cell>
          <cell r="J30">
            <v>0</v>
          </cell>
          <cell r="K30">
            <v>0</v>
          </cell>
        </row>
        <row r="31">
          <cell r="C31">
            <v>115</v>
          </cell>
          <cell r="D31">
            <v>632</v>
          </cell>
          <cell r="J31">
            <v>1</v>
          </cell>
          <cell r="K31">
            <v>48</v>
          </cell>
        </row>
        <row r="32">
          <cell r="C32">
            <v>2</v>
          </cell>
          <cell r="D32">
            <v>11</v>
          </cell>
          <cell r="J32">
            <v>0</v>
          </cell>
          <cell r="K32">
            <v>0</v>
          </cell>
        </row>
        <row r="34">
          <cell r="C34">
            <v>5661</v>
          </cell>
          <cell r="D34">
            <v>18128</v>
          </cell>
          <cell r="J34">
            <v>2</v>
          </cell>
          <cell r="K34">
            <v>8011</v>
          </cell>
        </row>
        <row r="35">
          <cell r="C35">
            <v>76</v>
          </cell>
          <cell r="D35">
            <v>731</v>
          </cell>
          <cell r="J35">
            <v>1</v>
          </cell>
          <cell r="K35">
            <v>55</v>
          </cell>
        </row>
        <row r="36">
          <cell r="C36">
            <v>6</v>
          </cell>
          <cell r="D36">
            <v>61</v>
          </cell>
          <cell r="J36">
            <v>0</v>
          </cell>
          <cell r="K36">
            <v>0</v>
          </cell>
        </row>
        <row r="37">
          <cell r="C37">
            <v>0</v>
          </cell>
          <cell r="D37">
            <v>0</v>
          </cell>
          <cell r="J37">
            <v>0</v>
          </cell>
          <cell r="K37">
            <v>0</v>
          </cell>
        </row>
        <row r="38">
          <cell r="C38">
            <v>0</v>
          </cell>
          <cell r="D38">
            <v>0</v>
          </cell>
          <cell r="J38">
            <v>0</v>
          </cell>
          <cell r="K38">
            <v>0</v>
          </cell>
        </row>
        <row r="39">
          <cell r="C39">
            <v>0</v>
          </cell>
          <cell r="D39">
            <v>0</v>
          </cell>
          <cell r="J39">
            <v>0</v>
          </cell>
          <cell r="K39">
            <v>0</v>
          </cell>
        </row>
        <row r="40">
          <cell r="C40">
            <v>16</v>
          </cell>
          <cell r="D40">
            <v>10</v>
          </cell>
          <cell r="J40">
            <v>0</v>
          </cell>
          <cell r="K40">
            <v>0</v>
          </cell>
        </row>
        <row r="41">
          <cell r="C41">
            <v>1</v>
          </cell>
          <cell r="D41">
            <v>14</v>
          </cell>
          <cell r="J41">
            <v>0</v>
          </cell>
          <cell r="K41">
            <v>0</v>
          </cell>
        </row>
      </sheetData>
      <sheetData sheetId="2"/>
      <sheetData sheetId="3">
        <row r="10">
          <cell r="P10">
            <v>7672</v>
          </cell>
        </row>
        <row r="11">
          <cell r="P11">
            <v>5892</v>
          </cell>
        </row>
        <row r="12">
          <cell r="P12">
            <v>14334</v>
          </cell>
        </row>
        <row r="13">
          <cell r="P13">
            <v>0</v>
          </cell>
        </row>
        <row r="14">
          <cell r="P14">
            <v>0</v>
          </cell>
        </row>
        <row r="15">
          <cell r="P15">
            <v>0</v>
          </cell>
        </row>
        <row r="16">
          <cell r="P16">
            <v>2859</v>
          </cell>
        </row>
        <row r="17">
          <cell r="P17">
            <v>3495</v>
          </cell>
        </row>
        <row r="20">
          <cell r="P20">
            <v>1337</v>
          </cell>
        </row>
        <row r="26">
          <cell r="P26">
            <v>62888</v>
          </cell>
        </row>
        <row r="33">
          <cell r="P33">
            <v>0</v>
          </cell>
        </row>
        <row r="34">
          <cell r="P34">
            <v>5</v>
          </cell>
        </row>
        <row r="35">
          <cell r="P35">
            <v>1240</v>
          </cell>
        </row>
        <row r="36">
          <cell r="P36">
            <v>238</v>
          </cell>
        </row>
        <row r="37">
          <cell r="P37">
            <v>34</v>
          </cell>
        </row>
        <row r="38">
          <cell r="P38">
            <v>31</v>
          </cell>
        </row>
        <row r="39">
          <cell r="P39">
            <v>0</v>
          </cell>
        </row>
        <row r="40">
          <cell r="P40">
            <v>922</v>
          </cell>
        </row>
      </sheetData>
      <sheetData sheetId="4">
        <row r="10">
          <cell r="G10">
            <v>10833</v>
          </cell>
        </row>
        <row r="11">
          <cell r="G11">
            <v>4534</v>
          </cell>
        </row>
        <row r="12">
          <cell r="G12">
            <v>15774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750</v>
          </cell>
        </row>
        <row r="17">
          <cell r="G17">
            <v>335</v>
          </cell>
        </row>
        <row r="20">
          <cell r="G20">
            <v>24137</v>
          </cell>
        </row>
        <row r="26">
          <cell r="G26">
            <v>222209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1582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107</v>
          </cell>
        </row>
        <row r="39">
          <cell r="G39">
            <v>0</v>
          </cell>
        </row>
        <row r="40">
          <cell r="G40">
            <v>2234</v>
          </cell>
        </row>
        <row r="41">
          <cell r="C41">
            <v>268930</v>
          </cell>
          <cell r="D41">
            <v>3313</v>
          </cell>
          <cell r="E41">
            <v>195567</v>
          </cell>
          <cell r="G41">
            <v>282495</v>
          </cell>
          <cell r="I41">
            <v>25802</v>
          </cell>
          <cell r="K41">
            <v>8237</v>
          </cell>
          <cell r="M41">
            <v>0</v>
          </cell>
        </row>
      </sheetData>
      <sheetData sheetId="5">
        <row r="9">
          <cell r="C9">
            <v>2492</v>
          </cell>
          <cell r="D9">
            <v>27050</v>
          </cell>
          <cell r="E9">
            <v>0</v>
          </cell>
        </row>
        <row r="18">
          <cell r="C18">
            <v>3276</v>
          </cell>
          <cell r="D18">
            <v>30349</v>
          </cell>
          <cell r="E18">
            <v>15271</v>
          </cell>
        </row>
        <row r="19">
          <cell r="C19">
            <v>3236</v>
          </cell>
          <cell r="D19">
            <v>18750</v>
          </cell>
          <cell r="E19">
            <v>5607</v>
          </cell>
        </row>
        <row r="20">
          <cell r="C20">
            <v>9</v>
          </cell>
          <cell r="D20">
            <v>4</v>
          </cell>
          <cell r="E20">
            <v>1</v>
          </cell>
        </row>
        <row r="21">
          <cell r="C21">
            <v>163</v>
          </cell>
          <cell r="D21">
            <v>2110</v>
          </cell>
          <cell r="E21">
            <v>213</v>
          </cell>
        </row>
        <row r="22">
          <cell r="C22">
            <v>741</v>
          </cell>
          <cell r="D22">
            <v>1640</v>
          </cell>
          <cell r="E22">
            <v>475</v>
          </cell>
        </row>
        <row r="29">
          <cell r="C29">
            <v>1258</v>
          </cell>
          <cell r="D29">
            <v>8480</v>
          </cell>
          <cell r="E29">
            <v>1121</v>
          </cell>
        </row>
        <row r="38">
          <cell r="C38">
            <v>11789</v>
          </cell>
          <cell r="D38">
            <v>56262</v>
          </cell>
          <cell r="E38">
            <v>14192</v>
          </cell>
        </row>
      </sheetData>
      <sheetData sheetId="6"/>
      <sheetData sheetId="7"/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_SP1_NO"/>
      <sheetName val="STA_SP2_NO"/>
      <sheetName val="STA_SP3_NO"/>
      <sheetName val="STA_SP4_NO"/>
      <sheetName val="STA_SP5_NO"/>
      <sheetName val="STA_SP7_NO"/>
      <sheetName val="STA_SP8_NO"/>
      <sheetName val="STA_SP9_NO"/>
      <sheetName val="STA_SP10_NO"/>
      <sheetName val="STA_SP99"/>
      <sheetName val="Header"/>
    </sheetNames>
    <sheetDataSet>
      <sheetData sheetId="0">
        <row r="10">
          <cell r="C10">
            <v>29508</v>
          </cell>
          <cell r="D10">
            <v>20328.560000000001</v>
          </cell>
          <cell r="F10">
            <v>275</v>
          </cell>
          <cell r="G10">
            <v>5750.9</v>
          </cell>
          <cell r="H10">
            <v>140</v>
          </cell>
          <cell r="I10">
            <v>2581.5</v>
          </cell>
        </row>
        <row r="20">
          <cell r="C20">
            <v>3039</v>
          </cell>
          <cell r="D20">
            <v>33318.97</v>
          </cell>
          <cell r="F20">
            <v>1799</v>
          </cell>
          <cell r="G20">
            <v>27594.01</v>
          </cell>
          <cell r="H20">
            <v>625</v>
          </cell>
          <cell r="I20">
            <v>6680.29</v>
          </cell>
        </row>
        <row r="24">
          <cell r="C24">
            <v>2145</v>
          </cell>
          <cell r="D24">
            <v>58892.12</v>
          </cell>
          <cell r="F24">
            <v>348</v>
          </cell>
          <cell r="G24">
            <v>37562.17</v>
          </cell>
          <cell r="H24">
            <v>301</v>
          </cell>
          <cell r="I24">
            <v>44993.36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3">
          <cell r="C33">
            <v>3</v>
          </cell>
          <cell r="D33">
            <v>157.97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6">
          <cell r="C36">
            <v>72</v>
          </cell>
          <cell r="D36">
            <v>907.56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40">
          <cell r="C40">
            <v>6639</v>
          </cell>
          <cell r="D40">
            <v>35845.339999999997</v>
          </cell>
          <cell r="F40">
            <v>36</v>
          </cell>
          <cell r="G40">
            <v>3690.08</v>
          </cell>
          <cell r="H40">
            <v>34</v>
          </cell>
          <cell r="I40">
            <v>177680.33</v>
          </cell>
        </row>
        <row r="56">
          <cell r="C56">
            <v>11505</v>
          </cell>
          <cell r="D56">
            <v>60604.84</v>
          </cell>
          <cell r="F56">
            <v>239</v>
          </cell>
          <cell r="G56">
            <v>12821.85</v>
          </cell>
          <cell r="H56">
            <v>110</v>
          </cell>
          <cell r="I56">
            <v>15157.16</v>
          </cell>
        </row>
        <row r="88">
          <cell r="C88">
            <v>19596</v>
          </cell>
          <cell r="D88">
            <v>123501.34</v>
          </cell>
          <cell r="F88">
            <v>637</v>
          </cell>
          <cell r="G88">
            <v>52741.57</v>
          </cell>
          <cell r="H88">
            <v>856</v>
          </cell>
          <cell r="I88">
            <v>206530.94</v>
          </cell>
        </row>
        <row r="124"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8">
          <cell r="C128">
            <v>23</v>
          </cell>
          <cell r="D128">
            <v>75.36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32">
          <cell r="C132">
            <v>4535</v>
          </cell>
          <cell r="D132">
            <v>10320.790000000001</v>
          </cell>
          <cell r="F132">
            <v>2</v>
          </cell>
          <cell r="G132">
            <v>29.2</v>
          </cell>
          <cell r="H132">
            <v>15</v>
          </cell>
          <cell r="I132">
            <v>4242</v>
          </cell>
        </row>
        <row r="153">
          <cell r="C153">
            <v>14</v>
          </cell>
          <cell r="D153">
            <v>1952.14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8">
          <cell r="C158">
            <v>0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61">
          <cell r="C161">
            <v>135</v>
          </cell>
          <cell r="D161">
            <v>6265.49</v>
          </cell>
          <cell r="F161">
            <v>1</v>
          </cell>
          <cell r="G161">
            <v>85.29</v>
          </cell>
          <cell r="H161">
            <v>1</v>
          </cell>
          <cell r="I161">
            <v>300</v>
          </cell>
        </row>
        <row r="167">
          <cell r="C167">
            <v>0</v>
          </cell>
          <cell r="D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70">
          <cell r="C170">
            <v>13971</v>
          </cell>
          <cell r="D170">
            <v>8911.98</v>
          </cell>
          <cell r="F170">
            <v>139</v>
          </cell>
          <cell r="G170">
            <v>5259.6</v>
          </cell>
          <cell r="H170">
            <v>115</v>
          </cell>
          <cell r="I170">
            <v>5428.6</v>
          </cell>
        </row>
        <row r="175">
          <cell r="C175">
            <v>52640</v>
          </cell>
        </row>
      </sheetData>
      <sheetData sheetId="1">
        <row r="11">
          <cell r="C11">
            <v>10818</v>
          </cell>
          <cell r="D11">
            <v>63439.46</v>
          </cell>
          <cell r="J11">
            <v>471</v>
          </cell>
          <cell r="K11">
            <v>31175.38</v>
          </cell>
        </row>
        <row r="12">
          <cell r="C12">
            <v>1739</v>
          </cell>
          <cell r="D12">
            <v>18997.75</v>
          </cell>
          <cell r="J12">
            <v>89</v>
          </cell>
          <cell r="K12">
            <v>7122.5</v>
          </cell>
        </row>
        <row r="13">
          <cell r="C13">
            <v>94</v>
          </cell>
          <cell r="D13">
            <v>2109.7199999999998</v>
          </cell>
          <cell r="J13">
            <v>7</v>
          </cell>
          <cell r="K13">
            <v>548.07000000000005</v>
          </cell>
        </row>
        <row r="14">
          <cell r="C14">
            <v>114</v>
          </cell>
          <cell r="D14">
            <v>95.79</v>
          </cell>
          <cell r="J14">
            <v>4</v>
          </cell>
          <cell r="K14">
            <v>152</v>
          </cell>
        </row>
        <row r="15">
          <cell r="C15">
            <v>26</v>
          </cell>
          <cell r="D15">
            <v>76.010000000000005</v>
          </cell>
          <cell r="J15">
            <v>0</v>
          </cell>
          <cell r="K15">
            <v>0</v>
          </cell>
        </row>
        <row r="16">
          <cell r="C16">
            <v>536</v>
          </cell>
          <cell r="D16">
            <v>1565.78</v>
          </cell>
          <cell r="J16">
            <v>1</v>
          </cell>
          <cell r="K16">
            <v>47.47</v>
          </cell>
        </row>
        <row r="17">
          <cell r="C17">
            <v>380</v>
          </cell>
          <cell r="D17">
            <v>120.63</v>
          </cell>
          <cell r="J17">
            <v>0</v>
          </cell>
          <cell r="K17">
            <v>0</v>
          </cell>
        </row>
        <row r="18">
          <cell r="C18">
            <v>46</v>
          </cell>
          <cell r="D18">
            <v>157.13999999999999</v>
          </cell>
          <cell r="J18">
            <v>6</v>
          </cell>
          <cell r="K18">
            <v>618.70000000000005</v>
          </cell>
        </row>
        <row r="19">
          <cell r="C19">
            <v>0</v>
          </cell>
          <cell r="D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0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0</v>
          </cell>
          <cell r="D23">
            <v>0</v>
          </cell>
          <cell r="J23">
            <v>0</v>
          </cell>
          <cell r="K23">
            <v>0</v>
          </cell>
        </row>
        <row r="25">
          <cell r="C25">
            <v>4696</v>
          </cell>
          <cell r="D25">
            <v>21694.69</v>
          </cell>
          <cell r="J25">
            <v>15</v>
          </cell>
          <cell r="K25">
            <v>3288.2</v>
          </cell>
        </row>
        <row r="26">
          <cell r="C26">
            <v>359</v>
          </cell>
          <cell r="D26">
            <v>5497.87</v>
          </cell>
          <cell r="J26">
            <v>31</v>
          </cell>
          <cell r="K26">
            <v>5676.6</v>
          </cell>
        </row>
        <row r="27">
          <cell r="C27">
            <v>56</v>
          </cell>
          <cell r="D27">
            <v>879.52</v>
          </cell>
          <cell r="J27">
            <v>4</v>
          </cell>
          <cell r="K27">
            <v>2740.47</v>
          </cell>
        </row>
        <row r="28">
          <cell r="C28">
            <v>1</v>
          </cell>
          <cell r="D28">
            <v>5.54</v>
          </cell>
          <cell r="J28">
            <v>0</v>
          </cell>
          <cell r="K28">
            <v>0</v>
          </cell>
        </row>
        <row r="29">
          <cell r="C29">
            <v>1</v>
          </cell>
          <cell r="D29">
            <v>5.54</v>
          </cell>
          <cell r="J29">
            <v>0</v>
          </cell>
          <cell r="K29">
            <v>0</v>
          </cell>
        </row>
        <row r="30">
          <cell r="C30">
            <v>109</v>
          </cell>
          <cell r="D30">
            <v>195.45</v>
          </cell>
          <cell r="J30">
            <v>0</v>
          </cell>
          <cell r="K30">
            <v>0</v>
          </cell>
        </row>
        <row r="31">
          <cell r="C31">
            <v>282</v>
          </cell>
          <cell r="D31">
            <v>1440.72</v>
          </cell>
          <cell r="J31">
            <v>0</v>
          </cell>
          <cell r="K31">
            <v>0</v>
          </cell>
        </row>
        <row r="32">
          <cell r="C32">
            <v>1</v>
          </cell>
          <cell r="D32">
            <v>5.54</v>
          </cell>
          <cell r="J32">
            <v>0</v>
          </cell>
          <cell r="K32">
            <v>0</v>
          </cell>
        </row>
        <row r="34">
          <cell r="C34">
            <v>34</v>
          </cell>
          <cell r="D34">
            <v>175.41</v>
          </cell>
          <cell r="J34">
            <v>0</v>
          </cell>
          <cell r="K34">
            <v>0</v>
          </cell>
        </row>
        <row r="35">
          <cell r="C35">
            <v>0</v>
          </cell>
          <cell r="D35">
            <v>0</v>
          </cell>
          <cell r="J35">
            <v>0</v>
          </cell>
          <cell r="K35">
            <v>0</v>
          </cell>
        </row>
        <row r="36">
          <cell r="C36">
            <v>0</v>
          </cell>
          <cell r="D36">
            <v>0</v>
          </cell>
          <cell r="J36">
            <v>0</v>
          </cell>
          <cell r="K36">
            <v>0</v>
          </cell>
        </row>
        <row r="37">
          <cell r="C37">
            <v>0</v>
          </cell>
          <cell r="D37">
            <v>0</v>
          </cell>
          <cell r="J37">
            <v>0</v>
          </cell>
          <cell r="K37">
            <v>0</v>
          </cell>
        </row>
        <row r="38">
          <cell r="C38">
            <v>0</v>
          </cell>
          <cell r="D38">
            <v>0</v>
          </cell>
          <cell r="J38">
            <v>0</v>
          </cell>
          <cell r="K38">
            <v>0</v>
          </cell>
        </row>
        <row r="39">
          <cell r="C39">
            <v>0</v>
          </cell>
          <cell r="D39">
            <v>0</v>
          </cell>
          <cell r="J39">
            <v>0</v>
          </cell>
          <cell r="K39">
            <v>0</v>
          </cell>
        </row>
        <row r="40">
          <cell r="C40">
            <v>2</v>
          </cell>
          <cell r="D40">
            <v>1.23</v>
          </cell>
          <cell r="J40">
            <v>0</v>
          </cell>
          <cell r="K40">
            <v>0</v>
          </cell>
        </row>
        <row r="41">
          <cell r="C41">
            <v>0</v>
          </cell>
          <cell r="D41">
            <v>0</v>
          </cell>
          <cell r="J41">
            <v>0</v>
          </cell>
          <cell r="K41">
            <v>0</v>
          </cell>
        </row>
      </sheetData>
      <sheetData sheetId="2"/>
      <sheetData sheetId="3">
        <row r="10">
          <cell r="P10">
            <v>16954.21</v>
          </cell>
        </row>
        <row r="11">
          <cell r="P11">
            <v>27765.97</v>
          </cell>
        </row>
        <row r="12">
          <cell r="P12">
            <v>47113.7</v>
          </cell>
        </row>
        <row r="13">
          <cell r="P13">
            <v>0</v>
          </cell>
        </row>
        <row r="14">
          <cell r="P14">
            <v>0</v>
          </cell>
        </row>
        <row r="15">
          <cell r="P15">
            <v>126.37</v>
          </cell>
        </row>
        <row r="16">
          <cell r="P16">
            <v>726.05</v>
          </cell>
        </row>
        <row r="17">
          <cell r="P17">
            <v>28830.61</v>
          </cell>
        </row>
        <row r="20">
          <cell r="P20">
            <v>49209.8</v>
          </cell>
        </row>
        <row r="26">
          <cell r="P26">
            <v>95001.02</v>
          </cell>
        </row>
        <row r="33">
          <cell r="P33">
            <v>0</v>
          </cell>
        </row>
        <row r="34">
          <cell r="P34">
            <v>62.8</v>
          </cell>
        </row>
        <row r="35">
          <cell r="P35">
            <v>8563.49</v>
          </cell>
        </row>
        <row r="36">
          <cell r="P36">
            <v>1366.47</v>
          </cell>
        </row>
        <row r="37">
          <cell r="P37">
            <v>0</v>
          </cell>
        </row>
        <row r="38">
          <cell r="P38">
            <v>5221.24</v>
          </cell>
        </row>
        <row r="39">
          <cell r="P39">
            <v>0</v>
          </cell>
        </row>
        <row r="40">
          <cell r="P40">
            <v>6006.82</v>
          </cell>
        </row>
      </sheetData>
      <sheetData sheetId="4">
        <row r="10">
          <cell r="G10">
            <v>10433.76</v>
          </cell>
        </row>
        <row r="11">
          <cell r="G11">
            <v>6238.18</v>
          </cell>
        </row>
        <row r="12">
          <cell r="G12">
            <v>22466.69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2092.64</v>
          </cell>
        </row>
        <row r="20">
          <cell r="G20">
            <v>8165.46</v>
          </cell>
        </row>
        <row r="26">
          <cell r="G26">
            <v>187032.86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500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2156.08</v>
          </cell>
        </row>
        <row r="41">
          <cell r="C41">
            <v>656224.47</v>
          </cell>
          <cell r="D41">
            <v>7423.18</v>
          </cell>
          <cell r="E41">
            <v>463594.18</v>
          </cell>
          <cell r="G41">
            <v>239085.67</v>
          </cell>
          <cell r="I41">
            <v>19312.88</v>
          </cell>
          <cell r="K41">
            <v>25565.68</v>
          </cell>
          <cell r="M41">
            <v>0</v>
          </cell>
        </row>
      </sheetData>
      <sheetData sheetId="5">
        <row r="9">
          <cell r="C9">
            <v>20269</v>
          </cell>
          <cell r="D9">
            <v>209822.57</v>
          </cell>
          <cell r="E9">
            <v>0</v>
          </cell>
        </row>
        <row r="18">
          <cell r="C18">
            <v>6977</v>
          </cell>
          <cell r="D18">
            <v>69341.14</v>
          </cell>
          <cell r="E18">
            <v>12878.91</v>
          </cell>
        </row>
        <row r="19">
          <cell r="C19">
            <v>841</v>
          </cell>
          <cell r="D19">
            <v>4715.47</v>
          </cell>
          <cell r="E19">
            <v>1055.8499999999999</v>
          </cell>
        </row>
        <row r="20">
          <cell r="C20">
            <v>803</v>
          </cell>
          <cell r="D20">
            <v>503.93</v>
          </cell>
          <cell r="E20">
            <v>151.15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10795</v>
          </cell>
          <cell r="D22">
            <v>14657.75</v>
          </cell>
          <cell r="E22">
            <v>4326.17</v>
          </cell>
        </row>
        <row r="29">
          <cell r="C29">
            <v>7534</v>
          </cell>
          <cell r="D29">
            <v>57953.279999999999</v>
          </cell>
          <cell r="E29">
            <v>11705.6</v>
          </cell>
        </row>
        <row r="38">
          <cell r="C38">
            <v>5421</v>
          </cell>
          <cell r="D38">
            <v>4088.37</v>
          </cell>
          <cell r="E38">
            <v>430.28</v>
          </cell>
        </row>
      </sheetData>
      <sheetData sheetId="6"/>
      <sheetData sheetId="7"/>
      <sheetData sheetId="8"/>
      <sheetData sheetId="9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_SP1_NO"/>
      <sheetName val="STA_SP2_NO"/>
      <sheetName val="STA_SP3_NO"/>
      <sheetName val="STA_SP4_NO"/>
      <sheetName val="STA_SP5_NO"/>
      <sheetName val="STA_SP7_NO"/>
      <sheetName val="STA_SP8_NO"/>
      <sheetName val="STA_SP9_NO"/>
      <sheetName val="STA_SP10_NO"/>
      <sheetName val="STA_SP99"/>
    </sheetNames>
    <sheetDataSet>
      <sheetData sheetId="0">
        <row r="10">
          <cell r="C10">
            <v>14454</v>
          </cell>
          <cell r="D10">
            <v>41348</v>
          </cell>
          <cell r="F10">
            <v>346</v>
          </cell>
          <cell r="G10">
            <v>20352</v>
          </cell>
          <cell r="H10">
            <v>219</v>
          </cell>
          <cell r="I10">
            <v>9359</v>
          </cell>
        </row>
        <row r="20">
          <cell r="C20">
            <v>360</v>
          </cell>
          <cell r="D20">
            <v>63577</v>
          </cell>
          <cell r="F20">
            <v>3377</v>
          </cell>
          <cell r="G20">
            <v>30963</v>
          </cell>
          <cell r="H20">
            <v>995</v>
          </cell>
          <cell r="I20">
            <v>27119</v>
          </cell>
        </row>
        <row r="24">
          <cell r="C24">
            <v>1429</v>
          </cell>
          <cell r="D24">
            <v>38248</v>
          </cell>
          <cell r="F24">
            <v>149</v>
          </cell>
          <cell r="G24">
            <v>11484</v>
          </cell>
          <cell r="H24">
            <v>395</v>
          </cell>
          <cell r="I24">
            <v>29033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30">
          <cell r="C30">
            <v>4</v>
          </cell>
          <cell r="D30">
            <v>76054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3">
          <cell r="C33">
            <v>0</v>
          </cell>
          <cell r="D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6">
          <cell r="C36">
            <v>162</v>
          </cell>
          <cell r="D36">
            <v>1436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40">
          <cell r="C40">
            <v>3920</v>
          </cell>
          <cell r="D40">
            <v>402837</v>
          </cell>
          <cell r="F40">
            <v>114</v>
          </cell>
          <cell r="G40">
            <v>5213</v>
          </cell>
          <cell r="H40">
            <v>68</v>
          </cell>
          <cell r="I40">
            <v>34505</v>
          </cell>
        </row>
        <row r="56">
          <cell r="C56">
            <v>3374</v>
          </cell>
          <cell r="D56">
            <v>257895</v>
          </cell>
          <cell r="F56">
            <v>29</v>
          </cell>
          <cell r="G56">
            <v>823</v>
          </cell>
          <cell r="H56">
            <v>45</v>
          </cell>
          <cell r="I56">
            <v>3141</v>
          </cell>
        </row>
        <row r="88">
          <cell r="C88">
            <v>20104</v>
          </cell>
          <cell r="D88">
            <v>112661</v>
          </cell>
          <cell r="F88">
            <v>643</v>
          </cell>
          <cell r="G88">
            <v>53105</v>
          </cell>
          <cell r="H88">
            <v>1538</v>
          </cell>
          <cell r="I88">
            <v>254031</v>
          </cell>
        </row>
        <row r="124">
          <cell r="C124">
            <v>2</v>
          </cell>
          <cell r="D124">
            <v>8186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8">
          <cell r="C128">
            <v>8</v>
          </cell>
          <cell r="D128">
            <v>26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32">
          <cell r="C132">
            <v>3938</v>
          </cell>
          <cell r="D132">
            <v>18251</v>
          </cell>
          <cell r="F132">
            <v>16</v>
          </cell>
          <cell r="G132">
            <v>354</v>
          </cell>
          <cell r="H132">
            <v>34</v>
          </cell>
          <cell r="I132">
            <v>4068</v>
          </cell>
        </row>
        <row r="153">
          <cell r="C153">
            <v>0</v>
          </cell>
          <cell r="D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8">
          <cell r="C158">
            <v>1</v>
          </cell>
          <cell r="D158">
            <v>2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61">
          <cell r="C161">
            <v>255</v>
          </cell>
          <cell r="D161">
            <v>71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7">
          <cell r="C167">
            <v>0</v>
          </cell>
          <cell r="D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70">
          <cell r="C170">
            <v>15903</v>
          </cell>
          <cell r="D170">
            <v>7872</v>
          </cell>
          <cell r="F170">
            <v>110</v>
          </cell>
          <cell r="G170">
            <v>2535</v>
          </cell>
          <cell r="H170">
            <v>122</v>
          </cell>
          <cell r="I170">
            <v>5132</v>
          </cell>
        </row>
        <row r="175">
          <cell r="C175">
            <v>45517</v>
          </cell>
        </row>
      </sheetData>
      <sheetData sheetId="1">
        <row r="11">
          <cell r="C11">
            <v>12188</v>
          </cell>
          <cell r="D11">
            <v>66752</v>
          </cell>
          <cell r="J11">
            <v>537</v>
          </cell>
          <cell r="K11">
            <v>35314</v>
          </cell>
        </row>
        <row r="12">
          <cell r="C12">
            <v>1181</v>
          </cell>
          <cell r="D12">
            <v>13658</v>
          </cell>
          <cell r="J12">
            <v>75</v>
          </cell>
          <cell r="K12">
            <v>6302</v>
          </cell>
        </row>
        <row r="13">
          <cell r="C13">
            <v>204</v>
          </cell>
          <cell r="D13">
            <v>1499</v>
          </cell>
          <cell r="J13">
            <v>2</v>
          </cell>
          <cell r="K13">
            <v>37</v>
          </cell>
        </row>
        <row r="14">
          <cell r="C14">
            <v>124</v>
          </cell>
          <cell r="D14">
            <v>94</v>
          </cell>
          <cell r="J14">
            <v>3</v>
          </cell>
          <cell r="K14">
            <v>114</v>
          </cell>
        </row>
        <row r="15">
          <cell r="C15">
            <v>8</v>
          </cell>
          <cell r="D15">
            <v>31</v>
          </cell>
          <cell r="J15">
            <v>0</v>
          </cell>
          <cell r="K15">
            <v>0</v>
          </cell>
        </row>
        <row r="16">
          <cell r="C16">
            <v>397</v>
          </cell>
          <cell r="D16">
            <v>605</v>
          </cell>
          <cell r="J16">
            <v>2</v>
          </cell>
          <cell r="K16">
            <v>86</v>
          </cell>
        </row>
        <row r="17">
          <cell r="C17">
            <v>249</v>
          </cell>
          <cell r="D17">
            <v>79</v>
          </cell>
          <cell r="J17">
            <v>0</v>
          </cell>
          <cell r="K17">
            <v>0</v>
          </cell>
        </row>
        <row r="18">
          <cell r="C18">
            <v>54</v>
          </cell>
          <cell r="D18">
            <v>248</v>
          </cell>
          <cell r="J18">
            <v>1</v>
          </cell>
          <cell r="K18">
            <v>12</v>
          </cell>
        </row>
        <row r="19">
          <cell r="C19">
            <v>0</v>
          </cell>
          <cell r="D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438</v>
          </cell>
          <cell r="D21">
            <v>452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19</v>
          </cell>
          <cell r="D23">
            <v>143</v>
          </cell>
          <cell r="J23">
            <v>0</v>
          </cell>
          <cell r="K23">
            <v>0</v>
          </cell>
        </row>
        <row r="25">
          <cell r="C25">
            <v>4588</v>
          </cell>
          <cell r="D25">
            <v>21417</v>
          </cell>
          <cell r="J25">
            <v>12</v>
          </cell>
          <cell r="K25">
            <v>9001</v>
          </cell>
        </row>
        <row r="26">
          <cell r="C26">
            <v>158</v>
          </cell>
          <cell r="D26">
            <v>2618</v>
          </cell>
          <cell r="J26">
            <v>8</v>
          </cell>
          <cell r="K26">
            <v>1887</v>
          </cell>
        </row>
        <row r="27">
          <cell r="C27">
            <v>166</v>
          </cell>
          <cell r="D27">
            <v>1481</v>
          </cell>
          <cell r="J27">
            <v>2</v>
          </cell>
          <cell r="K27">
            <v>158</v>
          </cell>
        </row>
        <row r="28">
          <cell r="C28">
            <v>0</v>
          </cell>
          <cell r="D28">
            <v>0</v>
          </cell>
          <cell r="J28">
            <v>0</v>
          </cell>
          <cell r="K28">
            <v>0</v>
          </cell>
        </row>
        <row r="29">
          <cell r="C29">
            <v>1</v>
          </cell>
          <cell r="D29">
            <v>6</v>
          </cell>
          <cell r="J29">
            <v>0</v>
          </cell>
          <cell r="K29">
            <v>0</v>
          </cell>
        </row>
        <row r="30">
          <cell r="C30">
            <v>37</v>
          </cell>
          <cell r="D30">
            <v>63</v>
          </cell>
          <cell r="J30">
            <v>0</v>
          </cell>
          <cell r="K30">
            <v>0</v>
          </cell>
        </row>
        <row r="31">
          <cell r="C31">
            <v>138</v>
          </cell>
          <cell r="D31">
            <v>720</v>
          </cell>
          <cell r="J31">
            <v>0</v>
          </cell>
          <cell r="K31">
            <v>0</v>
          </cell>
        </row>
        <row r="32">
          <cell r="C32">
            <v>0</v>
          </cell>
          <cell r="D32">
            <v>0</v>
          </cell>
          <cell r="J32">
            <v>0</v>
          </cell>
          <cell r="K32">
            <v>0</v>
          </cell>
        </row>
        <row r="34">
          <cell r="C34">
            <v>37</v>
          </cell>
          <cell r="D34">
            <v>225</v>
          </cell>
          <cell r="J34">
            <v>0</v>
          </cell>
          <cell r="K34">
            <v>0</v>
          </cell>
        </row>
        <row r="35">
          <cell r="C35">
            <v>1</v>
          </cell>
          <cell r="D35">
            <v>14</v>
          </cell>
          <cell r="J35">
            <v>0</v>
          </cell>
          <cell r="K35">
            <v>0</v>
          </cell>
        </row>
        <row r="36">
          <cell r="C36">
            <v>0</v>
          </cell>
          <cell r="D36">
            <v>0</v>
          </cell>
          <cell r="J36">
            <v>0</v>
          </cell>
          <cell r="K36">
            <v>0</v>
          </cell>
        </row>
        <row r="37">
          <cell r="C37">
            <v>0</v>
          </cell>
          <cell r="D37">
            <v>0</v>
          </cell>
          <cell r="J37">
            <v>0</v>
          </cell>
          <cell r="K37">
            <v>0</v>
          </cell>
        </row>
        <row r="38">
          <cell r="C38">
            <v>0</v>
          </cell>
          <cell r="D38">
            <v>0</v>
          </cell>
          <cell r="J38">
            <v>0</v>
          </cell>
          <cell r="K38">
            <v>0</v>
          </cell>
        </row>
        <row r="39">
          <cell r="C39">
            <v>1</v>
          </cell>
          <cell r="D39">
            <v>4</v>
          </cell>
          <cell r="J39">
            <v>0</v>
          </cell>
          <cell r="K39">
            <v>0</v>
          </cell>
        </row>
        <row r="40">
          <cell r="C40">
            <v>2</v>
          </cell>
          <cell r="D40">
            <v>1</v>
          </cell>
          <cell r="J40">
            <v>0</v>
          </cell>
          <cell r="K40">
            <v>0</v>
          </cell>
        </row>
        <row r="41">
          <cell r="C41">
            <v>0</v>
          </cell>
          <cell r="D41">
            <v>0</v>
          </cell>
          <cell r="J41">
            <v>0</v>
          </cell>
          <cell r="K41">
            <v>0</v>
          </cell>
        </row>
      </sheetData>
      <sheetData sheetId="2" refreshError="1"/>
      <sheetData sheetId="3">
        <row r="10">
          <cell r="P10">
            <v>30179</v>
          </cell>
        </row>
        <row r="11">
          <cell r="P11">
            <v>53405</v>
          </cell>
        </row>
        <row r="12">
          <cell r="P12">
            <v>32511</v>
          </cell>
        </row>
        <row r="13">
          <cell r="P13">
            <v>0</v>
          </cell>
        </row>
        <row r="14">
          <cell r="P14">
            <v>57041</v>
          </cell>
        </row>
        <row r="15">
          <cell r="P15">
            <v>0</v>
          </cell>
        </row>
        <row r="16">
          <cell r="P16">
            <v>1077</v>
          </cell>
        </row>
        <row r="17">
          <cell r="P17">
            <v>342344</v>
          </cell>
        </row>
        <row r="20">
          <cell r="P20">
            <v>219168</v>
          </cell>
        </row>
        <row r="26">
          <cell r="P26">
            <v>87538</v>
          </cell>
        </row>
        <row r="33">
          <cell r="P33">
            <v>6140</v>
          </cell>
        </row>
        <row r="34">
          <cell r="P34">
            <v>20</v>
          </cell>
        </row>
        <row r="35">
          <cell r="P35">
            <v>15148</v>
          </cell>
        </row>
        <row r="36">
          <cell r="P36">
            <v>0</v>
          </cell>
        </row>
        <row r="37">
          <cell r="P37">
            <v>2</v>
          </cell>
        </row>
        <row r="38">
          <cell r="P38">
            <v>60</v>
          </cell>
        </row>
        <row r="39">
          <cell r="P39">
            <v>0</v>
          </cell>
        </row>
        <row r="40">
          <cell r="P40">
            <v>4330</v>
          </cell>
        </row>
      </sheetData>
      <sheetData sheetId="4">
        <row r="10">
          <cell r="G10">
            <v>27104</v>
          </cell>
        </row>
        <row r="11">
          <cell r="G11">
            <v>8974</v>
          </cell>
        </row>
        <row r="12">
          <cell r="G12">
            <v>13033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35</v>
          </cell>
        </row>
        <row r="17">
          <cell r="G17">
            <v>9800</v>
          </cell>
        </row>
        <row r="20">
          <cell r="G20">
            <v>2760</v>
          </cell>
        </row>
        <row r="26">
          <cell r="G26">
            <v>202648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4650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1447</v>
          </cell>
        </row>
        <row r="41">
          <cell r="C41">
            <v>1313335</v>
          </cell>
          <cell r="D41">
            <v>8049</v>
          </cell>
          <cell r="E41">
            <v>366388</v>
          </cell>
          <cell r="G41">
            <v>270451</v>
          </cell>
          <cell r="I41">
            <v>6159</v>
          </cell>
          <cell r="K41">
            <v>12200</v>
          </cell>
          <cell r="M41">
            <v>18332</v>
          </cell>
        </row>
      </sheetData>
      <sheetData sheetId="5">
        <row r="9">
          <cell r="C9">
            <v>33426</v>
          </cell>
          <cell r="D9">
            <v>942365.42</v>
          </cell>
        </row>
        <row r="18">
          <cell r="C18">
            <v>6777</v>
          </cell>
          <cell r="D18">
            <v>67769.84</v>
          </cell>
          <cell r="E18">
            <v>17047.52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3552</v>
          </cell>
          <cell r="D20">
            <v>1634</v>
          </cell>
          <cell r="E20">
            <v>625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9">
          <cell r="C29">
            <v>1762</v>
          </cell>
          <cell r="D29">
            <v>16694.84</v>
          </cell>
          <cell r="E29">
            <v>3739</v>
          </cell>
        </row>
        <row r="38">
          <cell r="C38">
            <v>0</v>
          </cell>
          <cell r="D38">
            <v>0</v>
          </cell>
          <cell r="E38">
            <v>0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NO"/>
      <sheetName val="STA_SP2_NO"/>
      <sheetName val="STA_SP3_NO"/>
      <sheetName val="STA_SP4_NO"/>
      <sheetName val="STA_SP5_NO"/>
      <sheetName val="STA_SP7_NO"/>
      <sheetName val="STA_SP8_NO"/>
      <sheetName val="STA_SP9_NO"/>
      <sheetName val="STA_SP10_NO"/>
      <sheetName val="STA_SP99"/>
    </sheetNames>
    <sheetDataSet>
      <sheetData sheetId="0"/>
      <sheetData sheetId="1">
        <row r="10">
          <cell r="C10">
            <v>15140</v>
          </cell>
          <cell r="D10">
            <v>7738.64</v>
          </cell>
          <cell r="F10">
            <v>434</v>
          </cell>
          <cell r="G10">
            <v>3208.96</v>
          </cell>
          <cell r="H10">
            <v>114</v>
          </cell>
          <cell r="I10">
            <v>2593.34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4">
          <cell r="C24">
            <v>274</v>
          </cell>
          <cell r="D24">
            <v>4339.5200000000004</v>
          </cell>
          <cell r="F24">
            <v>169</v>
          </cell>
          <cell r="G24">
            <v>1696.99</v>
          </cell>
          <cell r="H24">
            <v>139</v>
          </cell>
          <cell r="I24">
            <v>9599.76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3">
          <cell r="C33">
            <v>0</v>
          </cell>
          <cell r="D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6">
          <cell r="C36">
            <v>0</v>
          </cell>
          <cell r="D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40">
          <cell r="C40">
            <v>288</v>
          </cell>
          <cell r="D40">
            <v>1224.07</v>
          </cell>
          <cell r="F40">
            <v>13</v>
          </cell>
          <cell r="G40">
            <v>54.9</v>
          </cell>
          <cell r="H40">
            <v>22</v>
          </cell>
          <cell r="I40">
            <v>737</v>
          </cell>
        </row>
        <row r="56">
          <cell r="C56">
            <v>178</v>
          </cell>
          <cell r="D56">
            <v>457.2</v>
          </cell>
          <cell r="F56">
            <v>6</v>
          </cell>
          <cell r="G56">
            <v>23.66</v>
          </cell>
          <cell r="H56">
            <v>12</v>
          </cell>
          <cell r="I56">
            <v>446.37</v>
          </cell>
        </row>
        <row r="88">
          <cell r="C88">
            <v>23837</v>
          </cell>
          <cell r="D88">
            <v>131219.24</v>
          </cell>
          <cell r="F88">
            <v>3408</v>
          </cell>
          <cell r="G88">
            <v>64482.66</v>
          </cell>
          <cell r="H88">
            <v>3046</v>
          </cell>
          <cell r="I88">
            <v>220855.02</v>
          </cell>
        </row>
        <row r="124"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8">
          <cell r="C128">
            <v>0</v>
          </cell>
          <cell r="D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32">
          <cell r="C132">
            <v>104</v>
          </cell>
          <cell r="D132">
            <v>370.7</v>
          </cell>
          <cell r="F132">
            <v>0</v>
          </cell>
          <cell r="G132">
            <v>0</v>
          </cell>
          <cell r="H132">
            <v>6</v>
          </cell>
          <cell r="I132">
            <v>257.64</v>
          </cell>
        </row>
        <row r="153">
          <cell r="C153">
            <v>0</v>
          </cell>
          <cell r="D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8">
          <cell r="C158">
            <v>0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61">
          <cell r="C161">
            <v>0</v>
          </cell>
          <cell r="D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7">
          <cell r="C167">
            <v>0</v>
          </cell>
          <cell r="D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70">
          <cell r="C170">
            <v>878</v>
          </cell>
          <cell r="D170">
            <v>530.47</v>
          </cell>
          <cell r="F170">
            <v>118</v>
          </cell>
          <cell r="G170">
            <v>646.13</v>
          </cell>
          <cell r="H170">
            <v>69</v>
          </cell>
          <cell r="I170">
            <v>1417.39</v>
          </cell>
        </row>
        <row r="175">
          <cell r="C175">
            <v>25278</v>
          </cell>
        </row>
      </sheetData>
      <sheetData sheetId="2">
        <row r="11">
          <cell r="C11">
            <v>15303</v>
          </cell>
          <cell r="D11">
            <v>85183.34</v>
          </cell>
          <cell r="J11">
            <v>2943</v>
          </cell>
          <cell r="K11">
            <v>51332.29</v>
          </cell>
        </row>
        <row r="12">
          <cell r="C12">
            <v>1240</v>
          </cell>
          <cell r="D12">
            <v>12977.89</v>
          </cell>
          <cell r="J12">
            <v>236</v>
          </cell>
          <cell r="K12">
            <v>4522.01</v>
          </cell>
        </row>
        <row r="13">
          <cell r="C13">
            <v>71</v>
          </cell>
          <cell r="D13">
            <v>1764.77</v>
          </cell>
          <cell r="J13">
            <v>28</v>
          </cell>
          <cell r="K13">
            <v>1899.48</v>
          </cell>
        </row>
        <row r="14">
          <cell r="C14">
            <v>156</v>
          </cell>
          <cell r="D14">
            <v>140.59</v>
          </cell>
          <cell r="J14">
            <v>8</v>
          </cell>
          <cell r="K14">
            <v>275.13</v>
          </cell>
        </row>
        <row r="15">
          <cell r="C15">
            <v>68</v>
          </cell>
          <cell r="D15">
            <v>244.69</v>
          </cell>
          <cell r="J15">
            <v>7</v>
          </cell>
          <cell r="K15">
            <v>426.89</v>
          </cell>
        </row>
        <row r="16">
          <cell r="C16">
            <v>626</v>
          </cell>
          <cell r="D16">
            <v>1184.78</v>
          </cell>
          <cell r="J16">
            <v>45</v>
          </cell>
          <cell r="K16">
            <v>558.62</v>
          </cell>
        </row>
        <row r="17">
          <cell r="C17">
            <v>301</v>
          </cell>
          <cell r="D17">
            <v>93.77</v>
          </cell>
          <cell r="J17">
            <v>3</v>
          </cell>
          <cell r="K17">
            <v>23.64</v>
          </cell>
        </row>
        <row r="18">
          <cell r="C18">
            <v>0</v>
          </cell>
          <cell r="D18">
            <v>0</v>
          </cell>
          <cell r="J18">
            <v>0</v>
          </cell>
          <cell r="K18">
            <v>0</v>
          </cell>
        </row>
        <row r="19">
          <cell r="C19">
            <v>0</v>
          </cell>
          <cell r="D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0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0</v>
          </cell>
          <cell r="D23">
            <v>0</v>
          </cell>
          <cell r="J23">
            <v>0</v>
          </cell>
          <cell r="K23">
            <v>0</v>
          </cell>
        </row>
        <row r="25">
          <cell r="C25">
            <v>5083</v>
          </cell>
          <cell r="D25">
            <v>22954.61</v>
          </cell>
          <cell r="J25">
            <v>88</v>
          </cell>
          <cell r="K25">
            <v>3547.94</v>
          </cell>
        </row>
        <row r="26">
          <cell r="C26">
            <v>176</v>
          </cell>
          <cell r="D26">
            <v>2861.85</v>
          </cell>
          <cell r="J26">
            <v>37</v>
          </cell>
          <cell r="K26">
            <v>1821.49</v>
          </cell>
        </row>
        <row r="27">
          <cell r="C27">
            <v>22</v>
          </cell>
          <cell r="D27">
            <v>361.96</v>
          </cell>
          <cell r="J27">
            <v>8</v>
          </cell>
          <cell r="K27">
            <v>75.17</v>
          </cell>
        </row>
        <row r="28">
          <cell r="C28">
            <v>0</v>
          </cell>
          <cell r="D28">
            <v>0</v>
          </cell>
          <cell r="J28">
            <v>0</v>
          </cell>
          <cell r="K28">
            <v>0</v>
          </cell>
        </row>
        <row r="29">
          <cell r="C29">
            <v>0</v>
          </cell>
          <cell r="D29">
            <v>0</v>
          </cell>
          <cell r="J29">
            <v>0</v>
          </cell>
          <cell r="K29">
            <v>0</v>
          </cell>
        </row>
        <row r="30">
          <cell r="C30">
            <v>55</v>
          </cell>
          <cell r="D30">
            <v>90.9</v>
          </cell>
          <cell r="J30">
            <v>0</v>
          </cell>
          <cell r="K30">
            <v>0</v>
          </cell>
        </row>
        <row r="31">
          <cell r="C31">
            <v>168</v>
          </cell>
          <cell r="D31">
            <v>846.27</v>
          </cell>
          <cell r="J31">
            <v>5</v>
          </cell>
          <cell r="K31">
            <v>0</v>
          </cell>
        </row>
        <row r="32">
          <cell r="C32">
            <v>0</v>
          </cell>
          <cell r="D32">
            <v>0</v>
          </cell>
          <cell r="J32">
            <v>0</v>
          </cell>
          <cell r="K32">
            <v>0</v>
          </cell>
        </row>
        <row r="34">
          <cell r="C34">
            <v>551</v>
          </cell>
          <cell r="D34">
            <v>2196.34</v>
          </cell>
          <cell r="J34">
            <v>0</v>
          </cell>
          <cell r="K34">
            <v>0</v>
          </cell>
        </row>
        <row r="35">
          <cell r="C35">
            <v>0</v>
          </cell>
          <cell r="D35">
            <v>0</v>
          </cell>
          <cell r="J35">
            <v>0</v>
          </cell>
          <cell r="K35">
            <v>0</v>
          </cell>
        </row>
        <row r="36">
          <cell r="C36">
            <v>0</v>
          </cell>
          <cell r="D36">
            <v>0</v>
          </cell>
          <cell r="J36">
            <v>0</v>
          </cell>
          <cell r="K36">
            <v>0</v>
          </cell>
        </row>
        <row r="37">
          <cell r="C37">
            <v>0</v>
          </cell>
          <cell r="D37">
            <v>0</v>
          </cell>
          <cell r="J37">
            <v>0</v>
          </cell>
          <cell r="K37">
            <v>0</v>
          </cell>
        </row>
        <row r="38">
          <cell r="C38">
            <v>0</v>
          </cell>
          <cell r="D38">
            <v>0</v>
          </cell>
          <cell r="J38">
            <v>0</v>
          </cell>
          <cell r="K38">
            <v>0</v>
          </cell>
        </row>
        <row r="39">
          <cell r="C39">
            <v>0</v>
          </cell>
          <cell r="D39">
            <v>0</v>
          </cell>
          <cell r="J39">
            <v>0</v>
          </cell>
          <cell r="K39">
            <v>0</v>
          </cell>
        </row>
        <row r="40">
          <cell r="C40">
            <v>0</v>
          </cell>
          <cell r="D40">
            <v>0</v>
          </cell>
          <cell r="J40">
            <v>0</v>
          </cell>
          <cell r="K40">
            <v>0</v>
          </cell>
        </row>
        <row r="41">
          <cell r="C41">
            <v>0</v>
          </cell>
          <cell r="D41">
            <v>0</v>
          </cell>
          <cell r="J41">
            <v>0</v>
          </cell>
          <cell r="K41">
            <v>0</v>
          </cell>
        </row>
      </sheetData>
      <sheetData sheetId="3"/>
      <sheetData sheetId="4">
        <row r="10">
          <cell r="P10">
            <v>6191</v>
          </cell>
        </row>
        <row r="11">
          <cell r="P11">
            <v>0</v>
          </cell>
        </row>
        <row r="12">
          <cell r="P12">
            <v>3472</v>
          </cell>
        </row>
        <row r="13">
          <cell r="P13">
            <v>0</v>
          </cell>
        </row>
        <row r="14">
          <cell r="P14">
            <v>0</v>
          </cell>
        </row>
        <row r="15">
          <cell r="P15">
            <v>0</v>
          </cell>
        </row>
        <row r="16">
          <cell r="P16">
            <v>0</v>
          </cell>
        </row>
        <row r="17">
          <cell r="P17">
            <v>979</v>
          </cell>
        </row>
        <row r="20">
          <cell r="P20">
            <v>366</v>
          </cell>
        </row>
        <row r="26">
          <cell r="P26">
            <v>92076</v>
          </cell>
        </row>
        <row r="33">
          <cell r="P33">
            <v>0</v>
          </cell>
        </row>
        <row r="34">
          <cell r="P34">
            <v>0</v>
          </cell>
        </row>
        <row r="35">
          <cell r="P35">
            <v>297</v>
          </cell>
        </row>
        <row r="36">
          <cell r="P36">
            <v>0</v>
          </cell>
        </row>
        <row r="37">
          <cell r="P37">
            <v>0</v>
          </cell>
        </row>
        <row r="38">
          <cell r="P38">
            <v>0</v>
          </cell>
        </row>
        <row r="39">
          <cell r="P39">
            <v>0</v>
          </cell>
        </row>
        <row r="40">
          <cell r="P40">
            <v>424</v>
          </cell>
        </row>
      </sheetData>
      <sheetData sheetId="5">
        <row r="10">
          <cell r="G10">
            <v>3591.7</v>
          </cell>
        </row>
        <row r="11">
          <cell r="G11">
            <v>0</v>
          </cell>
        </row>
        <row r="12">
          <cell r="G12">
            <v>276.72000000000003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47.28</v>
          </cell>
        </row>
        <row r="20">
          <cell r="G20">
            <v>47.28</v>
          </cell>
        </row>
        <row r="26">
          <cell r="G26">
            <v>88878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244.27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816.5</v>
          </cell>
        </row>
        <row r="41">
          <cell r="C41">
            <v>328439.37</v>
          </cell>
          <cell r="D41">
            <v>0</v>
          </cell>
          <cell r="E41">
            <v>235906.52</v>
          </cell>
          <cell r="G41">
            <v>93901.75</v>
          </cell>
          <cell r="I41">
            <v>2403.41</v>
          </cell>
          <cell r="K41">
            <v>1704.83</v>
          </cell>
          <cell r="M41">
            <v>0</v>
          </cell>
        </row>
      </sheetData>
      <sheetData sheetId="6">
        <row r="9">
          <cell r="C9">
            <v>81</v>
          </cell>
          <cell r="D9">
            <v>371</v>
          </cell>
        </row>
        <row r="18">
          <cell r="C18">
            <v>14672</v>
          </cell>
          <cell r="D18">
            <v>80210</v>
          </cell>
          <cell r="E18">
            <v>25254</v>
          </cell>
        </row>
        <row r="19">
          <cell r="C19">
            <v>305</v>
          </cell>
          <cell r="D19">
            <v>2158</v>
          </cell>
          <cell r="E19">
            <v>753</v>
          </cell>
        </row>
        <row r="20">
          <cell r="C20">
            <v>94</v>
          </cell>
          <cell r="D20">
            <v>49</v>
          </cell>
          <cell r="E20">
            <v>1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9">
          <cell r="C29">
            <v>10126</v>
          </cell>
          <cell r="D29">
            <v>63092</v>
          </cell>
          <cell r="E29">
            <v>17714</v>
          </cell>
        </row>
        <row r="38">
          <cell r="C38">
            <v>0</v>
          </cell>
          <cell r="D38">
            <v>0</v>
          </cell>
          <cell r="E38">
            <v>0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NO"/>
      <sheetName val="STA_SP2_NO"/>
      <sheetName val="STA_SP3_NO"/>
      <sheetName val="STA_SP4_NO"/>
      <sheetName val="STA_SP5_NO"/>
      <sheetName val="STA_SP7_NO"/>
      <sheetName val="STA_SP8_NO"/>
      <sheetName val="STA_SP9_NO"/>
      <sheetName val="STA_SP10_NO"/>
      <sheetName val="STA_SP99"/>
      <sheetName val="STA_SP6_NO"/>
      <sheetName val="STA_SP6_MTPL_NO"/>
      <sheetName val="STA_SP100"/>
    </sheetNames>
    <sheetDataSet>
      <sheetData sheetId="0"/>
      <sheetData sheetId="1">
        <row r="10">
          <cell r="C10">
            <v>23974</v>
          </cell>
          <cell r="D10">
            <v>19519</v>
          </cell>
          <cell r="F10">
            <v>170</v>
          </cell>
          <cell r="G10">
            <v>7175</v>
          </cell>
          <cell r="H10">
            <v>32</v>
          </cell>
          <cell r="I10">
            <v>3288</v>
          </cell>
        </row>
        <row r="20">
          <cell r="C20">
            <v>236</v>
          </cell>
          <cell r="D20">
            <v>44904</v>
          </cell>
          <cell r="F20">
            <v>1597</v>
          </cell>
          <cell r="G20">
            <v>17198</v>
          </cell>
          <cell r="H20">
            <v>40</v>
          </cell>
          <cell r="I20">
            <v>969</v>
          </cell>
        </row>
        <row r="24">
          <cell r="C24">
            <v>1037</v>
          </cell>
          <cell r="D24">
            <v>29777</v>
          </cell>
          <cell r="F24">
            <v>157</v>
          </cell>
          <cell r="G24">
            <v>15959</v>
          </cell>
          <cell r="H24">
            <v>177</v>
          </cell>
          <cell r="I24">
            <v>11701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3">
          <cell r="C33">
            <v>1</v>
          </cell>
          <cell r="D33">
            <v>43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6">
          <cell r="C36">
            <v>60</v>
          </cell>
          <cell r="D36">
            <v>6755</v>
          </cell>
          <cell r="F36">
            <v>1</v>
          </cell>
          <cell r="G36">
            <v>6</v>
          </cell>
          <cell r="H36">
            <v>1</v>
          </cell>
          <cell r="I36">
            <v>15</v>
          </cell>
        </row>
        <row r="40">
          <cell r="C40">
            <v>1531</v>
          </cell>
          <cell r="D40">
            <v>18797</v>
          </cell>
          <cell r="F40">
            <v>9</v>
          </cell>
          <cell r="G40">
            <v>10615</v>
          </cell>
          <cell r="H40">
            <v>15</v>
          </cell>
          <cell r="I40">
            <v>12648</v>
          </cell>
        </row>
        <row r="56">
          <cell r="C56">
            <v>879</v>
          </cell>
          <cell r="D56">
            <v>32406</v>
          </cell>
          <cell r="F56">
            <v>141</v>
          </cell>
          <cell r="G56">
            <v>3640</v>
          </cell>
          <cell r="H56">
            <v>44</v>
          </cell>
          <cell r="I56">
            <v>4341</v>
          </cell>
        </row>
        <row r="88">
          <cell r="C88">
            <v>41223</v>
          </cell>
          <cell r="D88">
            <v>239973</v>
          </cell>
          <cell r="F88">
            <v>1203</v>
          </cell>
          <cell r="G88">
            <v>96358</v>
          </cell>
          <cell r="H88">
            <v>1106</v>
          </cell>
          <cell r="I88">
            <v>122701</v>
          </cell>
        </row>
        <row r="124"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8">
          <cell r="C128">
            <v>11</v>
          </cell>
          <cell r="D128">
            <v>35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32">
          <cell r="C132">
            <v>919</v>
          </cell>
          <cell r="D132">
            <v>20553</v>
          </cell>
          <cell r="F132">
            <v>1</v>
          </cell>
          <cell r="G132">
            <v>7</v>
          </cell>
          <cell r="H132">
            <v>22</v>
          </cell>
          <cell r="I132">
            <v>11996</v>
          </cell>
        </row>
        <row r="153">
          <cell r="C153">
            <v>0</v>
          </cell>
          <cell r="D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8">
          <cell r="C158">
            <v>0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61">
          <cell r="C161">
            <v>7</v>
          </cell>
          <cell r="D161">
            <v>2632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7">
          <cell r="C167">
            <v>0</v>
          </cell>
          <cell r="D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70">
          <cell r="C170">
            <v>6643</v>
          </cell>
          <cell r="D170">
            <v>4577</v>
          </cell>
          <cell r="F170">
            <v>43</v>
          </cell>
          <cell r="G170">
            <v>690</v>
          </cell>
          <cell r="H170">
            <v>22</v>
          </cell>
          <cell r="I170">
            <v>1015</v>
          </cell>
        </row>
        <row r="175">
          <cell r="C175">
            <v>51033</v>
          </cell>
        </row>
      </sheetData>
      <sheetData sheetId="2">
        <row r="11">
          <cell r="C11">
            <v>25689</v>
          </cell>
          <cell r="D11">
            <v>148800</v>
          </cell>
          <cell r="J11">
            <v>1025</v>
          </cell>
          <cell r="K11">
            <v>79557</v>
          </cell>
        </row>
        <row r="12">
          <cell r="C12">
            <v>3100</v>
          </cell>
          <cell r="D12">
            <v>30816</v>
          </cell>
          <cell r="J12">
            <v>111</v>
          </cell>
          <cell r="K12">
            <v>6026</v>
          </cell>
        </row>
        <row r="13">
          <cell r="C13">
            <v>136</v>
          </cell>
          <cell r="D13">
            <v>3122</v>
          </cell>
          <cell r="J13">
            <v>18</v>
          </cell>
          <cell r="K13">
            <v>1136</v>
          </cell>
        </row>
        <row r="14">
          <cell r="C14">
            <v>244</v>
          </cell>
          <cell r="D14">
            <v>215</v>
          </cell>
          <cell r="J14">
            <v>2</v>
          </cell>
          <cell r="K14">
            <v>23</v>
          </cell>
        </row>
        <row r="15">
          <cell r="C15">
            <v>21</v>
          </cell>
          <cell r="D15">
            <v>74</v>
          </cell>
          <cell r="J15">
            <v>0</v>
          </cell>
          <cell r="K15">
            <v>0</v>
          </cell>
        </row>
        <row r="16">
          <cell r="C16">
            <v>797</v>
          </cell>
          <cell r="D16">
            <v>1508</v>
          </cell>
          <cell r="J16">
            <v>4</v>
          </cell>
          <cell r="K16">
            <v>200</v>
          </cell>
        </row>
        <row r="17">
          <cell r="C17">
            <v>593</v>
          </cell>
          <cell r="D17">
            <v>184</v>
          </cell>
          <cell r="J17">
            <v>2</v>
          </cell>
          <cell r="K17">
            <v>73</v>
          </cell>
        </row>
        <row r="18">
          <cell r="C18">
            <v>120</v>
          </cell>
          <cell r="D18">
            <v>461</v>
          </cell>
          <cell r="J18">
            <v>6</v>
          </cell>
          <cell r="K18">
            <v>561</v>
          </cell>
        </row>
        <row r="19">
          <cell r="C19">
            <v>0</v>
          </cell>
          <cell r="D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0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0</v>
          </cell>
          <cell r="D23">
            <v>0</v>
          </cell>
          <cell r="J23">
            <v>0</v>
          </cell>
          <cell r="K23">
            <v>0</v>
          </cell>
        </row>
        <row r="25">
          <cell r="C25">
            <v>9544</v>
          </cell>
          <cell r="D25">
            <v>43514</v>
          </cell>
          <cell r="J25">
            <v>19</v>
          </cell>
          <cell r="K25">
            <v>6675</v>
          </cell>
        </row>
        <row r="26">
          <cell r="C26">
            <v>329</v>
          </cell>
          <cell r="D26">
            <v>5547</v>
          </cell>
          <cell r="J26">
            <v>10</v>
          </cell>
          <cell r="K26">
            <v>1364</v>
          </cell>
        </row>
        <row r="27">
          <cell r="C27">
            <v>33</v>
          </cell>
          <cell r="D27">
            <v>551</v>
          </cell>
          <cell r="J27">
            <v>3</v>
          </cell>
          <cell r="K27">
            <v>172</v>
          </cell>
        </row>
        <row r="28">
          <cell r="C28">
            <v>0</v>
          </cell>
          <cell r="D28">
            <v>0</v>
          </cell>
          <cell r="J28">
            <v>0</v>
          </cell>
          <cell r="K28">
            <v>0</v>
          </cell>
        </row>
        <row r="29">
          <cell r="C29">
            <v>4</v>
          </cell>
          <cell r="D29">
            <v>17</v>
          </cell>
          <cell r="J29">
            <v>0</v>
          </cell>
          <cell r="K29">
            <v>0</v>
          </cell>
        </row>
        <row r="30">
          <cell r="C30">
            <v>87</v>
          </cell>
          <cell r="D30">
            <v>156</v>
          </cell>
          <cell r="J30">
            <v>0</v>
          </cell>
          <cell r="K30">
            <v>0</v>
          </cell>
        </row>
        <row r="31">
          <cell r="C31">
            <v>329</v>
          </cell>
          <cell r="D31">
            <v>1800</v>
          </cell>
          <cell r="J31">
            <v>1</v>
          </cell>
          <cell r="K31">
            <v>201</v>
          </cell>
        </row>
        <row r="32">
          <cell r="C32">
            <v>2</v>
          </cell>
          <cell r="D32">
            <v>11</v>
          </cell>
          <cell r="J32">
            <v>0</v>
          </cell>
          <cell r="K32">
            <v>0</v>
          </cell>
        </row>
        <row r="34">
          <cell r="C34">
            <v>115</v>
          </cell>
          <cell r="D34">
            <v>697</v>
          </cell>
          <cell r="J34">
            <v>0</v>
          </cell>
          <cell r="K34">
            <v>0</v>
          </cell>
        </row>
        <row r="35">
          <cell r="C35">
            <v>0</v>
          </cell>
          <cell r="D35">
            <v>0</v>
          </cell>
          <cell r="J35">
            <v>0</v>
          </cell>
          <cell r="K35">
            <v>0</v>
          </cell>
        </row>
        <row r="36">
          <cell r="C36">
            <v>0</v>
          </cell>
          <cell r="D36">
            <v>0</v>
          </cell>
          <cell r="J36">
            <v>0</v>
          </cell>
          <cell r="K36">
            <v>0</v>
          </cell>
        </row>
        <row r="37">
          <cell r="C37">
            <v>0</v>
          </cell>
          <cell r="D37">
            <v>0</v>
          </cell>
          <cell r="J37">
            <v>0</v>
          </cell>
          <cell r="K37">
            <v>0</v>
          </cell>
        </row>
        <row r="38">
          <cell r="C38">
            <v>0</v>
          </cell>
          <cell r="D38">
            <v>0</v>
          </cell>
          <cell r="J38">
            <v>0</v>
          </cell>
          <cell r="K38">
            <v>0</v>
          </cell>
        </row>
        <row r="39">
          <cell r="C39">
            <v>0</v>
          </cell>
          <cell r="D39">
            <v>0</v>
          </cell>
          <cell r="J39">
            <v>0</v>
          </cell>
          <cell r="K39">
            <v>0</v>
          </cell>
        </row>
        <row r="40">
          <cell r="C40">
            <v>0</v>
          </cell>
          <cell r="D40">
            <v>0</v>
          </cell>
          <cell r="J40">
            <v>0</v>
          </cell>
          <cell r="K40">
            <v>0</v>
          </cell>
        </row>
        <row r="41">
          <cell r="C41">
            <v>0</v>
          </cell>
          <cell r="D41">
            <v>0</v>
          </cell>
          <cell r="J41">
            <v>0</v>
          </cell>
          <cell r="K41">
            <v>0</v>
          </cell>
        </row>
      </sheetData>
      <sheetData sheetId="3"/>
      <sheetData sheetId="4">
        <row r="10">
          <cell r="P10">
            <v>13663</v>
          </cell>
        </row>
        <row r="11">
          <cell r="P11">
            <v>31433</v>
          </cell>
        </row>
        <row r="12">
          <cell r="P12">
            <v>20844</v>
          </cell>
        </row>
        <row r="13">
          <cell r="P13">
            <v>0</v>
          </cell>
        </row>
        <row r="14">
          <cell r="P14">
            <v>0</v>
          </cell>
        </row>
        <row r="15">
          <cell r="P15">
            <v>30</v>
          </cell>
        </row>
        <row r="16">
          <cell r="P16">
            <v>4729</v>
          </cell>
        </row>
        <row r="17">
          <cell r="P17">
            <v>13158</v>
          </cell>
        </row>
        <row r="20">
          <cell r="P20">
            <v>22685</v>
          </cell>
        </row>
        <row r="26">
          <cell r="P26">
            <v>184588</v>
          </cell>
        </row>
        <row r="33">
          <cell r="P33">
            <v>0</v>
          </cell>
        </row>
        <row r="34">
          <cell r="P34">
            <v>25</v>
          </cell>
        </row>
        <row r="35">
          <cell r="P35">
            <v>14387</v>
          </cell>
        </row>
        <row r="36">
          <cell r="P36">
            <v>0</v>
          </cell>
        </row>
        <row r="37">
          <cell r="P37">
            <v>0</v>
          </cell>
        </row>
        <row r="38">
          <cell r="P38">
            <v>1842</v>
          </cell>
        </row>
        <row r="39">
          <cell r="P39">
            <v>0</v>
          </cell>
        </row>
        <row r="40">
          <cell r="P40">
            <v>3204</v>
          </cell>
        </row>
      </sheetData>
      <sheetData sheetId="5">
        <row r="10">
          <cell r="G10">
            <v>11225</v>
          </cell>
        </row>
        <row r="11">
          <cell r="G11">
            <v>5588</v>
          </cell>
        </row>
        <row r="12">
          <cell r="G12">
            <v>7765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6324</v>
          </cell>
        </row>
        <row r="20">
          <cell r="G20">
            <v>2171</v>
          </cell>
        </row>
        <row r="26">
          <cell r="G26">
            <v>259263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4911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652</v>
          </cell>
        </row>
        <row r="41">
          <cell r="C41">
            <v>745797</v>
          </cell>
          <cell r="D41">
            <v>47</v>
          </cell>
          <cell r="E41">
            <v>168674</v>
          </cell>
          <cell r="G41">
            <v>297899</v>
          </cell>
          <cell r="I41">
            <v>9331</v>
          </cell>
          <cell r="K41">
            <v>6228</v>
          </cell>
          <cell r="M41">
            <v>0</v>
          </cell>
        </row>
      </sheetData>
      <sheetData sheetId="6">
        <row r="9">
          <cell r="C9">
            <v>3869</v>
          </cell>
          <cell r="D9">
            <v>47540</v>
          </cell>
          <cell r="E9">
            <v>0</v>
          </cell>
        </row>
        <row r="18">
          <cell r="C18">
            <v>23840</v>
          </cell>
          <cell r="D18">
            <v>211113</v>
          </cell>
          <cell r="E18">
            <v>59592</v>
          </cell>
        </row>
        <row r="19">
          <cell r="C19">
            <v>3737</v>
          </cell>
          <cell r="D19">
            <v>22404</v>
          </cell>
          <cell r="E19">
            <v>6685</v>
          </cell>
        </row>
        <row r="20">
          <cell r="C20">
            <v>395</v>
          </cell>
          <cell r="D20">
            <v>264</v>
          </cell>
          <cell r="E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6</v>
          </cell>
          <cell r="D22">
            <v>60</v>
          </cell>
          <cell r="E22">
            <v>0</v>
          </cell>
        </row>
        <row r="29">
          <cell r="C29">
            <v>19186</v>
          </cell>
          <cell r="D29">
            <v>138590</v>
          </cell>
          <cell r="E29">
            <v>27548</v>
          </cell>
        </row>
        <row r="38">
          <cell r="C38">
            <v>0</v>
          </cell>
          <cell r="D38">
            <v>0</v>
          </cell>
          <cell r="E38">
            <v>0</v>
          </cell>
        </row>
      </sheetData>
      <sheetData sheetId="7"/>
      <sheetData sheetId="8"/>
      <sheetData sheetId="9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NO"/>
      <sheetName val="STA_SP2_NO"/>
      <sheetName val="STA_SP3_NO"/>
      <sheetName val="STA_SP4_NO"/>
      <sheetName val="STA_SP5_NO"/>
      <sheetName val="STA_SP7_NO"/>
      <sheetName val="STA_SP8_NO"/>
      <sheetName val="STA_SP9_NO"/>
      <sheetName val="STA_SP10_NO"/>
      <sheetName val="STA_SP99"/>
      <sheetName val="DEC_SP - #3"/>
      <sheetName val="STA_SP6_NO"/>
      <sheetName val="STA_SP6_MTPL_NO"/>
      <sheetName val="STA_SP100"/>
    </sheetNames>
    <sheetDataSet>
      <sheetData sheetId="0"/>
      <sheetData sheetId="1">
        <row r="10">
          <cell r="C10">
            <v>13545</v>
          </cell>
          <cell r="D10">
            <v>15474</v>
          </cell>
          <cell r="F10">
            <v>131</v>
          </cell>
          <cell r="G10">
            <v>8388</v>
          </cell>
          <cell r="H10">
            <v>53</v>
          </cell>
          <cell r="I10">
            <v>1496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4">
          <cell r="C24">
            <v>1410</v>
          </cell>
          <cell r="D24">
            <v>30457</v>
          </cell>
          <cell r="F24">
            <v>168</v>
          </cell>
          <cell r="G24">
            <v>14140</v>
          </cell>
          <cell r="H24">
            <v>169</v>
          </cell>
          <cell r="I24">
            <v>17404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3">
          <cell r="C33">
            <v>0</v>
          </cell>
          <cell r="D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6">
          <cell r="C36">
            <v>45</v>
          </cell>
          <cell r="D36">
            <v>804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40">
          <cell r="C40">
            <v>1870</v>
          </cell>
          <cell r="D40">
            <v>16364</v>
          </cell>
          <cell r="F40">
            <v>16</v>
          </cell>
          <cell r="G40">
            <v>1057</v>
          </cell>
          <cell r="H40">
            <v>32</v>
          </cell>
          <cell r="I40">
            <v>7857</v>
          </cell>
        </row>
        <row r="56">
          <cell r="C56">
            <v>951</v>
          </cell>
          <cell r="D56">
            <v>7422.92</v>
          </cell>
          <cell r="F56">
            <v>28</v>
          </cell>
          <cell r="G56">
            <v>386</v>
          </cell>
          <cell r="H56">
            <v>16</v>
          </cell>
          <cell r="I56">
            <v>341</v>
          </cell>
        </row>
        <row r="88">
          <cell r="C88">
            <v>20027</v>
          </cell>
          <cell r="D88">
            <v>116989</v>
          </cell>
          <cell r="F88">
            <v>728</v>
          </cell>
          <cell r="G88">
            <v>46573</v>
          </cell>
          <cell r="H88">
            <v>859</v>
          </cell>
          <cell r="I88">
            <v>173677</v>
          </cell>
        </row>
        <row r="124">
          <cell r="C124">
            <v>18</v>
          </cell>
          <cell r="D124">
            <v>321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8">
          <cell r="C128">
            <v>2</v>
          </cell>
          <cell r="D128">
            <v>7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32">
          <cell r="C132">
            <v>1360</v>
          </cell>
          <cell r="D132">
            <v>7397</v>
          </cell>
          <cell r="F132">
            <v>14</v>
          </cell>
          <cell r="G132">
            <v>184</v>
          </cell>
          <cell r="H132">
            <v>22</v>
          </cell>
          <cell r="I132">
            <v>7407</v>
          </cell>
        </row>
        <row r="153">
          <cell r="C153">
            <v>0</v>
          </cell>
          <cell r="D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8">
          <cell r="C158">
            <v>0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61">
          <cell r="C161">
            <v>0</v>
          </cell>
          <cell r="D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7">
          <cell r="C167">
            <v>0</v>
          </cell>
          <cell r="D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70">
          <cell r="C170">
            <v>5400</v>
          </cell>
          <cell r="D170">
            <v>4149.7</v>
          </cell>
          <cell r="F170">
            <v>114</v>
          </cell>
          <cell r="G170">
            <v>1034</v>
          </cell>
          <cell r="H170">
            <v>65</v>
          </cell>
          <cell r="I170">
            <v>4159</v>
          </cell>
        </row>
        <row r="175">
          <cell r="C175">
            <v>29777</v>
          </cell>
        </row>
      </sheetData>
      <sheetData sheetId="2">
        <row r="11">
          <cell r="C11">
            <v>12476</v>
          </cell>
          <cell r="D11">
            <v>68792</v>
          </cell>
          <cell r="J11">
            <v>609</v>
          </cell>
          <cell r="K11">
            <v>29566</v>
          </cell>
        </row>
        <row r="12">
          <cell r="C12">
            <v>1312</v>
          </cell>
          <cell r="D12">
            <v>14894</v>
          </cell>
          <cell r="J12">
            <v>54</v>
          </cell>
          <cell r="K12">
            <v>5100</v>
          </cell>
        </row>
        <row r="13">
          <cell r="C13">
            <v>118</v>
          </cell>
          <cell r="D13">
            <v>2510</v>
          </cell>
          <cell r="J13">
            <v>7</v>
          </cell>
          <cell r="K13">
            <v>262</v>
          </cell>
        </row>
        <row r="14">
          <cell r="C14">
            <v>200</v>
          </cell>
          <cell r="D14">
            <v>164</v>
          </cell>
          <cell r="J14">
            <v>3</v>
          </cell>
          <cell r="K14">
            <v>93</v>
          </cell>
        </row>
        <row r="15">
          <cell r="C15">
            <v>84</v>
          </cell>
          <cell r="D15">
            <v>331</v>
          </cell>
          <cell r="J15">
            <v>4</v>
          </cell>
          <cell r="K15">
            <v>273</v>
          </cell>
        </row>
        <row r="16">
          <cell r="C16">
            <v>405</v>
          </cell>
          <cell r="D16">
            <v>744</v>
          </cell>
          <cell r="J16">
            <v>3</v>
          </cell>
          <cell r="K16">
            <v>178</v>
          </cell>
        </row>
        <row r="17">
          <cell r="C17">
            <v>385</v>
          </cell>
          <cell r="D17">
            <v>146</v>
          </cell>
          <cell r="J17">
            <v>0</v>
          </cell>
          <cell r="K17">
            <v>0</v>
          </cell>
        </row>
        <row r="18">
          <cell r="C18">
            <v>111</v>
          </cell>
          <cell r="D18">
            <v>503</v>
          </cell>
          <cell r="J18">
            <v>17</v>
          </cell>
          <cell r="K18">
            <v>849</v>
          </cell>
        </row>
        <row r="19">
          <cell r="C19">
            <v>0</v>
          </cell>
          <cell r="D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0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0</v>
          </cell>
          <cell r="D23">
            <v>0</v>
          </cell>
          <cell r="J23">
            <v>0</v>
          </cell>
          <cell r="K23">
            <v>0</v>
          </cell>
        </row>
        <row r="25">
          <cell r="C25">
            <v>4226</v>
          </cell>
          <cell r="D25">
            <v>19661</v>
          </cell>
          <cell r="J25">
            <v>10</v>
          </cell>
          <cell r="K25">
            <v>1925</v>
          </cell>
        </row>
        <row r="26">
          <cell r="C26">
            <v>247</v>
          </cell>
          <cell r="D26">
            <v>3895</v>
          </cell>
          <cell r="J26">
            <v>19</v>
          </cell>
          <cell r="K26">
            <v>8154</v>
          </cell>
        </row>
        <row r="27">
          <cell r="C27">
            <v>32</v>
          </cell>
          <cell r="D27">
            <v>551</v>
          </cell>
          <cell r="J27">
            <v>2</v>
          </cell>
          <cell r="K27">
            <v>173</v>
          </cell>
        </row>
        <row r="28">
          <cell r="C28">
            <v>0</v>
          </cell>
          <cell r="D28">
            <v>0</v>
          </cell>
          <cell r="J28">
            <v>0</v>
          </cell>
          <cell r="K28">
            <v>0</v>
          </cell>
        </row>
        <row r="29">
          <cell r="C29">
            <v>4</v>
          </cell>
          <cell r="D29">
            <v>22</v>
          </cell>
          <cell r="J29">
            <v>0</v>
          </cell>
          <cell r="K29">
            <v>0</v>
          </cell>
        </row>
        <row r="30">
          <cell r="C30">
            <v>35</v>
          </cell>
          <cell r="D30">
            <v>59</v>
          </cell>
          <cell r="J30">
            <v>0</v>
          </cell>
          <cell r="K30">
            <v>0</v>
          </cell>
        </row>
        <row r="31">
          <cell r="C31">
            <v>249</v>
          </cell>
          <cell r="D31">
            <v>1268</v>
          </cell>
          <cell r="J31">
            <v>0</v>
          </cell>
          <cell r="K31">
            <v>0</v>
          </cell>
        </row>
        <row r="32">
          <cell r="C32">
            <v>2</v>
          </cell>
          <cell r="D32">
            <v>11</v>
          </cell>
          <cell r="J32">
            <v>0</v>
          </cell>
          <cell r="K32">
            <v>0</v>
          </cell>
        </row>
        <row r="34">
          <cell r="C34">
            <v>14</v>
          </cell>
          <cell r="D34">
            <v>129</v>
          </cell>
          <cell r="J34">
            <v>0</v>
          </cell>
          <cell r="K34">
            <v>0</v>
          </cell>
        </row>
        <row r="35">
          <cell r="C35">
            <v>0</v>
          </cell>
          <cell r="D35">
            <v>0</v>
          </cell>
          <cell r="J35">
            <v>0</v>
          </cell>
          <cell r="K35">
            <v>0</v>
          </cell>
        </row>
        <row r="36">
          <cell r="C36">
            <v>0</v>
          </cell>
          <cell r="D36">
            <v>0</v>
          </cell>
          <cell r="J36">
            <v>0</v>
          </cell>
          <cell r="K36">
            <v>0</v>
          </cell>
        </row>
        <row r="37">
          <cell r="C37">
            <v>0</v>
          </cell>
          <cell r="D37">
            <v>0</v>
          </cell>
          <cell r="J37">
            <v>0</v>
          </cell>
          <cell r="K37">
            <v>0</v>
          </cell>
        </row>
        <row r="38">
          <cell r="C38">
            <v>0</v>
          </cell>
          <cell r="D38">
            <v>0</v>
          </cell>
          <cell r="J38">
            <v>0</v>
          </cell>
          <cell r="K38">
            <v>0</v>
          </cell>
        </row>
        <row r="39">
          <cell r="C39">
            <v>0</v>
          </cell>
          <cell r="D39">
            <v>0</v>
          </cell>
          <cell r="J39">
            <v>0</v>
          </cell>
          <cell r="K39">
            <v>0</v>
          </cell>
        </row>
        <row r="40">
          <cell r="C40">
            <v>1</v>
          </cell>
          <cell r="D40">
            <v>1</v>
          </cell>
          <cell r="J40">
            <v>0</v>
          </cell>
          <cell r="K40">
            <v>0</v>
          </cell>
        </row>
        <row r="41">
          <cell r="C41">
            <v>0</v>
          </cell>
          <cell r="D41">
            <v>0</v>
          </cell>
          <cell r="J41">
            <v>0</v>
          </cell>
          <cell r="K41">
            <v>0</v>
          </cell>
        </row>
      </sheetData>
      <sheetData sheetId="3"/>
      <sheetData sheetId="4">
        <row r="10">
          <cell r="P10">
            <v>11099</v>
          </cell>
        </row>
        <row r="11">
          <cell r="P11">
            <v>0</v>
          </cell>
        </row>
        <row r="12">
          <cell r="P12">
            <v>19417</v>
          </cell>
        </row>
        <row r="13">
          <cell r="P13">
            <v>0</v>
          </cell>
        </row>
        <row r="14">
          <cell r="P14">
            <v>0</v>
          </cell>
        </row>
        <row r="15">
          <cell r="P15">
            <v>0</v>
          </cell>
        </row>
        <row r="16">
          <cell r="P16">
            <v>591</v>
          </cell>
        </row>
        <row r="17">
          <cell r="P17">
            <v>10637</v>
          </cell>
        </row>
        <row r="20">
          <cell r="P20">
            <v>5259</v>
          </cell>
        </row>
        <row r="26">
          <cell r="P26">
            <v>86779</v>
          </cell>
        </row>
        <row r="33">
          <cell r="P33">
            <v>241</v>
          </cell>
        </row>
        <row r="34">
          <cell r="P34">
            <v>5</v>
          </cell>
        </row>
        <row r="35">
          <cell r="P35">
            <v>5178</v>
          </cell>
        </row>
        <row r="36">
          <cell r="P36">
            <v>0</v>
          </cell>
        </row>
        <row r="37">
          <cell r="P37">
            <v>0</v>
          </cell>
        </row>
        <row r="38">
          <cell r="P38">
            <v>0</v>
          </cell>
        </row>
        <row r="39">
          <cell r="P39">
            <v>0</v>
          </cell>
        </row>
        <row r="40">
          <cell r="P40">
            <v>2248</v>
          </cell>
        </row>
      </sheetData>
      <sheetData sheetId="5">
        <row r="10">
          <cell r="G10">
            <v>13636.03</v>
          </cell>
        </row>
        <row r="11">
          <cell r="G11">
            <v>0</v>
          </cell>
        </row>
        <row r="12">
          <cell r="G12">
            <v>9318.0499999999993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9418.75</v>
          </cell>
        </row>
        <row r="20">
          <cell r="G20">
            <v>409.2</v>
          </cell>
        </row>
        <row r="26">
          <cell r="G26">
            <v>238503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9351.31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3883.15</v>
          </cell>
        </row>
        <row r="41">
          <cell r="C41">
            <v>414443.06</v>
          </cell>
          <cell r="D41">
            <v>5490.59</v>
          </cell>
          <cell r="E41">
            <v>212341</v>
          </cell>
          <cell r="G41">
            <v>284519.5</v>
          </cell>
          <cell r="I41">
            <v>8656.0300000000007</v>
          </cell>
          <cell r="K41">
            <v>7084.63</v>
          </cell>
          <cell r="M41">
            <v>34645.11</v>
          </cell>
        </row>
      </sheetData>
      <sheetData sheetId="6">
        <row r="9">
          <cell r="C9">
            <v>20456</v>
          </cell>
          <cell r="D9">
            <v>138391</v>
          </cell>
          <cell r="E9">
            <v>0</v>
          </cell>
        </row>
        <row r="18">
          <cell r="C18">
            <v>6014</v>
          </cell>
          <cell r="D18">
            <v>42443</v>
          </cell>
          <cell r="E18">
            <v>10757.49</v>
          </cell>
        </row>
        <row r="19">
          <cell r="C19">
            <v>599</v>
          </cell>
          <cell r="D19">
            <v>3094</v>
          </cell>
          <cell r="E19">
            <v>1046.3699999999999</v>
          </cell>
        </row>
        <row r="20">
          <cell r="C20">
            <v>222</v>
          </cell>
          <cell r="D20">
            <v>206</v>
          </cell>
          <cell r="E20">
            <v>54.99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195</v>
          </cell>
          <cell r="D22">
            <v>444</v>
          </cell>
          <cell r="E22">
            <v>0</v>
          </cell>
        </row>
        <row r="29">
          <cell r="C29">
            <v>2291</v>
          </cell>
          <cell r="D29">
            <v>14807.7</v>
          </cell>
          <cell r="E29">
            <v>2711.36</v>
          </cell>
        </row>
        <row r="38">
          <cell r="C38">
            <v>0</v>
          </cell>
          <cell r="D38">
            <v>0</v>
          </cell>
          <cell r="E38">
            <v>0</v>
          </cell>
        </row>
      </sheetData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NO"/>
      <sheetName val="STA_SP2_NO"/>
      <sheetName val="STA_SP3_NO"/>
      <sheetName val="STA_SP4_NO"/>
      <sheetName val="STA_SP5_NO"/>
      <sheetName val="STA_SP7_NO"/>
      <sheetName val="STA_SP8_NO"/>
      <sheetName val="STA_SP9_NO"/>
      <sheetName val="STA_SP10_NO"/>
      <sheetName val="STA_SP99"/>
    </sheetNames>
    <sheetDataSet>
      <sheetData sheetId="0"/>
      <sheetData sheetId="1">
        <row r="10">
          <cell r="C10">
            <v>15133</v>
          </cell>
          <cell r="D10">
            <v>20466.46</v>
          </cell>
          <cell r="F10">
            <v>162</v>
          </cell>
          <cell r="G10">
            <v>5756.97</v>
          </cell>
          <cell r="H10">
            <v>86</v>
          </cell>
          <cell r="I10">
            <v>7377.49</v>
          </cell>
        </row>
        <row r="20">
          <cell r="C20">
            <v>3169</v>
          </cell>
          <cell r="D20">
            <v>88086.75</v>
          </cell>
          <cell r="F20">
            <v>1603</v>
          </cell>
          <cell r="G20">
            <v>17876.04</v>
          </cell>
          <cell r="H20">
            <v>195</v>
          </cell>
          <cell r="I20">
            <v>2971.46</v>
          </cell>
        </row>
        <row r="24">
          <cell r="C24">
            <v>1120</v>
          </cell>
          <cell r="D24">
            <v>32726.32</v>
          </cell>
          <cell r="F24">
            <v>218</v>
          </cell>
          <cell r="G24">
            <v>20380.04</v>
          </cell>
          <cell r="H24">
            <v>197</v>
          </cell>
          <cell r="I24">
            <v>29926.89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3">
          <cell r="C33">
            <v>0</v>
          </cell>
          <cell r="D33">
            <v>0</v>
          </cell>
          <cell r="F33">
            <v>1</v>
          </cell>
          <cell r="G33">
            <v>4.17</v>
          </cell>
          <cell r="H33">
            <v>0</v>
          </cell>
          <cell r="I33">
            <v>0</v>
          </cell>
        </row>
        <row r="36">
          <cell r="C36">
            <v>25</v>
          </cell>
          <cell r="D36">
            <v>167.89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40">
          <cell r="C40">
            <v>2153</v>
          </cell>
          <cell r="D40">
            <v>29853.71</v>
          </cell>
          <cell r="F40">
            <v>14</v>
          </cell>
          <cell r="G40">
            <v>1763.09</v>
          </cell>
          <cell r="H40">
            <v>14</v>
          </cell>
          <cell r="I40">
            <v>6119.98</v>
          </cell>
        </row>
        <row r="56">
          <cell r="C56">
            <v>2273</v>
          </cell>
          <cell r="D56">
            <v>40253.67</v>
          </cell>
          <cell r="F56">
            <v>30</v>
          </cell>
          <cell r="G56">
            <v>845.03</v>
          </cell>
          <cell r="H56">
            <v>25</v>
          </cell>
          <cell r="I56">
            <v>5818.87</v>
          </cell>
        </row>
        <row r="88">
          <cell r="C88">
            <v>13151</v>
          </cell>
          <cell r="D88">
            <v>81453.009999999995</v>
          </cell>
          <cell r="F88">
            <v>600</v>
          </cell>
          <cell r="G88">
            <v>46159.37</v>
          </cell>
          <cell r="H88">
            <v>691</v>
          </cell>
          <cell r="I88">
            <v>218074.86</v>
          </cell>
        </row>
        <row r="124"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8">
          <cell r="C128">
            <v>4</v>
          </cell>
          <cell r="D128">
            <v>19.940000000000001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32">
          <cell r="C132">
            <v>885</v>
          </cell>
          <cell r="D132">
            <v>11087.42</v>
          </cell>
          <cell r="F132">
            <v>3</v>
          </cell>
          <cell r="G132">
            <v>56.72</v>
          </cell>
          <cell r="H132">
            <v>7</v>
          </cell>
          <cell r="I132">
            <v>1260.58</v>
          </cell>
        </row>
        <row r="153">
          <cell r="C153">
            <v>960</v>
          </cell>
          <cell r="D153">
            <v>21536.080000000002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8">
          <cell r="C158">
            <v>1</v>
          </cell>
          <cell r="D158">
            <v>33.21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61">
          <cell r="C161">
            <v>5</v>
          </cell>
          <cell r="D161">
            <v>1125.3399999999999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7">
          <cell r="C167">
            <v>0</v>
          </cell>
          <cell r="D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70">
          <cell r="C170">
            <v>4101</v>
          </cell>
          <cell r="D170">
            <v>3258.52</v>
          </cell>
          <cell r="F170">
            <v>17</v>
          </cell>
          <cell r="G170">
            <v>400.59</v>
          </cell>
          <cell r="H170">
            <v>31</v>
          </cell>
          <cell r="I170">
            <v>2110.69</v>
          </cell>
        </row>
        <row r="175">
          <cell r="C175">
            <v>31223</v>
          </cell>
        </row>
      </sheetData>
      <sheetData sheetId="2">
        <row r="11">
          <cell r="C11">
            <v>7797</v>
          </cell>
          <cell r="D11">
            <v>44721.39</v>
          </cell>
          <cell r="J11">
            <v>509</v>
          </cell>
          <cell r="K11">
            <v>34043.29</v>
          </cell>
        </row>
        <row r="12">
          <cell r="C12">
            <v>906</v>
          </cell>
          <cell r="D12">
            <v>10764.59</v>
          </cell>
          <cell r="J12">
            <v>43</v>
          </cell>
          <cell r="K12">
            <v>2465.77</v>
          </cell>
        </row>
        <row r="13">
          <cell r="C13">
            <v>71</v>
          </cell>
          <cell r="D13">
            <v>1479.21</v>
          </cell>
          <cell r="J13">
            <v>1</v>
          </cell>
          <cell r="K13">
            <v>16.579999999999998</v>
          </cell>
        </row>
        <row r="14">
          <cell r="C14">
            <v>95</v>
          </cell>
          <cell r="D14">
            <v>87.35</v>
          </cell>
          <cell r="J14">
            <v>1</v>
          </cell>
          <cell r="K14">
            <v>49.54</v>
          </cell>
        </row>
        <row r="15">
          <cell r="C15">
            <v>8</v>
          </cell>
          <cell r="D15">
            <v>26.89</v>
          </cell>
          <cell r="J15">
            <v>0</v>
          </cell>
          <cell r="K15">
            <v>0</v>
          </cell>
        </row>
        <row r="16">
          <cell r="C16">
            <v>195</v>
          </cell>
          <cell r="D16">
            <v>379.8</v>
          </cell>
          <cell r="J16">
            <v>3</v>
          </cell>
          <cell r="K16">
            <v>114.33</v>
          </cell>
        </row>
        <row r="17">
          <cell r="C17">
            <v>235</v>
          </cell>
          <cell r="D17">
            <v>73.56</v>
          </cell>
          <cell r="J17">
            <v>0</v>
          </cell>
          <cell r="K17">
            <v>0</v>
          </cell>
        </row>
        <row r="18">
          <cell r="C18">
            <v>25</v>
          </cell>
          <cell r="D18">
            <v>99.55</v>
          </cell>
          <cell r="J18">
            <v>0</v>
          </cell>
          <cell r="K18">
            <v>0</v>
          </cell>
        </row>
        <row r="19">
          <cell r="C19">
            <v>0</v>
          </cell>
          <cell r="D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0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0</v>
          </cell>
          <cell r="D23">
            <v>0</v>
          </cell>
          <cell r="J23">
            <v>0</v>
          </cell>
          <cell r="K23">
            <v>0</v>
          </cell>
        </row>
        <row r="25">
          <cell r="C25">
            <v>2811</v>
          </cell>
          <cell r="D25">
            <v>14237.77</v>
          </cell>
          <cell r="J25">
            <v>29</v>
          </cell>
          <cell r="K25">
            <v>8479.65</v>
          </cell>
        </row>
        <row r="26">
          <cell r="C26">
            <v>191</v>
          </cell>
          <cell r="D26">
            <v>3258.03</v>
          </cell>
          <cell r="J26">
            <v>8</v>
          </cell>
          <cell r="K26">
            <v>600.91</v>
          </cell>
        </row>
        <row r="27">
          <cell r="C27">
            <v>36</v>
          </cell>
          <cell r="D27">
            <v>619.99</v>
          </cell>
          <cell r="J27">
            <v>1</v>
          </cell>
          <cell r="K27">
            <v>33.33</v>
          </cell>
        </row>
        <row r="28">
          <cell r="C28">
            <v>5</v>
          </cell>
          <cell r="D28">
            <v>27.68</v>
          </cell>
          <cell r="J28">
            <v>0</v>
          </cell>
          <cell r="K28">
            <v>0</v>
          </cell>
        </row>
        <row r="29">
          <cell r="C29">
            <v>1</v>
          </cell>
          <cell r="D29">
            <v>5.54</v>
          </cell>
          <cell r="J29">
            <v>0</v>
          </cell>
          <cell r="K29">
            <v>0</v>
          </cell>
        </row>
        <row r="30">
          <cell r="C30">
            <v>14</v>
          </cell>
          <cell r="D30">
            <v>25.9</v>
          </cell>
          <cell r="J30">
            <v>0</v>
          </cell>
          <cell r="K30">
            <v>0</v>
          </cell>
        </row>
        <row r="31">
          <cell r="C31">
            <v>168</v>
          </cell>
          <cell r="D31">
            <v>918.98</v>
          </cell>
          <cell r="J31">
            <v>0</v>
          </cell>
          <cell r="K31">
            <v>0</v>
          </cell>
        </row>
        <row r="32">
          <cell r="C32">
            <v>0</v>
          </cell>
          <cell r="D32">
            <v>0</v>
          </cell>
          <cell r="J32">
            <v>0</v>
          </cell>
          <cell r="K32">
            <v>0</v>
          </cell>
        </row>
        <row r="34">
          <cell r="C34">
            <v>367</v>
          </cell>
          <cell r="D34">
            <v>1263.53</v>
          </cell>
          <cell r="J34">
            <v>2</v>
          </cell>
          <cell r="K34">
            <v>312.72000000000003</v>
          </cell>
        </row>
        <row r="35">
          <cell r="C35">
            <v>6</v>
          </cell>
          <cell r="D35">
            <v>71.48</v>
          </cell>
          <cell r="J35">
            <v>0</v>
          </cell>
          <cell r="K35">
            <v>0</v>
          </cell>
        </row>
        <row r="36">
          <cell r="C36">
            <v>0</v>
          </cell>
          <cell r="D36">
            <v>0</v>
          </cell>
          <cell r="J36">
            <v>0</v>
          </cell>
          <cell r="K36">
            <v>0</v>
          </cell>
        </row>
        <row r="37">
          <cell r="C37">
            <v>0</v>
          </cell>
          <cell r="D37">
            <v>0</v>
          </cell>
          <cell r="J37">
            <v>0</v>
          </cell>
          <cell r="K37">
            <v>0</v>
          </cell>
        </row>
        <row r="38">
          <cell r="C38">
            <v>1</v>
          </cell>
          <cell r="D38">
            <v>2.46</v>
          </cell>
          <cell r="J38">
            <v>0</v>
          </cell>
          <cell r="K38">
            <v>0</v>
          </cell>
        </row>
        <row r="39">
          <cell r="C39">
            <v>7</v>
          </cell>
          <cell r="D39">
            <v>22.2</v>
          </cell>
          <cell r="J39">
            <v>0</v>
          </cell>
          <cell r="K39">
            <v>0</v>
          </cell>
        </row>
        <row r="40">
          <cell r="C40">
            <v>85</v>
          </cell>
          <cell r="D40">
            <v>193.88</v>
          </cell>
          <cell r="J40">
            <v>0</v>
          </cell>
          <cell r="K40">
            <v>0</v>
          </cell>
        </row>
        <row r="41">
          <cell r="C41">
            <v>0</v>
          </cell>
          <cell r="D41">
            <v>0</v>
          </cell>
          <cell r="J41">
            <v>0</v>
          </cell>
          <cell r="K41">
            <v>0</v>
          </cell>
        </row>
      </sheetData>
      <sheetData sheetId="3"/>
      <sheetData sheetId="4">
        <row r="10">
          <cell r="P10">
            <v>14592.58</v>
          </cell>
        </row>
        <row r="11">
          <cell r="P11">
            <v>62541.59</v>
          </cell>
        </row>
        <row r="12">
          <cell r="P12">
            <v>22417.53</v>
          </cell>
        </row>
        <row r="13">
          <cell r="P13">
            <v>0</v>
          </cell>
        </row>
        <row r="14">
          <cell r="P14">
            <v>0</v>
          </cell>
        </row>
        <row r="15">
          <cell r="P15">
            <v>0</v>
          </cell>
        </row>
        <row r="16">
          <cell r="P16">
            <v>139.35</v>
          </cell>
        </row>
        <row r="17">
          <cell r="P17">
            <v>17315.16</v>
          </cell>
        </row>
        <row r="20">
          <cell r="P20">
            <v>26969.96</v>
          </cell>
        </row>
        <row r="26">
          <cell r="P26">
            <v>62653.66</v>
          </cell>
        </row>
        <row r="33">
          <cell r="P33">
            <v>0</v>
          </cell>
        </row>
        <row r="34">
          <cell r="P34">
            <v>16.55</v>
          </cell>
        </row>
        <row r="35">
          <cell r="P35">
            <v>8744.65</v>
          </cell>
        </row>
        <row r="36">
          <cell r="P36">
            <v>16152.06</v>
          </cell>
        </row>
        <row r="37">
          <cell r="P37">
            <v>26.19</v>
          </cell>
        </row>
        <row r="38">
          <cell r="P38">
            <v>887.56</v>
          </cell>
        </row>
        <row r="39">
          <cell r="P39">
            <v>0</v>
          </cell>
        </row>
        <row r="40">
          <cell r="P40">
            <v>1955.11</v>
          </cell>
        </row>
      </sheetData>
      <sheetData sheetId="5">
        <row r="10">
          <cell r="G10">
            <v>14348.89</v>
          </cell>
        </row>
        <row r="11">
          <cell r="G11">
            <v>2593.4899999999998</v>
          </cell>
        </row>
        <row r="12">
          <cell r="G12">
            <v>22931.78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221</v>
          </cell>
        </row>
        <row r="17">
          <cell r="G17">
            <v>4081.37</v>
          </cell>
        </row>
        <row r="20">
          <cell r="G20">
            <v>3841.56</v>
          </cell>
        </row>
        <row r="26">
          <cell r="G26">
            <v>189960.01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1500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800</v>
          </cell>
        </row>
        <row r="41">
          <cell r="C41">
            <v>556058.87</v>
          </cell>
          <cell r="D41">
            <v>2798.48</v>
          </cell>
          <cell r="E41">
            <v>273660.82</v>
          </cell>
          <cell r="G41">
            <v>240278.1</v>
          </cell>
          <cell r="I41">
            <v>13431.25</v>
          </cell>
          <cell r="K41">
            <v>25848.52</v>
          </cell>
          <cell r="M41">
            <v>0</v>
          </cell>
        </row>
      </sheetData>
      <sheetData sheetId="6">
        <row r="9">
          <cell r="C9">
            <v>1617</v>
          </cell>
          <cell r="D9">
            <v>9981.61</v>
          </cell>
          <cell r="E9">
            <v>0</v>
          </cell>
        </row>
        <row r="18">
          <cell r="C18">
            <v>3334</v>
          </cell>
          <cell r="D18">
            <v>58716.88</v>
          </cell>
          <cell r="E18">
            <v>9831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19</v>
          </cell>
          <cell r="D20">
            <v>7.04</v>
          </cell>
          <cell r="E20">
            <v>3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13317</v>
          </cell>
          <cell r="D22">
            <v>165253.60999999999</v>
          </cell>
          <cell r="E22">
            <v>13061</v>
          </cell>
        </row>
        <row r="29">
          <cell r="C29">
            <v>12936</v>
          </cell>
          <cell r="D29">
            <v>96109.22</v>
          </cell>
          <cell r="E29">
            <v>143</v>
          </cell>
        </row>
        <row r="38">
          <cell r="C38">
            <v>0</v>
          </cell>
          <cell r="D38">
            <v>0</v>
          </cell>
          <cell r="E38">
            <v>0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workbookViewId="0">
      <selection activeCell="Q12" sqref="Q12"/>
    </sheetView>
  </sheetViews>
  <sheetFormatPr defaultRowHeight="15" x14ac:dyDescent="0.25"/>
  <cols>
    <col min="1" max="1" width="3.85546875" customWidth="1"/>
    <col min="2" max="2" width="28.28515625" customWidth="1"/>
    <col min="3" max="3" width="11" bestFit="1" customWidth="1"/>
    <col min="4" max="4" width="9.5703125" bestFit="1" customWidth="1"/>
    <col min="8" max="8" width="9.85546875" bestFit="1" customWidth="1"/>
    <col min="10" max="10" width="10.28515625" bestFit="1" customWidth="1"/>
    <col min="14" max="14" width="9.85546875" bestFit="1" customWidth="1"/>
  </cols>
  <sheetData>
    <row r="1" spans="1:14" ht="24.75" customHeight="1" thickBot="1" x14ac:dyDescent="0.3">
      <c r="A1" s="151"/>
      <c r="B1" s="152"/>
      <c r="C1" s="413" t="s">
        <v>97</v>
      </c>
      <c r="D1" s="414"/>
      <c r="E1" s="414"/>
      <c r="F1" s="414"/>
      <c r="G1" s="414"/>
      <c r="H1" s="414"/>
      <c r="I1" s="414"/>
      <c r="J1" s="2"/>
      <c r="K1" s="2"/>
      <c r="L1" s="2"/>
      <c r="M1" s="2"/>
      <c r="N1" s="151" t="s">
        <v>36</v>
      </c>
    </row>
    <row r="2" spans="1:14" x14ac:dyDescent="0.25">
      <c r="A2" s="415" t="s">
        <v>0</v>
      </c>
      <c r="B2" s="417" t="s">
        <v>1</v>
      </c>
      <c r="C2" s="435" t="s">
        <v>2</v>
      </c>
      <c r="D2" s="436"/>
      <c r="E2" s="436"/>
      <c r="F2" s="436"/>
      <c r="G2" s="436"/>
      <c r="H2" s="436"/>
      <c r="I2" s="436"/>
      <c r="J2" s="436"/>
      <c r="K2" s="436"/>
      <c r="L2" s="436"/>
      <c r="M2" s="436"/>
      <c r="N2" s="427" t="s">
        <v>3</v>
      </c>
    </row>
    <row r="3" spans="1:14" ht="15.75" thickBot="1" x14ac:dyDescent="0.3">
      <c r="A3" s="416"/>
      <c r="B3" s="418"/>
      <c r="C3" s="228" t="s">
        <v>69</v>
      </c>
      <c r="D3" s="227" t="s">
        <v>4</v>
      </c>
      <c r="E3" s="293" t="s">
        <v>5</v>
      </c>
      <c r="F3" s="298" t="s">
        <v>6</v>
      </c>
      <c r="G3" s="308" t="s">
        <v>8</v>
      </c>
      <c r="H3" s="312" t="s">
        <v>94</v>
      </c>
      <c r="I3" s="317" t="s">
        <v>9</v>
      </c>
      <c r="J3" s="316" t="s">
        <v>10</v>
      </c>
      <c r="K3" s="317" t="s">
        <v>93</v>
      </c>
      <c r="L3" s="316" t="s">
        <v>11</v>
      </c>
      <c r="M3" s="321" t="s">
        <v>96</v>
      </c>
      <c r="N3" s="428"/>
    </row>
    <row r="4" spans="1:14" x14ac:dyDescent="0.25">
      <c r="A4" s="5">
        <v>1</v>
      </c>
      <c r="B4" s="9" t="s">
        <v>12</v>
      </c>
      <c r="C4" s="142">
        <f>[1]STA_SP1_NO!$D$10</f>
        <v>68792.320000000007</v>
      </c>
      <c r="D4" s="118">
        <f>[2]STA_SP1_NO!$D$10</f>
        <v>77136.25</v>
      </c>
      <c r="E4" s="294">
        <f>[3]STA_SP1_NO!$D$10</f>
        <v>15608</v>
      </c>
      <c r="F4" s="297">
        <f>[4]STA_SP1_NO!$D$10</f>
        <v>20328.560000000001</v>
      </c>
      <c r="G4" s="309">
        <f>[5]STA_SP1_NO!$D$10</f>
        <v>41348</v>
      </c>
      <c r="H4" s="313">
        <f>[6]STA_SP1_NO!$D$10</f>
        <v>7738.64</v>
      </c>
      <c r="I4" s="318">
        <f>[7]STA_SP1_NO!$D$10</f>
        <v>19519</v>
      </c>
      <c r="J4" s="118">
        <f>[8]STA_SP1_NO!$D$10</f>
        <v>15474</v>
      </c>
      <c r="K4" s="318">
        <f>[9]STA_SP1_NO!$D$10</f>
        <v>20466.46</v>
      </c>
      <c r="L4" s="144">
        <f>[10]STA_SP1_NO!$D$10</f>
        <v>39968</v>
      </c>
      <c r="M4" s="148">
        <f>[11]STA_SP1_NO!$D$10</f>
        <v>502.76</v>
      </c>
      <c r="N4" s="229">
        <f t="shared" ref="N4:N22" si="0">SUM(C4:M4)</f>
        <v>326881.99000000005</v>
      </c>
    </row>
    <row r="5" spans="1:14" x14ac:dyDescent="0.25">
      <c r="A5" s="4">
        <v>2</v>
      </c>
      <c r="B5" s="10" t="s">
        <v>13</v>
      </c>
      <c r="C5" s="146">
        <f>[1]STA_SP1_NO!$D$20</f>
        <v>74145.960000000006</v>
      </c>
      <c r="D5" s="118">
        <f>[2]STA_SP1_NO!$D$20</f>
        <v>121936.05</v>
      </c>
      <c r="E5" s="294">
        <f>[3]STA_SP1_NO!$D$20</f>
        <v>8658</v>
      </c>
      <c r="F5" s="296">
        <f>[4]STA_SP1_NO!$D$20</f>
        <v>33318.97</v>
      </c>
      <c r="G5" s="310">
        <f>[5]STA_SP1_NO!$D$20</f>
        <v>63577</v>
      </c>
      <c r="H5" s="313">
        <f>[6]STA_SP1_NO!$D$20</f>
        <v>0</v>
      </c>
      <c r="I5" s="318">
        <f>[7]STA_SP1_NO!$D$20</f>
        <v>44904</v>
      </c>
      <c r="J5" s="118">
        <f>[8]STA_SP1_NO!$D$20</f>
        <v>0</v>
      </c>
      <c r="K5" s="318">
        <f>[9]STA_SP1_NO!$D$20</f>
        <v>88086.75</v>
      </c>
      <c r="L5" s="144">
        <f>[10]STA_SP1_NO!$D$20</f>
        <v>139307</v>
      </c>
      <c r="M5" s="148">
        <f>[11]STA_SP1_NO!$D$20</f>
        <v>0</v>
      </c>
      <c r="N5" s="229">
        <f t="shared" si="0"/>
        <v>573933.73</v>
      </c>
    </row>
    <row r="6" spans="1:14" x14ac:dyDescent="0.25">
      <c r="A6" s="4">
        <v>3</v>
      </c>
      <c r="B6" s="10" t="s">
        <v>14</v>
      </c>
      <c r="C6" s="146">
        <f>[1]STA_SP1_NO!$D$24</f>
        <v>43908.82</v>
      </c>
      <c r="D6" s="118">
        <f>[2]STA_SP1_NO!$D$24</f>
        <v>44719.99</v>
      </c>
      <c r="E6" s="294">
        <f>[3]STA_SP1_NO!$D$24</f>
        <v>22053</v>
      </c>
      <c r="F6" s="296">
        <f>[4]STA_SP1_NO!$D$24</f>
        <v>58892.12</v>
      </c>
      <c r="G6" s="310">
        <f>[5]STA_SP1_NO!$D$24</f>
        <v>38248</v>
      </c>
      <c r="H6" s="313">
        <f>[6]STA_SP1_NO!$D$24</f>
        <v>4339.5200000000004</v>
      </c>
      <c r="I6" s="318">
        <f>[7]STA_SP1_NO!$D$24</f>
        <v>29777</v>
      </c>
      <c r="J6" s="118">
        <f>[8]STA_SP1_NO!$D$24</f>
        <v>30457</v>
      </c>
      <c r="K6" s="318">
        <f>[9]STA_SP1_NO!$D$24</f>
        <v>32726.32</v>
      </c>
      <c r="L6" s="144">
        <f>[10]STA_SP1_NO!$D$24</f>
        <v>36217</v>
      </c>
      <c r="M6" s="148">
        <f>[11]STA_SP1_NO!$D$24</f>
        <v>2060.56</v>
      </c>
      <c r="N6" s="229">
        <f t="shared" si="0"/>
        <v>343399.32999999996</v>
      </c>
    </row>
    <row r="7" spans="1:14" x14ac:dyDescent="0.25">
      <c r="A7" s="4">
        <v>4</v>
      </c>
      <c r="B7" s="10" t="s">
        <v>15</v>
      </c>
      <c r="C7" s="146">
        <f>[1]STA_SP1_NO!$D$27</f>
        <v>0</v>
      </c>
      <c r="D7" s="118">
        <f>[2]STA_SP1_NO!$D$27</f>
        <v>0</v>
      </c>
      <c r="E7" s="294">
        <f>[3]STA_SP1_NO!$D$27</f>
        <v>0</v>
      </c>
      <c r="F7" s="296">
        <f>[4]STA_SP1_NO!$D$27</f>
        <v>0</v>
      </c>
      <c r="G7" s="310">
        <f>[5]STA_SP1_NO!$D$27</f>
        <v>0</v>
      </c>
      <c r="H7" s="313">
        <f>[6]STA_SP1_NO!$D$27</f>
        <v>0</v>
      </c>
      <c r="I7" s="318">
        <f>[7]STA_SP1_NO!$D$27</f>
        <v>0</v>
      </c>
      <c r="J7" s="118">
        <f>[8]STA_SP1_NO!$D$27</f>
        <v>0</v>
      </c>
      <c r="K7" s="318">
        <f>[9]STA_SP1_NO!$D$27</f>
        <v>0</v>
      </c>
      <c r="L7" s="144">
        <f>[10]STA_SP1_NO!$D$27</f>
        <v>0</v>
      </c>
      <c r="M7" s="148">
        <f>[11]STA_SP1_NO!$D$27</f>
        <v>0</v>
      </c>
      <c r="N7" s="229">
        <f t="shared" si="0"/>
        <v>0</v>
      </c>
    </row>
    <row r="8" spans="1:14" x14ac:dyDescent="0.25">
      <c r="A8" s="4">
        <v>5</v>
      </c>
      <c r="B8" s="10" t="s">
        <v>16</v>
      </c>
      <c r="C8" s="146">
        <f>[1]STA_SP1_NO!$D$30</f>
        <v>0</v>
      </c>
      <c r="D8" s="118">
        <f>[2]STA_SP1_NO!$D$30</f>
        <v>0</v>
      </c>
      <c r="E8" s="294">
        <f>[3]STA_SP1_NO!$D$30</f>
        <v>0</v>
      </c>
      <c r="F8" s="296">
        <f>[4]STA_SP1_NO!$D$30</f>
        <v>0</v>
      </c>
      <c r="G8" s="310">
        <f>[5]STA_SP1_NO!$D$30</f>
        <v>76054</v>
      </c>
      <c r="H8" s="313">
        <f>[6]STA_SP1_NO!$D$30</f>
        <v>0</v>
      </c>
      <c r="I8" s="318">
        <f>[7]STA_SP1_NO!$D$30</f>
        <v>0</v>
      </c>
      <c r="J8" s="118">
        <f>[8]STA_SP1_NO!$D$30</f>
        <v>0</v>
      </c>
      <c r="K8" s="318">
        <f>[9]STA_SP1_NO!$D$30</f>
        <v>0</v>
      </c>
      <c r="L8" s="144">
        <f>[10]STA_SP1_NO!$D$30</f>
        <v>0</v>
      </c>
      <c r="M8" s="148">
        <f>[11]STA_SP1_NO!$D$30</f>
        <v>0</v>
      </c>
      <c r="N8" s="229">
        <f t="shared" si="0"/>
        <v>76054</v>
      </c>
    </row>
    <row r="9" spans="1:14" x14ac:dyDescent="0.25">
      <c r="A9" s="4">
        <v>6</v>
      </c>
      <c r="B9" s="10" t="s">
        <v>17</v>
      </c>
      <c r="C9" s="197">
        <f>[1]STA_SP1_NO!$D$33</f>
        <v>0</v>
      </c>
      <c r="D9" s="118">
        <f>[2]STA_SP1_NO!$D$33</f>
        <v>0</v>
      </c>
      <c r="E9" s="294">
        <f>[3]STA_SP1_NO!$D$33</f>
        <v>0</v>
      </c>
      <c r="F9" s="296">
        <f>[4]STA_SP1_NO!$D$33</f>
        <v>157.97</v>
      </c>
      <c r="G9" s="310">
        <f>[5]STA_SP1_NO!$D$33</f>
        <v>0</v>
      </c>
      <c r="H9" s="313">
        <f>[6]STA_SP1_NO!$D$33</f>
        <v>0</v>
      </c>
      <c r="I9" s="318">
        <f>[7]STA_SP1_NO!$D$33</f>
        <v>43</v>
      </c>
      <c r="J9" s="118">
        <f>[8]STA_SP1_NO!$D$33</f>
        <v>0</v>
      </c>
      <c r="K9" s="318">
        <f>[9]STA_SP1_NO!$D$33</f>
        <v>0</v>
      </c>
      <c r="L9" s="144">
        <f>[10]STA_SP1_NO!$D$33</f>
        <v>0</v>
      </c>
      <c r="M9" s="148">
        <f>[11]STA_SP1_NO!$D$33</f>
        <v>0</v>
      </c>
      <c r="N9" s="229">
        <f t="shared" si="0"/>
        <v>200.97</v>
      </c>
    </row>
    <row r="10" spans="1:14" x14ac:dyDescent="0.25">
      <c r="A10" s="4">
        <v>7</v>
      </c>
      <c r="B10" s="10" t="s">
        <v>18</v>
      </c>
      <c r="C10" s="146">
        <f>[1]STA_SP1_NO!$D$36</f>
        <v>8770.68</v>
      </c>
      <c r="D10" s="118">
        <f>[2]STA_SP1_NO!$D$36</f>
        <v>8729.09</v>
      </c>
      <c r="E10" s="294">
        <f>[3]STA_SP1_NO!$D$36</f>
        <v>4085</v>
      </c>
      <c r="F10" s="296">
        <f>[4]STA_SP1_NO!$D$36</f>
        <v>907.56</v>
      </c>
      <c r="G10" s="310">
        <f>[5]STA_SP1_NO!$D$36</f>
        <v>1436</v>
      </c>
      <c r="H10" s="313">
        <f>[6]STA_SP1_NO!$D$36</f>
        <v>0</v>
      </c>
      <c r="I10" s="318">
        <f>[7]STA_SP1_NO!$D$36</f>
        <v>6755</v>
      </c>
      <c r="J10" s="118">
        <f>[8]STA_SP1_NO!$D$36</f>
        <v>804</v>
      </c>
      <c r="K10" s="318">
        <f>[9]STA_SP1_NO!$D$36</f>
        <v>167.89</v>
      </c>
      <c r="L10" s="144">
        <f>[10]STA_SP1_NO!$D$36</f>
        <v>1123</v>
      </c>
      <c r="M10" s="148">
        <f>[11]STA_SP1_NO!$D$36</f>
        <v>0</v>
      </c>
      <c r="N10" s="229">
        <f t="shared" si="0"/>
        <v>32778.22</v>
      </c>
    </row>
    <row r="11" spans="1:14" x14ac:dyDescent="0.25">
      <c r="A11" s="4">
        <v>8</v>
      </c>
      <c r="B11" s="10" t="s">
        <v>19</v>
      </c>
      <c r="C11" s="146">
        <f>[1]STA_SP1_NO!$D$40</f>
        <v>74890.17</v>
      </c>
      <c r="D11" s="118">
        <f>[2]STA_SP1_NO!$D$40</f>
        <v>35612.129999999997</v>
      </c>
      <c r="E11" s="294">
        <f>[3]STA_SP1_NO!$D$40</f>
        <v>5825</v>
      </c>
      <c r="F11" s="296">
        <f>[4]STA_SP1_NO!$D$40</f>
        <v>35845.339999999997</v>
      </c>
      <c r="G11" s="310">
        <f>[5]STA_SP1_NO!$D$40</f>
        <v>402837</v>
      </c>
      <c r="H11" s="313">
        <f>[6]STA_SP1_NO!$D$40</f>
        <v>1224.07</v>
      </c>
      <c r="I11" s="318">
        <f>[7]STA_SP1_NO!$D$40</f>
        <v>18797</v>
      </c>
      <c r="J11" s="118">
        <f>[8]STA_SP1_NO!$D$40</f>
        <v>16364</v>
      </c>
      <c r="K11" s="318">
        <f>[9]STA_SP1_NO!$D$40</f>
        <v>29853.71</v>
      </c>
      <c r="L11" s="144">
        <f>[10]STA_SP1_NO!$D$40</f>
        <v>19344</v>
      </c>
      <c r="M11" s="148">
        <f>[11]STA_SP1_NO!$D$40</f>
        <v>35.61</v>
      </c>
      <c r="N11" s="229">
        <f t="shared" si="0"/>
        <v>640628.02999999991</v>
      </c>
    </row>
    <row r="12" spans="1:14" x14ac:dyDescent="0.25">
      <c r="A12" s="4">
        <v>9</v>
      </c>
      <c r="B12" s="10" t="s">
        <v>20</v>
      </c>
      <c r="C12" s="146">
        <f>[1]STA_SP1_NO!$D$56</f>
        <v>109808.78</v>
      </c>
      <c r="D12" s="118">
        <f>[2]STA_SP1_NO!$D$56</f>
        <v>55018.79</v>
      </c>
      <c r="E12" s="294">
        <f>[3]STA_SP1_NO!$D$56</f>
        <v>2229</v>
      </c>
      <c r="F12" s="296">
        <f>[4]STA_SP1_NO!$D$56</f>
        <v>60604.84</v>
      </c>
      <c r="G12" s="310">
        <f>[5]STA_SP1_NO!$D$56</f>
        <v>257895</v>
      </c>
      <c r="H12" s="313">
        <f>[6]STA_SP1_NO!$D$56</f>
        <v>457.2</v>
      </c>
      <c r="I12" s="318">
        <f>[7]STA_SP1_NO!$D$56</f>
        <v>32406</v>
      </c>
      <c r="J12" s="118">
        <f>[8]STA_SP1_NO!$D$56</f>
        <v>7422.92</v>
      </c>
      <c r="K12" s="318">
        <f>[9]STA_SP1_NO!$D$56</f>
        <v>40253.67</v>
      </c>
      <c r="L12" s="144">
        <f>[10]STA_SP1_NO!$D$56</f>
        <v>23187</v>
      </c>
      <c r="M12" s="148">
        <f>[11]STA_SP1_NO!$D$56</f>
        <v>68.599999999999994</v>
      </c>
      <c r="N12" s="229">
        <f t="shared" si="0"/>
        <v>589351.80000000005</v>
      </c>
    </row>
    <row r="13" spans="1:14" x14ac:dyDescent="0.25">
      <c r="A13" s="4">
        <v>10</v>
      </c>
      <c r="B13" s="10" t="s">
        <v>21</v>
      </c>
      <c r="C13" s="146">
        <f>[1]STA_SP1_NO!$D$88</f>
        <v>190696.49</v>
      </c>
      <c r="D13" s="118">
        <f>[2]STA_SP1_NO!$D$88</f>
        <v>101927.71</v>
      </c>
      <c r="E13" s="294">
        <f>[3]STA_SP1_NO!$D$88</f>
        <v>81670</v>
      </c>
      <c r="F13" s="296">
        <f>[4]STA_SP1_NO!$D$88</f>
        <v>123501.34</v>
      </c>
      <c r="G13" s="310">
        <f>[5]STA_SP1_NO!$D$88</f>
        <v>112661</v>
      </c>
      <c r="H13" s="313">
        <f>[6]STA_SP1_NO!$D$88</f>
        <v>131219.24</v>
      </c>
      <c r="I13" s="318">
        <f>[7]STA_SP1_NO!$D$88</f>
        <v>239973</v>
      </c>
      <c r="J13" s="118">
        <f>[8]STA_SP1_NO!$D$88</f>
        <v>116989</v>
      </c>
      <c r="K13" s="318">
        <f>[9]STA_SP1_NO!$D$88</f>
        <v>81453.009999999995</v>
      </c>
      <c r="L13" s="144">
        <f>[10]STA_SP1_NO!$D$88</f>
        <v>144923</v>
      </c>
      <c r="M13" s="148">
        <f>[11]STA_SP1_NO!$D$88</f>
        <v>15430.91</v>
      </c>
      <c r="N13" s="229">
        <f t="shared" si="0"/>
        <v>1340444.7</v>
      </c>
    </row>
    <row r="14" spans="1:14" x14ac:dyDescent="0.25">
      <c r="A14" s="4">
        <v>11</v>
      </c>
      <c r="B14" s="10" t="s">
        <v>22</v>
      </c>
      <c r="C14" s="146">
        <f>[1]STA_SP1_NO!$D$124</f>
        <v>15.88</v>
      </c>
      <c r="D14" s="118">
        <f>[2]STA_SP1_NO!$D$124</f>
        <v>132.93</v>
      </c>
      <c r="E14" s="294">
        <f>[3]STA_SP1_NO!$D$124</f>
        <v>0</v>
      </c>
      <c r="F14" s="296">
        <f>[4]STA_SP1_NO!$D$124</f>
        <v>0</v>
      </c>
      <c r="G14" s="310">
        <f>[5]STA_SP1_NO!$D$124</f>
        <v>8186</v>
      </c>
      <c r="H14" s="313">
        <f>[6]STA_SP1_NO!$D$124</f>
        <v>0</v>
      </c>
      <c r="I14" s="318">
        <f>[7]STA_SP1_NO!$D$124</f>
        <v>0</v>
      </c>
      <c r="J14" s="118">
        <f>[8]STA_SP1_NO!$D$124</f>
        <v>321</v>
      </c>
      <c r="K14" s="318">
        <f>[9]STA_SP1_NO!$D$124</f>
        <v>0</v>
      </c>
      <c r="L14" s="144">
        <f>[10]STA_SP1_NO!$D$124</f>
        <v>-247</v>
      </c>
      <c r="M14" s="148">
        <f>[11]STA_SP1_NO!$D$124</f>
        <v>0</v>
      </c>
      <c r="N14" s="229">
        <f t="shared" si="0"/>
        <v>8408.81</v>
      </c>
    </row>
    <row r="15" spans="1:14" x14ac:dyDescent="0.25">
      <c r="A15" s="4">
        <v>12</v>
      </c>
      <c r="B15" s="10" t="s">
        <v>23</v>
      </c>
      <c r="C15" s="197">
        <f>[1]STA_SP1_NO!$D$128</f>
        <v>22.68</v>
      </c>
      <c r="D15" s="118">
        <f>[2]STA_SP1_NO!$D$128</f>
        <v>0</v>
      </c>
      <c r="E15" s="294">
        <f>[3]STA_SP1_NO!$D$128</f>
        <v>6</v>
      </c>
      <c r="F15" s="296">
        <f>[4]STA_SP1_NO!$D$128</f>
        <v>75.36</v>
      </c>
      <c r="G15" s="310">
        <f>[5]STA_SP1_NO!$D$128</f>
        <v>26</v>
      </c>
      <c r="H15" s="313">
        <f>[6]STA_SP1_NO!$D$128</f>
        <v>0</v>
      </c>
      <c r="I15" s="318">
        <f>[7]STA_SP1_NO!$D$128</f>
        <v>35</v>
      </c>
      <c r="J15" s="118">
        <f>[8]STA_SP1_NO!$D$128</f>
        <v>7</v>
      </c>
      <c r="K15" s="318">
        <f>[9]STA_SP1_NO!$D$128</f>
        <v>19.940000000000001</v>
      </c>
      <c r="L15" s="144">
        <f>[10]STA_SP1_NO!$D$128</f>
        <v>1</v>
      </c>
      <c r="M15" s="148">
        <f>[11]STA_SP1_NO!$D$128</f>
        <v>0</v>
      </c>
      <c r="N15" s="229">
        <f t="shared" si="0"/>
        <v>192.98</v>
      </c>
    </row>
    <row r="16" spans="1:14" x14ac:dyDescent="0.25">
      <c r="A16" s="4">
        <v>13</v>
      </c>
      <c r="B16" s="10" t="s">
        <v>24</v>
      </c>
      <c r="C16" s="146">
        <f>[1]STA_SP1_NO!$D$132</f>
        <v>13941.32</v>
      </c>
      <c r="D16" s="118">
        <f>[2]STA_SP1_NO!$D$132</f>
        <v>20408.54</v>
      </c>
      <c r="E16" s="294">
        <f>[3]STA_SP1_NO!$D$132</f>
        <v>2068</v>
      </c>
      <c r="F16" s="296">
        <f>[4]STA_SP1_NO!$D$132</f>
        <v>10320.790000000001</v>
      </c>
      <c r="G16" s="310">
        <f>[5]STA_SP1_NO!$D$132</f>
        <v>18251</v>
      </c>
      <c r="H16" s="313">
        <f>[6]STA_SP1_NO!$D$132</f>
        <v>370.7</v>
      </c>
      <c r="I16" s="318">
        <f>[7]STA_SP1_NO!$D$132</f>
        <v>20553</v>
      </c>
      <c r="J16" s="118">
        <f>[8]STA_SP1_NO!$D$132</f>
        <v>7397</v>
      </c>
      <c r="K16" s="318">
        <f>[9]STA_SP1_NO!$D$132</f>
        <v>11087.42</v>
      </c>
      <c r="L16" s="144">
        <f>[10]STA_SP1_NO!$D$132</f>
        <v>5301</v>
      </c>
      <c r="M16" s="148">
        <f>[11]STA_SP1_NO!$D$132</f>
        <v>3.48</v>
      </c>
      <c r="N16" s="229">
        <f t="shared" si="0"/>
        <v>109702.25</v>
      </c>
    </row>
    <row r="17" spans="1:15" x14ac:dyDescent="0.25">
      <c r="A17" s="4">
        <v>14</v>
      </c>
      <c r="B17" s="10" t="s">
        <v>25</v>
      </c>
      <c r="C17" s="146">
        <f>[1]STA_SP1_NO!$D$153</f>
        <v>3670.79</v>
      </c>
      <c r="D17" s="118">
        <f>[2]STA_SP1_NO!$D$153</f>
        <v>14022.72</v>
      </c>
      <c r="E17" s="294">
        <f>[3]STA_SP1_NO!$D$153</f>
        <v>811</v>
      </c>
      <c r="F17" s="296">
        <f>[4]STA_SP1_NO!$D$153</f>
        <v>1952.14</v>
      </c>
      <c r="G17" s="310">
        <f>[5]STA_SP1_NO!$D$153</f>
        <v>0</v>
      </c>
      <c r="H17" s="313">
        <f>[6]STA_SP1_NO!$D$153</f>
        <v>0</v>
      </c>
      <c r="I17" s="318">
        <f>[7]STA_SP1_NO!$D$153</f>
        <v>0</v>
      </c>
      <c r="J17" s="118">
        <f>[8]STA_SP1_NO!$D$153</f>
        <v>0</v>
      </c>
      <c r="K17" s="318">
        <f>[9]STA_SP1_NO!$D$153</f>
        <v>21536.080000000002</v>
      </c>
      <c r="L17" s="144">
        <f>[10]STA_SP1_NO!$D$153</f>
        <v>1208</v>
      </c>
      <c r="M17" s="148">
        <f>[11]STA_SP1_NO!$D$153</f>
        <v>0</v>
      </c>
      <c r="N17" s="229">
        <f t="shared" si="0"/>
        <v>43200.729999999996</v>
      </c>
    </row>
    <row r="18" spans="1:15" x14ac:dyDescent="0.25">
      <c r="A18" s="4">
        <v>15</v>
      </c>
      <c r="B18" s="10" t="s">
        <v>26</v>
      </c>
      <c r="C18" s="197">
        <f>[1]STA_SP1_NO!$D$158</f>
        <v>0</v>
      </c>
      <c r="D18" s="118">
        <f>[2]STA_SP1_NO!$D$158</f>
        <v>0</v>
      </c>
      <c r="E18" s="294">
        <f>[3]STA_SP1_NO!$D$158</f>
        <v>52</v>
      </c>
      <c r="F18" s="296">
        <f>[4]STA_SP1_NO!$D$158</f>
        <v>0</v>
      </c>
      <c r="G18" s="310">
        <f>[5]STA_SP1_NO!$D$158</f>
        <v>2</v>
      </c>
      <c r="H18" s="313">
        <f>[6]STA_SP1_NO!$D$158</f>
        <v>0</v>
      </c>
      <c r="I18" s="318">
        <f>[7]STA_SP1_NO!$D$158</f>
        <v>0</v>
      </c>
      <c r="J18" s="118">
        <f>[8]STA_SP1_NO!$D$158</f>
        <v>0</v>
      </c>
      <c r="K18" s="318">
        <f>[9]STA_SP1_NO!$D$158</f>
        <v>33.21</v>
      </c>
      <c r="L18" s="144">
        <f>[10]STA_SP1_NO!$D$158</f>
        <v>0</v>
      </c>
      <c r="M18" s="148">
        <f>[11]STA_SP1_NO!$D$158</f>
        <v>0</v>
      </c>
      <c r="N18" s="229">
        <f t="shared" si="0"/>
        <v>87.210000000000008</v>
      </c>
    </row>
    <row r="19" spans="1:15" x14ac:dyDescent="0.25">
      <c r="A19" s="4">
        <v>16</v>
      </c>
      <c r="B19" s="10" t="s">
        <v>27</v>
      </c>
      <c r="C19" s="146">
        <f>[1]STA_SP1_NO!$D$161</f>
        <v>2185.65</v>
      </c>
      <c r="D19" s="118">
        <f>[2]STA_SP1_NO!$D$161</f>
        <v>14090.4</v>
      </c>
      <c r="E19" s="294">
        <f>[3]STA_SP1_NO!$D$161</f>
        <v>45</v>
      </c>
      <c r="F19" s="296">
        <f>[4]STA_SP1_NO!$D$161</f>
        <v>6265.49</v>
      </c>
      <c r="G19" s="310">
        <f>[5]STA_SP1_NO!$D$161</f>
        <v>71</v>
      </c>
      <c r="H19" s="313">
        <f>[6]STA_SP1_NO!$D$161</f>
        <v>0</v>
      </c>
      <c r="I19" s="318">
        <f>[7]STA_SP1_NO!$D$161</f>
        <v>2632</v>
      </c>
      <c r="J19" s="118">
        <f>[8]STA_SP1_NO!$D$161</f>
        <v>0</v>
      </c>
      <c r="K19" s="318">
        <f>[9]STA_SP1_NO!$D$161</f>
        <v>1125.3399999999999</v>
      </c>
      <c r="L19" s="144">
        <f>[10]STA_SP1_NO!$D$161</f>
        <v>96</v>
      </c>
      <c r="M19" s="148">
        <f>[11]STA_SP1_NO!$D$161</f>
        <v>0</v>
      </c>
      <c r="N19" s="229">
        <f t="shared" si="0"/>
        <v>26510.880000000001</v>
      </c>
    </row>
    <row r="20" spans="1:15" x14ac:dyDescent="0.25">
      <c r="A20" s="4">
        <v>17</v>
      </c>
      <c r="B20" s="10" t="s">
        <v>28</v>
      </c>
      <c r="C20" s="146">
        <f>[1]STA_SP1_NO!$D$167</f>
        <v>0</v>
      </c>
      <c r="D20" s="118">
        <f>[2]STA_SP1_NO!$D$167</f>
        <v>0</v>
      </c>
      <c r="E20" s="294">
        <f>[3]STA_SP1_NO!$D$167</f>
        <v>0</v>
      </c>
      <c r="F20" s="296">
        <f>[4]STA_SP1_NO!$D$167</f>
        <v>0</v>
      </c>
      <c r="G20" s="310">
        <f>[5]STA_SP1_NO!$D$167</f>
        <v>0</v>
      </c>
      <c r="H20" s="313">
        <f>[6]STA_SP1_NO!$D$167</f>
        <v>0</v>
      </c>
      <c r="I20" s="318">
        <f>[7]STA_SP1_NO!$D$167</f>
        <v>0</v>
      </c>
      <c r="J20" s="118">
        <f>[8]STA_SP1_NO!$D$167</f>
        <v>0</v>
      </c>
      <c r="K20" s="318">
        <f>[9]STA_SP1_NO!$D$167</f>
        <v>0</v>
      </c>
      <c r="L20" s="144">
        <f>[10]STA_SP1_NO!$D$167</f>
        <v>0</v>
      </c>
      <c r="M20" s="148">
        <f>[11]STA_SP1_NO!$D$167</f>
        <v>0</v>
      </c>
      <c r="N20" s="229">
        <f t="shared" si="0"/>
        <v>0</v>
      </c>
    </row>
    <row r="21" spans="1:15" ht="15.75" thickBot="1" x14ac:dyDescent="0.3">
      <c r="A21" s="6">
        <v>18</v>
      </c>
      <c r="B21" s="11" t="s">
        <v>29</v>
      </c>
      <c r="C21" s="147">
        <f>[1]STA_SP1_NO!$D$170</f>
        <v>3963.65</v>
      </c>
      <c r="D21" s="118">
        <f>[2]STA_SP1_NO!$D$170</f>
        <v>11115.68</v>
      </c>
      <c r="E21" s="294">
        <f>[3]STA_SP1_NO!$D$170</f>
        <v>1535</v>
      </c>
      <c r="F21" s="299">
        <f>[4]STA_SP1_NO!$D$170</f>
        <v>8911.98</v>
      </c>
      <c r="G21" s="311">
        <f>[5]STA_SP1_NO!$D$170</f>
        <v>7872</v>
      </c>
      <c r="H21" s="314">
        <f>[6]STA_SP1_NO!$D$170</f>
        <v>530.47</v>
      </c>
      <c r="I21" s="319">
        <f>[7]STA_SP1_NO!$D$170</f>
        <v>4577</v>
      </c>
      <c r="J21" s="315">
        <f>[8]STA_SP1_NO!$D$170</f>
        <v>4149.7</v>
      </c>
      <c r="K21" s="318">
        <f>[9]STA_SP1_NO!$D$170</f>
        <v>3258.52</v>
      </c>
      <c r="L21" s="301">
        <f>[10]STA_SP1_NO!$D$170</f>
        <v>4582</v>
      </c>
      <c r="M21" s="322">
        <f>[11]STA_SP1_NO!$D$170</f>
        <v>17.09</v>
      </c>
      <c r="N21" s="229">
        <f t="shared" si="0"/>
        <v>50513.089999999989</v>
      </c>
    </row>
    <row r="22" spans="1:15" ht="15.75" thickBot="1" x14ac:dyDescent="0.3">
      <c r="A22" s="7"/>
      <c r="B22" s="19" t="s">
        <v>30</v>
      </c>
      <c r="C22" s="153">
        <f t="shared" ref="C22" si="1">SUM(C4:C21)</f>
        <v>594813.19000000006</v>
      </c>
      <c r="D22" s="154">
        <f>SUM(D4:D21)</f>
        <v>504850.27999999991</v>
      </c>
      <c r="E22" s="153">
        <f>SUM(E4:E21)</f>
        <v>144645</v>
      </c>
      <c r="F22" s="295">
        <f>SUM(F4:F21)</f>
        <v>361082.4599999999</v>
      </c>
      <c r="G22" s="300">
        <f>SUM(G4:G21)</f>
        <v>1028464</v>
      </c>
      <c r="H22" s="302">
        <f>SUM(H4:H21)</f>
        <v>145879.84</v>
      </c>
      <c r="I22" s="320">
        <f t="shared" ref="I22:M22" si="2">SUM(I4:I21)</f>
        <v>419971</v>
      </c>
      <c r="J22" s="303">
        <f t="shared" si="2"/>
        <v>199385.62</v>
      </c>
      <c r="K22" s="320">
        <f t="shared" si="2"/>
        <v>330068.32000000007</v>
      </c>
      <c r="L22" s="303">
        <f t="shared" si="2"/>
        <v>415010</v>
      </c>
      <c r="M22" s="323">
        <f t="shared" si="2"/>
        <v>18119.009999999998</v>
      </c>
      <c r="N22" s="324">
        <f t="shared" si="0"/>
        <v>4162288.7199999997</v>
      </c>
      <c r="O22" s="304"/>
    </row>
    <row r="23" spans="1:15" ht="15.75" thickBot="1" x14ac:dyDescent="0.3">
      <c r="A23" s="13"/>
      <c r="B23" s="18"/>
      <c r="C23" s="14"/>
      <c r="D23" s="16"/>
      <c r="E23" s="15"/>
      <c r="F23" s="16"/>
      <c r="G23" s="16"/>
      <c r="H23" s="16"/>
      <c r="I23" s="16"/>
      <c r="J23" s="16"/>
      <c r="K23" s="16"/>
      <c r="L23" s="16"/>
      <c r="M23" s="17"/>
      <c r="N23" s="16"/>
      <c r="O23" s="305"/>
    </row>
    <row r="24" spans="1:15" ht="15.75" thickBot="1" x14ac:dyDescent="0.3">
      <c r="A24" s="420" t="s">
        <v>31</v>
      </c>
      <c r="B24" s="421"/>
      <c r="C24" s="23">
        <f>C22/N22</f>
        <v>0.14290531724574843</v>
      </c>
      <c r="D24" s="23">
        <f>D22/N22</f>
        <v>0.12129150906187015</v>
      </c>
      <c r="E24" s="23">
        <f>E22/N22</f>
        <v>3.4751313455256901E-2</v>
      </c>
      <c r="F24" s="82">
        <f>F22/N22</f>
        <v>8.6750940237514312E-2</v>
      </c>
      <c r="G24" s="23">
        <f>G22/N22</f>
        <v>0.24709098027202689</v>
      </c>
      <c r="H24" s="82">
        <f>H22/N22</f>
        <v>3.5047986772046895E-2</v>
      </c>
      <c r="I24" s="23">
        <f>I22/N22</f>
        <v>0.1008990553639441</v>
      </c>
      <c r="J24" s="82">
        <f>J22/N22</f>
        <v>4.7902880701653973E-2</v>
      </c>
      <c r="K24" s="23">
        <f>K22/N22</f>
        <v>7.9299717584223731E-2</v>
      </c>
      <c r="L24" s="82">
        <f>L22/N22</f>
        <v>9.9707163034091495E-2</v>
      </c>
      <c r="M24" s="23">
        <f>M22/N22</f>
        <v>4.3531362716231758E-3</v>
      </c>
      <c r="N24" s="82">
        <f>N22/N22</f>
        <v>1</v>
      </c>
      <c r="O24" s="306"/>
    </row>
    <row r="25" spans="1:15" ht="15.75" thickBo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5" ht="15.75" thickBot="1" x14ac:dyDescent="0.3">
      <c r="A26" s="415" t="s">
        <v>0</v>
      </c>
      <c r="B26" s="417" t="s">
        <v>1</v>
      </c>
      <c r="C26" s="424" t="s">
        <v>90</v>
      </c>
      <c r="D26" s="425"/>
      <c r="E26" s="425"/>
      <c r="F26" s="425"/>
      <c r="G26" s="425"/>
      <c r="H26" s="426"/>
      <c r="I26" s="422" t="s">
        <v>3</v>
      </c>
      <c r="J26" s="1"/>
      <c r="K26" s="1"/>
      <c r="L26" s="1"/>
      <c r="M26" s="1"/>
      <c r="N26" s="1"/>
    </row>
    <row r="27" spans="1:15" ht="15.75" thickBot="1" x14ac:dyDescent="0.3">
      <c r="A27" s="416"/>
      <c r="B27" s="419"/>
      <c r="C27" s="180" t="s">
        <v>11</v>
      </c>
      <c r="D27" s="181" t="s">
        <v>32</v>
      </c>
      <c r="E27" s="180" t="s">
        <v>7</v>
      </c>
      <c r="F27" s="181" t="s">
        <v>9</v>
      </c>
      <c r="G27" s="182" t="s">
        <v>4</v>
      </c>
      <c r="H27" s="211" t="s">
        <v>95</v>
      </c>
      <c r="I27" s="423"/>
      <c r="J27" s="81"/>
      <c r="K27" s="433" t="s">
        <v>33</v>
      </c>
      <c r="L27" s="434"/>
      <c r="M27" s="232">
        <f>N22</f>
        <v>4162288.7199999997</v>
      </c>
      <c r="N27" s="233">
        <f>M27/M29</f>
        <v>0.84616419079670802</v>
      </c>
    </row>
    <row r="28" spans="1:15" ht="15.75" thickBot="1" x14ac:dyDescent="0.3">
      <c r="A28" s="22">
        <v>19</v>
      </c>
      <c r="B28" s="128" t="s">
        <v>34</v>
      </c>
      <c r="C28" s="187">
        <f>[12]STA_SP1_ZO!$J$51</f>
        <v>207924</v>
      </c>
      <c r="D28" s="209">
        <f>[13]STA_SP1_ZO!$J$51</f>
        <v>119361</v>
      </c>
      <c r="E28" s="187">
        <f>[14]STA_SP1_ZO!$J$51</f>
        <v>162397</v>
      </c>
      <c r="F28" s="186">
        <f>[15]STA_SP1_ZO!$J$51</f>
        <v>66783</v>
      </c>
      <c r="G28" s="187">
        <f>[16]STA_SP1_ZO!$J$51</f>
        <v>190339.15</v>
      </c>
      <c r="H28" s="188">
        <f>[17]STA_SP1_ZO!$J$51</f>
        <v>9915.48</v>
      </c>
      <c r="I28" s="230">
        <f>SUM(C28:H28)</f>
        <v>756719.63</v>
      </c>
      <c r="J28" s="81"/>
      <c r="K28" s="429" t="s">
        <v>34</v>
      </c>
      <c r="L28" s="430"/>
      <c r="M28" s="234">
        <f>I28</f>
        <v>756719.63</v>
      </c>
      <c r="N28" s="235">
        <f>M28/M29</f>
        <v>0.15383580920329198</v>
      </c>
    </row>
    <row r="29" spans="1:15" ht="15.75" thickBot="1" x14ac:dyDescent="0.3">
      <c r="A29" s="12"/>
      <c r="B29" s="20"/>
      <c r="C29" s="1"/>
      <c r="D29" s="1"/>
      <c r="E29" s="1"/>
      <c r="F29" s="1"/>
      <c r="G29" s="1"/>
      <c r="H29" s="1"/>
      <c r="I29" s="1"/>
      <c r="J29" s="81"/>
      <c r="K29" s="431" t="s">
        <v>3</v>
      </c>
      <c r="L29" s="432"/>
      <c r="M29" s="236">
        <f>M27+M28</f>
        <v>4919008.3499999996</v>
      </c>
      <c r="N29" s="237">
        <f>M29/M29</f>
        <v>1</v>
      </c>
    </row>
    <row r="30" spans="1:15" ht="15.75" thickBot="1" x14ac:dyDescent="0.3">
      <c r="A30" s="420" t="s">
        <v>35</v>
      </c>
      <c r="B30" s="421"/>
      <c r="C30" s="23">
        <f>C28/I28</f>
        <v>0.27477019460959407</v>
      </c>
      <c r="D30" s="82">
        <f>D28/I28</f>
        <v>0.15773477423864371</v>
      </c>
      <c r="E30" s="23">
        <f>E28/I28</f>
        <v>0.21460656438897985</v>
      </c>
      <c r="F30" s="82">
        <f>F28/I28</f>
        <v>8.8253294023838122E-2</v>
      </c>
      <c r="G30" s="23">
        <f>G28/I28</f>
        <v>0.25153193131781187</v>
      </c>
      <c r="H30" s="82">
        <f>H28/I28</f>
        <v>1.310324142113242E-2</v>
      </c>
      <c r="I30" s="231">
        <f>I28/I28</f>
        <v>1</v>
      </c>
      <c r="J30" s="1"/>
      <c r="K30" s="1"/>
      <c r="L30" s="1"/>
      <c r="M30" s="1"/>
      <c r="N30" s="1"/>
    </row>
    <row r="37" spans="8:8" x14ac:dyDescent="0.25">
      <c r="H37" s="198"/>
    </row>
  </sheetData>
  <mergeCells count="14">
    <mergeCell ref="N2:N3"/>
    <mergeCell ref="K28:L28"/>
    <mergeCell ref="K29:L29"/>
    <mergeCell ref="A30:B30"/>
    <mergeCell ref="K27:L27"/>
    <mergeCell ref="C2:M2"/>
    <mergeCell ref="C1:I1"/>
    <mergeCell ref="A2:A3"/>
    <mergeCell ref="B2:B3"/>
    <mergeCell ref="A26:A27"/>
    <mergeCell ref="B26:B27"/>
    <mergeCell ref="A24:B24"/>
    <mergeCell ref="I26:I27"/>
    <mergeCell ref="C26:H26"/>
  </mergeCells>
  <pageMargins left="0.25" right="0.25" top="0.75" bottom="0.75" header="0.3" footer="0.3"/>
  <pageSetup paperSize="9" scale="9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workbookViewId="0">
      <selection activeCell="K35" sqref="K35"/>
    </sheetView>
  </sheetViews>
  <sheetFormatPr defaultRowHeight="15" x14ac:dyDescent="0.25"/>
  <cols>
    <col min="1" max="1" width="4.5703125" customWidth="1"/>
    <col min="2" max="2" width="21.7109375" customWidth="1"/>
  </cols>
  <sheetData>
    <row r="1" spans="1:15" ht="24.75" customHeight="1" thickBot="1" x14ac:dyDescent="0.3">
      <c r="A1" s="26"/>
      <c r="B1" s="26"/>
      <c r="C1" s="448" t="s">
        <v>106</v>
      </c>
      <c r="D1" s="449"/>
      <c r="E1" s="449"/>
      <c r="F1" s="449"/>
      <c r="G1" s="449"/>
      <c r="H1" s="449"/>
      <c r="I1" s="449"/>
      <c r="J1" s="450"/>
      <c r="K1" s="450"/>
      <c r="L1" s="26"/>
      <c r="M1" s="26"/>
      <c r="N1" s="52"/>
    </row>
    <row r="2" spans="1:15" ht="15.75" thickBot="1" x14ac:dyDescent="0.3">
      <c r="A2" s="451" t="s">
        <v>0</v>
      </c>
      <c r="B2" s="453" t="s">
        <v>1</v>
      </c>
      <c r="C2" s="486" t="s">
        <v>2</v>
      </c>
      <c r="D2" s="487"/>
      <c r="E2" s="487"/>
      <c r="F2" s="487"/>
      <c r="G2" s="487"/>
      <c r="H2" s="487"/>
      <c r="I2" s="487"/>
      <c r="J2" s="487"/>
      <c r="K2" s="487"/>
      <c r="L2" s="487"/>
      <c r="M2" s="488"/>
      <c r="N2" s="498" t="s">
        <v>3</v>
      </c>
    </row>
    <row r="3" spans="1:15" x14ac:dyDescent="0.25">
      <c r="A3" s="490"/>
      <c r="B3" s="492"/>
      <c r="C3" s="517" t="s">
        <v>69</v>
      </c>
      <c r="D3" s="492" t="s">
        <v>4</v>
      </c>
      <c r="E3" s="512" t="s">
        <v>5</v>
      </c>
      <c r="F3" s="453" t="s">
        <v>6</v>
      </c>
      <c r="G3" s="505" t="s">
        <v>8</v>
      </c>
      <c r="H3" s="453" t="s">
        <v>94</v>
      </c>
      <c r="I3" s="494" t="s">
        <v>9</v>
      </c>
      <c r="J3" s="496" t="s">
        <v>10</v>
      </c>
      <c r="K3" s="494" t="s">
        <v>93</v>
      </c>
      <c r="L3" s="453" t="s">
        <v>11</v>
      </c>
      <c r="M3" s="507" t="s">
        <v>96</v>
      </c>
      <c r="N3" s="499"/>
    </row>
    <row r="4" spans="1:15" ht="15.75" thickBot="1" x14ac:dyDescent="0.3">
      <c r="A4" s="491"/>
      <c r="B4" s="493"/>
      <c r="C4" s="519"/>
      <c r="D4" s="491"/>
      <c r="E4" s="491"/>
      <c r="F4" s="491"/>
      <c r="G4" s="506"/>
      <c r="H4" s="454"/>
      <c r="I4" s="495"/>
      <c r="J4" s="497"/>
      <c r="K4" s="495"/>
      <c r="L4" s="454"/>
      <c r="M4" s="508"/>
      <c r="N4" s="500"/>
    </row>
    <row r="5" spans="1:15" x14ac:dyDescent="0.25">
      <c r="A5" s="30">
        <v>1</v>
      </c>
      <c r="B5" s="31" t="s">
        <v>39</v>
      </c>
      <c r="C5" s="62">
        <f>[1]STA_SP2_NO!$C$25</f>
        <v>6375</v>
      </c>
      <c r="D5" s="118">
        <f>[2]STA_SP2_NO!$C$25</f>
        <v>3824</v>
      </c>
      <c r="E5" s="61">
        <f>[3]STA_SP2_NO!$C$25</f>
        <v>2234</v>
      </c>
      <c r="F5" s="118">
        <f>[4]STA_SP2_NO!$C$25</f>
        <v>4696</v>
      </c>
      <c r="G5" s="143">
        <f>[5]STA_SP2_NO!$C$25</f>
        <v>4588</v>
      </c>
      <c r="H5" s="118">
        <f>[6]STA_SP2_NO!$C$25</f>
        <v>5083</v>
      </c>
      <c r="I5" s="143">
        <f>[7]STA_SP2_NO!$C$25</f>
        <v>9544</v>
      </c>
      <c r="J5" s="54">
        <f>[8]STA_SP2_NO!$C$25</f>
        <v>4226</v>
      </c>
      <c r="K5" s="143">
        <f>[9]STA_SP2_NO!$C$25</f>
        <v>2811</v>
      </c>
      <c r="L5" s="387">
        <f>[10]STA_SP2_NO!$C$25</f>
        <v>5401</v>
      </c>
      <c r="M5" s="332">
        <f>[11]STA_SP2_NO!$C$25</f>
        <v>418</v>
      </c>
      <c r="N5" s="249">
        <f t="shared" ref="N5:N12" si="0">SUM(C5:M5)</f>
        <v>49200</v>
      </c>
    </row>
    <row r="6" spans="1:15" x14ac:dyDescent="0.25">
      <c r="A6" s="32">
        <v>2</v>
      </c>
      <c r="B6" s="33" t="s">
        <v>40</v>
      </c>
      <c r="C6" s="62">
        <f>[1]STA_SP2_NO!$C$26</f>
        <v>361</v>
      </c>
      <c r="D6" s="118">
        <f>[2]STA_SP2_NO!$C$26</f>
        <v>313</v>
      </c>
      <c r="E6" s="61">
        <f>[3]STA_SP2_NO!$C$26</f>
        <v>118</v>
      </c>
      <c r="F6" s="118">
        <f>[4]STA_SP2_NO!$C$26</f>
        <v>359</v>
      </c>
      <c r="G6" s="143">
        <f>[5]STA_SP2_NO!$C$26</f>
        <v>158</v>
      </c>
      <c r="H6" s="118">
        <f>[6]STA_SP2_NO!$C$26</f>
        <v>176</v>
      </c>
      <c r="I6" s="143">
        <f>[7]STA_SP2_NO!$C$26</f>
        <v>329</v>
      </c>
      <c r="J6" s="54">
        <f>[8]STA_SP2_NO!$C$26</f>
        <v>247</v>
      </c>
      <c r="K6" s="143">
        <f>[9]STA_SP2_NO!$C$26</f>
        <v>191</v>
      </c>
      <c r="L6" s="387">
        <f>[10]STA_SP2_NO!$C$26</f>
        <v>238</v>
      </c>
      <c r="M6" s="332">
        <f>[11]STA_SP2_NO!$C$26</f>
        <v>30</v>
      </c>
      <c r="N6" s="249">
        <f t="shared" si="0"/>
        <v>2520</v>
      </c>
    </row>
    <row r="7" spans="1:15" x14ac:dyDescent="0.25">
      <c r="A7" s="32">
        <v>3</v>
      </c>
      <c r="B7" s="33" t="s">
        <v>41</v>
      </c>
      <c r="C7" s="62">
        <f>[1]STA_SP2_NO!$C$27</f>
        <v>34</v>
      </c>
      <c r="D7" s="118">
        <f>[2]STA_SP2_NO!$C$27</f>
        <v>25</v>
      </c>
      <c r="E7" s="61">
        <f>[3]STA_SP2_NO!$C$27</f>
        <v>11</v>
      </c>
      <c r="F7" s="118">
        <f>[4]STA_SP2_NO!$C$27</f>
        <v>56</v>
      </c>
      <c r="G7" s="143">
        <f>[5]STA_SP2_NO!$C$27</f>
        <v>166</v>
      </c>
      <c r="H7" s="118">
        <f>[6]STA_SP2_NO!$C$27</f>
        <v>22</v>
      </c>
      <c r="I7" s="143">
        <f>[7]STA_SP2_NO!$C$27</f>
        <v>33</v>
      </c>
      <c r="J7" s="54">
        <f>[8]STA_SP2_NO!$C$27</f>
        <v>32</v>
      </c>
      <c r="K7" s="143">
        <f>[9]STA_SP2_NO!$C$27</f>
        <v>36</v>
      </c>
      <c r="L7" s="387">
        <f>[10]STA_SP2_NO!$C$27</f>
        <v>11</v>
      </c>
      <c r="M7" s="332">
        <f>[11]STA_SP2_NO!$C$27</f>
        <v>0</v>
      </c>
      <c r="N7" s="249">
        <f t="shared" si="0"/>
        <v>426</v>
      </c>
    </row>
    <row r="8" spans="1:15" x14ac:dyDescent="0.25">
      <c r="A8" s="32">
        <v>4</v>
      </c>
      <c r="B8" s="33" t="s">
        <v>42</v>
      </c>
      <c r="C8" s="62">
        <f>[1]STA_SP2_NO!$C$28</f>
        <v>1</v>
      </c>
      <c r="D8" s="118">
        <f>[2]STA_SP2_NO!$C$28</f>
        <v>0</v>
      </c>
      <c r="E8" s="61">
        <f>[3]STA_SP2_NO!$C$28</f>
        <v>0</v>
      </c>
      <c r="F8" s="118">
        <f>[4]STA_SP2_NO!$C$28</f>
        <v>1</v>
      </c>
      <c r="G8" s="143">
        <f>[5]STA_SP2_NO!$C$28</f>
        <v>0</v>
      </c>
      <c r="H8" s="118">
        <f>[6]STA_SP2_NO!$C$28</f>
        <v>0</v>
      </c>
      <c r="I8" s="143">
        <f>[7]STA_SP2_NO!$C$28</f>
        <v>0</v>
      </c>
      <c r="J8" s="54">
        <f>[8]STA_SP2_NO!$C$28</f>
        <v>0</v>
      </c>
      <c r="K8" s="143">
        <f>[9]STA_SP2_NO!$C$28</f>
        <v>5</v>
      </c>
      <c r="L8" s="387">
        <f>[10]STA_SP2_NO!$C$28</f>
        <v>2</v>
      </c>
      <c r="M8" s="332">
        <f>[11]STA_SP2_NO!$C$28</f>
        <v>0</v>
      </c>
      <c r="N8" s="249">
        <f t="shared" si="0"/>
        <v>9</v>
      </c>
    </row>
    <row r="9" spans="1:15" x14ac:dyDescent="0.25">
      <c r="A9" s="32">
        <v>5</v>
      </c>
      <c r="B9" s="33" t="s">
        <v>43</v>
      </c>
      <c r="C9" s="62">
        <f>[1]STA_SP2_NO!$C$29</f>
        <v>7</v>
      </c>
      <c r="D9" s="118">
        <f>[2]STA_SP2_NO!$C$29</f>
        <v>2</v>
      </c>
      <c r="E9" s="61">
        <f>[3]STA_SP2_NO!$C$29</f>
        <v>0</v>
      </c>
      <c r="F9" s="118">
        <f>[4]STA_SP2_NO!$C$29</f>
        <v>1</v>
      </c>
      <c r="G9" s="143">
        <f>[5]STA_SP2_NO!$C$29</f>
        <v>1</v>
      </c>
      <c r="H9" s="118">
        <f>[6]STA_SP2_NO!$C$29</f>
        <v>0</v>
      </c>
      <c r="I9" s="143">
        <f>[7]STA_SP2_NO!$C$29</f>
        <v>4</v>
      </c>
      <c r="J9" s="54">
        <f>[8]STA_SP2_NO!$C$29</f>
        <v>4</v>
      </c>
      <c r="K9" s="143">
        <f>[9]STA_SP2_NO!$C$29</f>
        <v>1</v>
      </c>
      <c r="L9" s="387">
        <f>[10]STA_SP2_NO!$C$29</f>
        <v>3</v>
      </c>
      <c r="M9" s="332">
        <f>[11]STA_SP2_NO!$C$29</f>
        <v>0</v>
      </c>
      <c r="N9" s="249">
        <f t="shared" si="0"/>
        <v>23</v>
      </c>
    </row>
    <row r="10" spans="1:15" x14ac:dyDescent="0.25">
      <c r="A10" s="32">
        <v>6</v>
      </c>
      <c r="B10" s="33" t="s">
        <v>44</v>
      </c>
      <c r="C10" s="62">
        <f>[1]STA_SP2_NO!$C$30</f>
        <v>65</v>
      </c>
      <c r="D10" s="118">
        <f>[2]STA_SP2_NO!$C$30</f>
        <v>41</v>
      </c>
      <c r="E10" s="61">
        <f>[3]STA_SP2_NO!$C$30</f>
        <v>22</v>
      </c>
      <c r="F10" s="118">
        <f>[4]STA_SP2_NO!$C$30</f>
        <v>109</v>
      </c>
      <c r="G10" s="143">
        <f>[5]STA_SP2_NO!$C$30</f>
        <v>37</v>
      </c>
      <c r="H10" s="118">
        <f>[6]STA_SP2_NO!$C$30</f>
        <v>55</v>
      </c>
      <c r="I10" s="143">
        <f>[7]STA_SP2_NO!$C$30</f>
        <v>87</v>
      </c>
      <c r="J10" s="54">
        <f>[8]STA_SP2_NO!$C$30</f>
        <v>35</v>
      </c>
      <c r="K10" s="143">
        <f>[9]STA_SP2_NO!$C$30</f>
        <v>14</v>
      </c>
      <c r="L10" s="387">
        <f>[10]STA_SP2_NO!$C$30</f>
        <v>68</v>
      </c>
      <c r="M10" s="332">
        <f>[11]STA_SP2_NO!$C$30</f>
        <v>2</v>
      </c>
      <c r="N10" s="249">
        <f t="shared" si="0"/>
        <v>535</v>
      </c>
    </row>
    <row r="11" spans="1:15" x14ac:dyDescent="0.25">
      <c r="A11" s="32">
        <v>7</v>
      </c>
      <c r="B11" s="33" t="s">
        <v>45</v>
      </c>
      <c r="C11" s="62">
        <f>[1]STA_SP2_NO!$C$31</f>
        <v>335</v>
      </c>
      <c r="D11" s="118">
        <f>[2]STA_SP2_NO!$C$31</f>
        <v>308</v>
      </c>
      <c r="E11" s="61">
        <f>[3]STA_SP2_NO!$C$31</f>
        <v>115</v>
      </c>
      <c r="F11" s="118">
        <f>[4]STA_SP2_NO!$C$31</f>
        <v>282</v>
      </c>
      <c r="G11" s="143">
        <f>[5]STA_SP2_NO!$C$31</f>
        <v>138</v>
      </c>
      <c r="H11" s="118">
        <f>[6]STA_SP2_NO!$C$31</f>
        <v>168</v>
      </c>
      <c r="I11" s="143">
        <f>[7]STA_SP2_NO!$C$31</f>
        <v>329</v>
      </c>
      <c r="J11" s="54">
        <f>[8]STA_SP2_NO!$C$31</f>
        <v>249</v>
      </c>
      <c r="K11" s="143">
        <f>[9]STA_SP2_NO!$C$31</f>
        <v>168</v>
      </c>
      <c r="L11" s="387">
        <f>[10]STA_SP2_NO!$C$31</f>
        <v>211</v>
      </c>
      <c r="M11" s="332">
        <f>[11]STA_SP2_NO!$C$31</f>
        <v>23</v>
      </c>
      <c r="N11" s="249">
        <f t="shared" si="0"/>
        <v>2326</v>
      </c>
    </row>
    <row r="12" spans="1:15" ht="15.75" thickBot="1" x14ac:dyDescent="0.3">
      <c r="A12" s="34">
        <v>8</v>
      </c>
      <c r="B12" s="35" t="s">
        <v>46</v>
      </c>
      <c r="C12" s="62">
        <f>[1]STA_SP2_NO!$C$32</f>
        <v>0</v>
      </c>
      <c r="D12" s="118">
        <f>[2]STA_SP2_NO!$C$32</f>
        <v>0</v>
      </c>
      <c r="E12" s="61">
        <f>[3]STA_SP2_NO!$C$32</f>
        <v>2</v>
      </c>
      <c r="F12" s="118">
        <f>[4]STA_SP2_NO!$C$32</f>
        <v>1</v>
      </c>
      <c r="G12" s="143">
        <f>[5]STA_SP2_NO!$C$32</f>
        <v>0</v>
      </c>
      <c r="H12" s="118">
        <f>[6]STA_SP2_NO!$C$32</f>
        <v>0</v>
      </c>
      <c r="I12" s="143">
        <f>[7]STA_SP2_NO!$C$32</f>
        <v>2</v>
      </c>
      <c r="J12" s="54">
        <f>[8]STA_SP2_NO!$C$32</f>
        <v>2</v>
      </c>
      <c r="K12" s="143">
        <f>[9]STA_SP2_NO!$C$32</f>
        <v>0</v>
      </c>
      <c r="L12" s="387">
        <f>[10]STA_SP2_NO!$C$32</f>
        <v>0</v>
      </c>
      <c r="M12" s="332">
        <f>[11]STA_SP2_NO!$C$32</f>
        <v>0</v>
      </c>
      <c r="N12" s="249">
        <f t="shared" si="0"/>
        <v>7</v>
      </c>
    </row>
    <row r="13" spans="1:15" ht="15.75" thickBot="1" x14ac:dyDescent="0.3">
      <c r="A13" s="57"/>
      <c r="B13" s="37" t="s">
        <v>3</v>
      </c>
      <c r="C13" s="41">
        <f t="shared" ref="C13:F13" si="1">SUM(C5:C12)</f>
        <v>7178</v>
      </c>
      <c r="D13" s="39">
        <f t="shared" si="1"/>
        <v>4513</v>
      </c>
      <c r="E13" s="41">
        <f t="shared" si="1"/>
        <v>2502</v>
      </c>
      <c r="F13" s="39">
        <f t="shared" si="1"/>
        <v>5505</v>
      </c>
      <c r="G13" s="40">
        <f t="shared" ref="G13:N13" si="2">SUM(G5:G12)</f>
        <v>5088</v>
      </c>
      <c r="H13" s="39">
        <f t="shared" si="2"/>
        <v>5504</v>
      </c>
      <c r="I13" s="40">
        <f t="shared" si="2"/>
        <v>10328</v>
      </c>
      <c r="J13" s="39">
        <f t="shared" si="2"/>
        <v>4795</v>
      </c>
      <c r="K13" s="40">
        <f t="shared" si="2"/>
        <v>3226</v>
      </c>
      <c r="L13" s="380">
        <f t="shared" si="2"/>
        <v>5934</v>
      </c>
      <c r="M13" s="333">
        <f t="shared" si="2"/>
        <v>473</v>
      </c>
      <c r="N13" s="250">
        <f t="shared" si="2"/>
        <v>55046</v>
      </c>
    </row>
    <row r="14" spans="1:15" ht="15.75" thickBot="1" x14ac:dyDescent="0.3">
      <c r="A14" s="1"/>
      <c r="B14" s="1"/>
      <c r="C14" s="1"/>
      <c r="D14" s="1"/>
      <c r="E14" s="1"/>
      <c r="F14" s="1"/>
      <c r="G14" s="341"/>
      <c r="H14" s="1"/>
      <c r="I14" s="341"/>
      <c r="J14" s="1"/>
      <c r="K14" s="341"/>
      <c r="L14" s="1"/>
      <c r="M14" s="348"/>
      <c r="N14" s="1"/>
    </row>
    <row r="15" spans="1:15" ht="15.75" thickBot="1" x14ac:dyDescent="0.3">
      <c r="A15" s="460" t="s">
        <v>53</v>
      </c>
      <c r="B15" s="511"/>
      <c r="C15" s="48">
        <f>C13/N13</f>
        <v>0.13040002906659884</v>
      </c>
      <c r="D15" s="56">
        <f>D13/N13</f>
        <v>8.1985975366057479E-2</v>
      </c>
      <c r="E15" s="48">
        <f>E13/N13</f>
        <v>4.5452893943247467E-2</v>
      </c>
      <c r="F15" s="47">
        <f>F13/N13</f>
        <v>0.10000726664971116</v>
      </c>
      <c r="G15" s="70">
        <f>G13/N13</f>
        <v>9.2431784325836569E-2</v>
      </c>
      <c r="H15" s="47">
        <f>H13/N13</f>
        <v>9.9989100025433278E-2</v>
      </c>
      <c r="I15" s="70">
        <f>I13/N13</f>
        <v>0.18762489554191039</v>
      </c>
      <c r="J15" s="47">
        <f>J13/N13</f>
        <v>8.7108963412418708E-2</v>
      </c>
      <c r="K15" s="70">
        <f>K13/N13</f>
        <v>5.8605529920430187E-2</v>
      </c>
      <c r="L15" s="47">
        <f>L13/N13</f>
        <v>0.10780074846492024</v>
      </c>
      <c r="M15" s="342">
        <f>M13/N13</f>
        <v>8.592813283435672E-3</v>
      </c>
      <c r="N15" s="258">
        <f>SUM(C15:M15)</f>
        <v>1</v>
      </c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O16" s="1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O17" s="1"/>
    </row>
    <row r="18" spans="1:15" ht="15.75" thickBot="1" x14ac:dyDescent="0.3">
      <c r="A18" s="26"/>
      <c r="B18" s="26"/>
      <c r="C18" s="448" t="s">
        <v>107</v>
      </c>
      <c r="D18" s="449"/>
      <c r="E18" s="449"/>
      <c r="F18" s="449"/>
      <c r="G18" s="449"/>
      <c r="H18" s="449"/>
      <c r="I18" s="449"/>
      <c r="J18" s="450"/>
      <c r="K18" s="450"/>
      <c r="L18" s="26"/>
      <c r="M18" s="26"/>
      <c r="N18" s="155" t="s">
        <v>36</v>
      </c>
    </row>
    <row r="19" spans="1:15" ht="15.75" thickBot="1" x14ac:dyDescent="0.3">
      <c r="A19" s="451" t="s">
        <v>0</v>
      </c>
      <c r="B19" s="453" t="s">
        <v>1</v>
      </c>
      <c r="C19" s="486" t="s">
        <v>2</v>
      </c>
      <c r="D19" s="487"/>
      <c r="E19" s="487"/>
      <c r="F19" s="487"/>
      <c r="G19" s="487"/>
      <c r="H19" s="487"/>
      <c r="I19" s="487"/>
      <c r="J19" s="487"/>
      <c r="K19" s="487"/>
      <c r="L19" s="487"/>
      <c r="M19" s="488"/>
      <c r="N19" s="498" t="s">
        <v>3</v>
      </c>
    </row>
    <row r="20" spans="1:15" x14ac:dyDescent="0.25">
      <c r="A20" s="490"/>
      <c r="B20" s="492"/>
      <c r="C20" s="524" t="s">
        <v>69</v>
      </c>
      <c r="D20" s="453" t="s">
        <v>4</v>
      </c>
      <c r="E20" s="494" t="s">
        <v>5</v>
      </c>
      <c r="F20" s="453" t="s">
        <v>6</v>
      </c>
      <c r="G20" s="505" t="s">
        <v>8</v>
      </c>
      <c r="H20" s="453" t="s">
        <v>94</v>
      </c>
      <c r="I20" s="494" t="s">
        <v>9</v>
      </c>
      <c r="J20" s="496" t="s">
        <v>10</v>
      </c>
      <c r="K20" s="494" t="s">
        <v>93</v>
      </c>
      <c r="L20" s="453" t="s">
        <v>11</v>
      </c>
      <c r="M20" s="507" t="s">
        <v>96</v>
      </c>
      <c r="N20" s="499"/>
    </row>
    <row r="21" spans="1:15" ht="15.75" thickBot="1" x14ac:dyDescent="0.3">
      <c r="A21" s="491"/>
      <c r="B21" s="493"/>
      <c r="C21" s="519"/>
      <c r="D21" s="491"/>
      <c r="E21" s="491"/>
      <c r="F21" s="491"/>
      <c r="G21" s="506"/>
      <c r="H21" s="454"/>
      <c r="I21" s="495"/>
      <c r="J21" s="497"/>
      <c r="K21" s="495"/>
      <c r="L21" s="454"/>
      <c r="M21" s="508"/>
      <c r="N21" s="500"/>
    </row>
    <row r="22" spans="1:15" x14ac:dyDescent="0.25">
      <c r="A22" s="30">
        <v>1</v>
      </c>
      <c r="B22" s="31" t="s">
        <v>39</v>
      </c>
      <c r="C22" s="62">
        <f>[1]STA_SP2_NO!$D$25</f>
        <v>32216.04</v>
      </c>
      <c r="D22" s="118">
        <f>[2]STA_SP2_NO!$D$25</f>
        <v>17938.46</v>
      </c>
      <c r="E22" s="61">
        <f>[3]STA_SP2_NO!$D$25</f>
        <v>10906</v>
      </c>
      <c r="F22" s="388">
        <f>[4]STA_SP2_NO!$D$25</f>
        <v>21694.69</v>
      </c>
      <c r="G22" s="143">
        <f>[5]STA_SP2_NO!$D$25</f>
        <v>21417</v>
      </c>
      <c r="H22" s="118">
        <f>[6]STA_SP2_NO!$D$25</f>
        <v>22954.61</v>
      </c>
      <c r="I22" s="143">
        <f>[7]STA_SP2_NO!$D$25</f>
        <v>43514</v>
      </c>
      <c r="J22" s="54">
        <f>[8]STA_SP2_NO!$D$25</f>
        <v>19661</v>
      </c>
      <c r="K22" s="143">
        <f>[9]STA_SP2_NO!$D$25</f>
        <v>14237.77</v>
      </c>
      <c r="L22" s="387">
        <f>[10]STA_SP2_NO!$D$25</f>
        <v>25247</v>
      </c>
      <c r="M22" s="332">
        <f>[11]STA_SP2_NO!$D$25</f>
        <v>1913.59</v>
      </c>
      <c r="N22" s="249">
        <f t="shared" ref="N22:N29" si="3">SUM(C22:M22)</f>
        <v>231700.15999999997</v>
      </c>
    </row>
    <row r="23" spans="1:15" x14ac:dyDescent="0.25">
      <c r="A23" s="32">
        <v>2</v>
      </c>
      <c r="B23" s="33" t="s">
        <v>40</v>
      </c>
      <c r="C23" s="62">
        <f>[1]STA_SP2_NO!$D$26</f>
        <v>6148.31</v>
      </c>
      <c r="D23" s="118">
        <f>[2]STA_SP2_NO!$D$26</f>
        <v>4815.13</v>
      </c>
      <c r="E23" s="61">
        <f>[3]STA_SP2_NO!$D$26</f>
        <v>1998</v>
      </c>
      <c r="F23" s="388">
        <f>[4]STA_SP2_NO!$D$26</f>
        <v>5497.87</v>
      </c>
      <c r="G23" s="143">
        <f>[5]STA_SP2_NO!$D$26</f>
        <v>2618</v>
      </c>
      <c r="H23" s="118">
        <f>[6]STA_SP2_NO!$D$26</f>
        <v>2861.85</v>
      </c>
      <c r="I23" s="143">
        <f>[7]STA_SP2_NO!$D$26</f>
        <v>5547</v>
      </c>
      <c r="J23" s="54">
        <f>[8]STA_SP2_NO!$D$26</f>
        <v>3895</v>
      </c>
      <c r="K23" s="143">
        <f>[9]STA_SP2_NO!$D$26</f>
        <v>3258.03</v>
      </c>
      <c r="L23" s="387">
        <f>[10]STA_SP2_NO!$D$26</f>
        <v>3730</v>
      </c>
      <c r="M23" s="332">
        <f>[11]STA_SP2_NO!$D$26</f>
        <v>447.77</v>
      </c>
      <c r="N23" s="249">
        <f t="shared" si="3"/>
        <v>40816.959999999999</v>
      </c>
    </row>
    <row r="24" spans="1:15" x14ac:dyDescent="0.25">
      <c r="A24" s="32">
        <v>3</v>
      </c>
      <c r="B24" s="33" t="s">
        <v>41</v>
      </c>
      <c r="C24" s="62">
        <f>[1]STA_SP2_NO!$D$27</f>
        <v>586.15</v>
      </c>
      <c r="D24" s="118">
        <f>[2]STA_SP2_NO!$D$27</f>
        <v>413.62</v>
      </c>
      <c r="E24" s="61">
        <f>[3]STA_SP2_NO!$D$27</f>
        <v>172</v>
      </c>
      <c r="F24" s="388">
        <f>[4]STA_SP2_NO!$D$27</f>
        <v>879.52</v>
      </c>
      <c r="G24" s="143">
        <f>[5]STA_SP2_NO!$D$27</f>
        <v>1481</v>
      </c>
      <c r="H24" s="118">
        <f>[6]STA_SP2_NO!$D$27</f>
        <v>361.96</v>
      </c>
      <c r="I24" s="143">
        <f>[7]STA_SP2_NO!$D$27</f>
        <v>551</v>
      </c>
      <c r="J24" s="54">
        <f>[8]STA_SP2_NO!$D$27</f>
        <v>551</v>
      </c>
      <c r="K24" s="143">
        <f>[9]STA_SP2_NO!$D$27</f>
        <v>619.99</v>
      </c>
      <c r="L24" s="387">
        <f>[10]STA_SP2_NO!$D$27</f>
        <v>189</v>
      </c>
      <c r="M24" s="332">
        <f>[11]STA_SP2_NO!$D$27</f>
        <v>0</v>
      </c>
      <c r="N24" s="249">
        <f t="shared" si="3"/>
        <v>5805.24</v>
      </c>
    </row>
    <row r="25" spans="1:15" x14ac:dyDescent="0.25">
      <c r="A25" s="32">
        <v>4</v>
      </c>
      <c r="B25" s="33" t="s">
        <v>42</v>
      </c>
      <c r="C25" s="62">
        <f>[1]STA_SP2_NO!$D$28</f>
        <v>5.54</v>
      </c>
      <c r="D25" s="118">
        <f>[2]STA_SP2_NO!$D$28</f>
        <v>0</v>
      </c>
      <c r="E25" s="61">
        <f>[3]STA_SP2_NO!$D$28</f>
        <v>0</v>
      </c>
      <c r="F25" s="388">
        <f>[4]STA_SP2_NO!$D$28</f>
        <v>5.54</v>
      </c>
      <c r="G25" s="143">
        <f>[5]STA_SP2_NO!$D$28</f>
        <v>0</v>
      </c>
      <c r="H25" s="118">
        <f>[6]STA_SP2_NO!$D$28</f>
        <v>0</v>
      </c>
      <c r="I25" s="143">
        <f>[7]STA_SP2_NO!$D$28</f>
        <v>0</v>
      </c>
      <c r="J25" s="54">
        <f>[8]STA_SP2_NO!$D$28</f>
        <v>0</v>
      </c>
      <c r="K25" s="143">
        <f>[9]STA_SP2_NO!$D$28</f>
        <v>27.68</v>
      </c>
      <c r="L25" s="387">
        <f>[10]STA_SP2_NO!$D$28</f>
        <v>21</v>
      </c>
      <c r="M25" s="332">
        <f>[11]STA_SP2_NO!$D$28</f>
        <v>0</v>
      </c>
      <c r="N25" s="249">
        <f t="shared" si="3"/>
        <v>59.76</v>
      </c>
    </row>
    <row r="26" spans="1:15" x14ac:dyDescent="0.25">
      <c r="A26" s="32">
        <v>5</v>
      </c>
      <c r="B26" s="33" t="s">
        <v>43</v>
      </c>
      <c r="C26" s="62">
        <f>[1]STA_SP2_NO!$D$29</f>
        <v>38.75</v>
      </c>
      <c r="D26" s="118">
        <f>[2]STA_SP2_NO!$D$29</f>
        <v>5.83</v>
      </c>
      <c r="E26" s="61">
        <f>[3]STA_SP2_NO!$D$29</f>
        <v>0</v>
      </c>
      <c r="F26" s="388">
        <f>[4]STA_SP2_NO!$D$29</f>
        <v>5.54</v>
      </c>
      <c r="G26" s="143">
        <f>[5]STA_SP2_NO!$D$29</f>
        <v>6</v>
      </c>
      <c r="H26" s="118">
        <f>[6]STA_SP2_NO!$D$29</f>
        <v>0</v>
      </c>
      <c r="I26" s="143">
        <f>[7]STA_SP2_NO!$D$29</f>
        <v>17</v>
      </c>
      <c r="J26" s="54">
        <f>[8]STA_SP2_NO!$D$29</f>
        <v>22</v>
      </c>
      <c r="K26" s="143">
        <f>[9]STA_SP2_NO!$D$29</f>
        <v>5.54</v>
      </c>
      <c r="L26" s="387">
        <f>[10]STA_SP2_NO!$D$29</f>
        <v>17</v>
      </c>
      <c r="M26" s="332">
        <f>[11]STA_SP2_NO!$D$29</f>
        <v>0</v>
      </c>
      <c r="N26" s="249">
        <f t="shared" si="3"/>
        <v>117.66000000000001</v>
      </c>
    </row>
    <row r="27" spans="1:15" x14ac:dyDescent="0.25">
      <c r="A27" s="32">
        <v>6</v>
      </c>
      <c r="B27" s="33" t="s">
        <v>44</v>
      </c>
      <c r="C27" s="62">
        <f>[1]STA_SP2_NO!$D$30</f>
        <v>120.55</v>
      </c>
      <c r="D27" s="118">
        <f>[2]STA_SP2_NO!$D$30</f>
        <v>71.2</v>
      </c>
      <c r="E27" s="61">
        <f>[3]STA_SP2_NO!$D$30</f>
        <v>41</v>
      </c>
      <c r="F27" s="388">
        <f>[4]STA_SP2_NO!$D$30</f>
        <v>195.45</v>
      </c>
      <c r="G27" s="143">
        <f>[5]STA_SP2_NO!$D$30</f>
        <v>63</v>
      </c>
      <c r="H27" s="118">
        <f>[6]STA_SP2_NO!$D$30</f>
        <v>90.9</v>
      </c>
      <c r="I27" s="143">
        <f>[7]STA_SP2_NO!$D$30</f>
        <v>156</v>
      </c>
      <c r="J27" s="54">
        <f>[8]STA_SP2_NO!$D$30</f>
        <v>59</v>
      </c>
      <c r="K27" s="143">
        <f>[9]STA_SP2_NO!$D$30</f>
        <v>25.9</v>
      </c>
      <c r="L27" s="387">
        <f>[10]STA_SP2_NO!$D$30</f>
        <v>119</v>
      </c>
      <c r="M27" s="332">
        <f>[11]STA_SP2_NO!$D$30</f>
        <v>3.7</v>
      </c>
      <c r="N27" s="249">
        <f t="shared" si="3"/>
        <v>945.7</v>
      </c>
    </row>
    <row r="28" spans="1:15" x14ac:dyDescent="0.25">
      <c r="A28" s="32">
        <v>7</v>
      </c>
      <c r="B28" s="33" t="s">
        <v>45</v>
      </c>
      <c r="C28" s="62">
        <f>[1]STA_SP2_NO!$D$31</f>
        <v>1866.26</v>
      </c>
      <c r="D28" s="118">
        <f>[2]STA_SP2_NO!$D$31</f>
        <v>1553.24</v>
      </c>
      <c r="E28" s="61">
        <f>[3]STA_SP2_NO!$D$31</f>
        <v>632</v>
      </c>
      <c r="F28" s="388">
        <f>[4]STA_SP2_NO!$D$31</f>
        <v>1440.72</v>
      </c>
      <c r="G28" s="143">
        <f>[5]STA_SP2_NO!$D$31</f>
        <v>720</v>
      </c>
      <c r="H28" s="118">
        <f>[6]STA_SP2_NO!$D$31</f>
        <v>846.27</v>
      </c>
      <c r="I28" s="143">
        <f>[7]STA_SP2_NO!$D$31</f>
        <v>1800</v>
      </c>
      <c r="J28" s="54">
        <f>[8]STA_SP2_NO!$D$31</f>
        <v>1268</v>
      </c>
      <c r="K28" s="143">
        <f>[9]STA_SP2_NO!$D$31</f>
        <v>918.98</v>
      </c>
      <c r="L28" s="387">
        <f>[10]STA_SP2_NO!$D$31</f>
        <v>1084</v>
      </c>
      <c r="M28" s="332">
        <f>[11]STA_SP2_NO!$D$31</f>
        <v>127.33</v>
      </c>
      <c r="N28" s="249">
        <f t="shared" si="3"/>
        <v>12256.8</v>
      </c>
    </row>
    <row r="29" spans="1:15" ht="15.75" thickBot="1" x14ac:dyDescent="0.3">
      <c r="A29" s="34">
        <v>8</v>
      </c>
      <c r="B29" s="35" t="s">
        <v>46</v>
      </c>
      <c r="C29" s="62">
        <f>[1]STA_SP2_NO!$D$32</f>
        <v>0.3</v>
      </c>
      <c r="D29" s="118">
        <f>[2]STA_SP2_NO!$D$32</f>
        <v>0</v>
      </c>
      <c r="E29" s="61">
        <f>[3]STA_SP2_NO!$D$32</f>
        <v>11</v>
      </c>
      <c r="F29" s="388">
        <f>[4]STA_SP2_NO!$D$32</f>
        <v>5.54</v>
      </c>
      <c r="G29" s="143">
        <f>[5]STA_SP2_NO!$D$32</f>
        <v>0</v>
      </c>
      <c r="H29" s="118">
        <f>[6]STA_SP2_NO!$D$32</f>
        <v>0</v>
      </c>
      <c r="I29" s="143">
        <f>[7]STA_SP2_NO!$D$32</f>
        <v>11</v>
      </c>
      <c r="J29" s="54">
        <f>[8]STA_SP2_NO!$D$32</f>
        <v>11</v>
      </c>
      <c r="K29" s="143">
        <f>[9]STA_SP2_NO!$D$32</f>
        <v>0</v>
      </c>
      <c r="L29" s="387">
        <f>[10]STA_SP2_NO!$D$32</f>
        <v>0</v>
      </c>
      <c r="M29" s="332">
        <f>[11]STA_SP2_NO!$D$32</f>
        <v>0</v>
      </c>
      <c r="N29" s="249">
        <f t="shared" si="3"/>
        <v>38.840000000000003</v>
      </c>
    </row>
    <row r="30" spans="1:15" ht="15.75" thickBot="1" x14ac:dyDescent="0.3">
      <c r="A30" s="57"/>
      <c r="B30" s="37" t="s">
        <v>3</v>
      </c>
      <c r="C30" s="41">
        <f t="shared" ref="C30:E30" si="4">SUM(C22:C29)</f>
        <v>40981.900000000009</v>
      </c>
      <c r="D30" s="39">
        <f t="shared" si="4"/>
        <v>24797.480000000003</v>
      </c>
      <c r="E30" s="41">
        <f t="shared" si="4"/>
        <v>13760</v>
      </c>
      <c r="F30" s="51">
        <f t="shared" ref="F30:N30" si="5">SUM(F22:F29)</f>
        <v>29724.870000000003</v>
      </c>
      <c r="G30" s="40">
        <f t="shared" si="5"/>
        <v>26305</v>
      </c>
      <c r="H30" s="39">
        <f t="shared" si="5"/>
        <v>27115.59</v>
      </c>
      <c r="I30" s="40">
        <f t="shared" si="5"/>
        <v>51596</v>
      </c>
      <c r="J30" s="39">
        <f t="shared" si="5"/>
        <v>25467</v>
      </c>
      <c r="K30" s="40">
        <f t="shared" si="5"/>
        <v>19093.890000000003</v>
      </c>
      <c r="L30" s="380">
        <f t="shared" si="5"/>
        <v>30407</v>
      </c>
      <c r="M30" s="333">
        <f t="shared" si="5"/>
        <v>2492.3899999999994</v>
      </c>
      <c r="N30" s="250">
        <f t="shared" si="5"/>
        <v>291741.12</v>
      </c>
    </row>
    <row r="31" spans="1:15" ht="15.75" thickBot="1" x14ac:dyDescent="0.3">
      <c r="A31" s="1"/>
      <c r="B31" s="1"/>
      <c r="C31" s="1"/>
      <c r="D31" s="1"/>
      <c r="E31" s="1"/>
      <c r="F31" s="1"/>
      <c r="G31" s="341"/>
      <c r="H31" s="1"/>
      <c r="I31" s="341"/>
      <c r="J31" s="1"/>
      <c r="K31" s="341"/>
      <c r="L31" s="1"/>
      <c r="M31" s="348"/>
      <c r="N31" s="1"/>
    </row>
    <row r="32" spans="1:15" ht="15.75" thickBot="1" x14ac:dyDescent="0.3">
      <c r="A32" s="460" t="s">
        <v>53</v>
      </c>
      <c r="B32" s="511"/>
      <c r="C32" s="48">
        <f>C30/N30</f>
        <v>0.14047351295559574</v>
      </c>
      <c r="D32" s="56">
        <f>D30/N30</f>
        <v>8.4998234050791349E-2</v>
      </c>
      <c r="E32" s="48">
        <f>E30/N30</f>
        <v>4.7165103088656138E-2</v>
      </c>
      <c r="F32" s="47">
        <f>F30/N30</f>
        <v>0.10188783123887371</v>
      </c>
      <c r="G32" s="70">
        <f>G30/N30</f>
        <v>9.01655549961555E-2</v>
      </c>
      <c r="H32" s="47">
        <f>H30/N30</f>
        <v>9.2944011457829462E-2</v>
      </c>
      <c r="I32" s="70">
        <f>I30/N30</f>
        <v>0.17685542579667893</v>
      </c>
      <c r="J32" s="47">
        <f>J30/N30</f>
        <v>8.7293145374913214E-2</v>
      </c>
      <c r="K32" s="70">
        <f>K30/N30</f>
        <v>6.5448058881792198E-2</v>
      </c>
      <c r="L32" s="389">
        <f>L30/N30</f>
        <v>0.10422596581517203</v>
      </c>
      <c r="M32" s="342">
        <f>M30/N30</f>
        <v>8.5431563435418335E-3</v>
      </c>
      <c r="N32" s="258">
        <f>SUM(C32:M32)</f>
        <v>1</v>
      </c>
    </row>
  </sheetData>
  <mergeCells count="34">
    <mergeCell ref="N19:N21"/>
    <mergeCell ref="C20:C21"/>
    <mergeCell ref="D20:D21"/>
    <mergeCell ref="E20:E21"/>
    <mergeCell ref="K20:K21"/>
    <mergeCell ref="L20:L21"/>
    <mergeCell ref="M20:M21"/>
    <mergeCell ref="N2:N4"/>
    <mergeCell ref="C3:C4"/>
    <mergeCell ref="D3:D4"/>
    <mergeCell ref="E3:E4"/>
    <mergeCell ref="F3:F4"/>
    <mergeCell ref="G3:G4"/>
    <mergeCell ref="L3:L4"/>
    <mergeCell ref="M3:M4"/>
    <mergeCell ref="A15:B15"/>
    <mergeCell ref="C1:K1"/>
    <mergeCell ref="A2:A4"/>
    <mergeCell ref="B2:B4"/>
    <mergeCell ref="H3:H4"/>
    <mergeCell ref="I3:I4"/>
    <mergeCell ref="J3:J4"/>
    <mergeCell ref="K3:K4"/>
    <mergeCell ref="C2:M2"/>
    <mergeCell ref="A32:B32"/>
    <mergeCell ref="C18:K18"/>
    <mergeCell ref="A19:A21"/>
    <mergeCell ref="B19:B21"/>
    <mergeCell ref="F20:F21"/>
    <mergeCell ref="G20:G21"/>
    <mergeCell ref="H20:H21"/>
    <mergeCell ref="I20:I21"/>
    <mergeCell ref="J20:J21"/>
    <mergeCell ref="C19:M19"/>
  </mergeCells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workbookViewId="0">
      <selection activeCell="G37" sqref="G37"/>
    </sheetView>
  </sheetViews>
  <sheetFormatPr defaultRowHeight="15" x14ac:dyDescent="0.25"/>
  <cols>
    <col min="1" max="1" width="3.85546875" customWidth="1"/>
    <col min="2" max="2" width="20" customWidth="1"/>
  </cols>
  <sheetData>
    <row r="1" spans="1:15" ht="28.5" customHeight="1" thickBot="1" x14ac:dyDescent="0.3">
      <c r="A1" s="26"/>
      <c r="B1" s="26"/>
      <c r="C1" s="448" t="s">
        <v>108</v>
      </c>
      <c r="D1" s="449"/>
      <c r="E1" s="449"/>
      <c r="F1" s="449"/>
      <c r="G1" s="449"/>
      <c r="H1" s="449"/>
      <c r="I1" s="449"/>
      <c r="J1" s="450"/>
      <c r="K1" s="450"/>
      <c r="L1" s="26"/>
      <c r="M1" s="26"/>
      <c r="N1" s="52"/>
    </row>
    <row r="2" spans="1:15" ht="15.75" thickBot="1" x14ac:dyDescent="0.3">
      <c r="A2" s="451" t="s">
        <v>0</v>
      </c>
      <c r="B2" s="453" t="s">
        <v>1</v>
      </c>
      <c r="C2" s="486" t="s">
        <v>2</v>
      </c>
      <c r="D2" s="487"/>
      <c r="E2" s="487"/>
      <c r="F2" s="487"/>
      <c r="G2" s="487"/>
      <c r="H2" s="487"/>
      <c r="I2" s="487"/>
      <c r="J2" s="487"/>
      <c r="K2" s="487"/>
      <c r="L2" s="487"/>
      <c r="M2" s="488"/>
      <c r="N2" s="498" t="s">
        <v>3</v>
      </c>
    </row>
    <row r="3" spans="1:15" x14ac:dyDescent="0.25">
      <c r="A3" s="490"/>
      <c r="B3" s="492"/>
      <c r="C3" s="517" t="s">
        <v>69</v>
      </c>
      <c r="D3" s="492" t="s">
        <v>4</v>
      </c>
      <c r="E3" s="512" t="s">
        <v>5</v>
      </c>
      <c r="F3" s="453" t="s">
        <v>6</v>
      </c>
      <c r="G3" s="505" t="s">
        <v>8</v>
      </c>
      <c r="H3" s="453" t="s">
        <v>94</v>
      </c>
      <c r="I3" s="494" t="s">
        <v>9</v>
      </c>
      <c r="J3" s="496" t="s">
        <v>10</v>
      </c>
      <c r="K3" s="494" t="s">
        <v>93</v>
      </c>
      <c r="L3" s="453" t="s">
        <v>11</v>
      </c>
      <c r="M3" s="521" t="s">
        <v>96</v>
      </c>
      <c r="N3" s="499"/>
    </row>
    <row r="4" spans="1:15" ht="15.75" thickBot="1" x14ac:dyDescent="0.3">
      <c r="A4" s="491"/>
      <c r="B4" s="493"/>
      <c r="C4" s="519"/>
      <c r="D4" s="491"/>
      <c r="E4" s="491"/>
      <c r="F4" s="491"/>
      <c r="G4" s="506"/>
      <c r="H4" s="454"/>
      <c r="I4" s="495"/>
      <c r="J4" s="497"/>
      <c r="K4" s="495"/>
      <c r="L4" s="454"/>
      <c r="M4" s="523"/>
      <c r="N4" s="500"/>
    </row>
    <row r="5" spans="1:15" x14ac:dyDescent="0.25">
      <c r="A5" s="30">
        <v>1</v>
      </c>
      <c r="B5" s="31" t="s">
        <v>39</v>
      </c>
      <c r="C5" s="62">
        <f>[1]STA_SP2_NO!$C$34</f>
        <v>137</v>
      </c>
      <c r="D5" s="118">
        <f>[2]STA_SP2_NO!$C$34</f>
        <v>30</v>
      </c>
      <c r="E5" s="62">
        <f>[3]STA_SP2_NO!$C$34</f>
        <v>5661</v>
      </c>
      <c r="F5" s="118">
        <f>[4]STA_SP2_NO!$C$34</f>
        <v>34</v>
      </c>
      <c r="G5" s="391">
        <f>[5]STA_SP2_NO!$C$34</f>
        <v>37</v>
      </c>
      <c r="H5" s="54">
        <f>[6]STA_SP2_NO!$C$34</f>
        <v>551</v>
      </c>
      <c r="I5" s="61">
        <f>[7]STA_SP2_NO!$C$34</f>
        <v>115</v>
      </c>
      <c r="J5" s="54">
        <f>[8]STA_SP2_NO!$C$34</f>
        <v>14</v>
      </c>
      <c r="K5" s="61">
        <f>[9]STA_SP2_NO!$C$34</f>
        <v>367</v>
      </c>
      <c r="L5" s="390">
        <f>[10]STA_SP2_NO!$C$34</f>
        <v>11</v>
      </c>
      <c r="M5" s="332">
        <f>[11]STA_SP2_NO!$C$34</f>
        <v>70</v>
      </c>
      <c r="N5" s="249">
        <f t="shared" ref="N5:N13" si="0">SUM(C5:M5)</f>
        <v>7027</v>
      </c>
    </row>
    <row r="6" spans="1:15" x14ac:dyDescent="0.25">
      <c r="A6" s="32">
        <v>2</v>
      </c>
      <c r="B6" s="33" t="s">
        <v>40</v>
      </c>
      <c r="C6" s="62">
        <f>[1]STA_SP2_NO!$C$35</f>
        <v>9</v>
      </c>
      <c r="D6" s="118">
        <f>[2]STA_SP2_NO!$C$35</f>
        <v>0</v>
      </c>
      <c r="E6" s="62">
        <f>[3]STA_SP2_NO!$C$35</f>
        <v>76</v>
      </c>
      <c r="F6" s="118">
        <f>[4]STA_SP2_NO!$C$35</f>
        <v>0</v>
      </c>
      <c r="G6" s="391">
        <f>[5]STA_SP2_NO!$C$35</f>
        <v>1</v>
      </c>
      <c r="H6" s="54">
        <f>[6]STA_SP2_NO!$C$35</f>
        <v>0</v>
      </c>
      <c r="I6" s="61">
        <f>[7]STA_SP2_NO!$C$35</f>
        <v>0</v>
      </c>
      <c r="J6" s="54">
        <f>[8]STA_SP2_NO!$C$35</f>
        <v>0</v>
      </c>
      <c r="K6" s="61">
        <f>[9]STA_SP2_NO!$C$35</f>
        <v>6</v>
      </c>
      <c r="L6" s="390">
        <f>[10]STA_SP2_NO!$C$35</f>
        <v>1</v>
      </c>
      <c r="M6" s="332">
        <f>[11]STA_SP2_NO!$C$35</f>
        <v>0</v>
      </c>
      <c r="N6" s="249">
        <f t="shared" si="0"/>
        <v>93</v>
      </c>
    </row>
    <row r="7" spans="1:15" x14ac:dyDescent="0.25">
      <c r="A7" s="32">
        <v>3</v>
      </c>
      <c r="B7" s="33" t="s">
        <v>41</v>
      </c>
      <c r="C7" s="62">
        <f>[1]STA_SP2_NO!$C$36</f>
        <v>0</v>
      </c>
      <c r="D7" s="118">
        <f>[2]STA_SP2_NO!$C$36</f>
        <v>0</v>
      </c>
      <c r="E7" s="62">
        <f>[3]STA_SP2_NO!$C$36</f>
        <v>6</v>
      </c>
      <c r="F7" s="118">
        <f>[4]STA_SP2_NO!$C$36</f>
        <v>0</v>
      </c>
      <c r="G7" s="391">
        <f>[5]STA_SP2_NO!$C$36</f>
        <v>0</v>
      </c>
      <c r="H7" s="54">
        <f>[6]STA_SP2_NO!$C$36</f>
        <v>0</v>
      </c>
      <c r="I7" s="61">
        <f>[7]STA_SP2_NO!$C$36</f>
        <v>0</v>
      </c>
      <c r="J7" s="54">
        <f>[8]STA_SP2_NO!$C$36</f>
        <v>0</v>
      </c>
      <c r="K7" s="61">
        <f>[9]STA_SP2_NO!$C$36</f>
        <v>0</v>
      </c>
      <c r="L7" s="390">
        <f>[10]STA_SP2_NO!$C$36</f>
        <v>0</v>
      </c>
      <c r="M7" s="332">
        <f>[11]STA_SP2_NO!$C$36</f>
        <v>0</v>
      </c>
      <c r="N7" s="249">
        <f t="shared" si="0"/>
        <v>6</v>
      </c>
    </row>
    <row r="8" spans="1:15" x14ac:dyDescent="0.25">
      <c r="A8" s="32">
        <v>4</v>
      </c>
      <c r="B8" s="33" t="s">
        <v>42</v>
      </c>
      <c r="C8" s="62">
        <f>[1]STA_SP2_NO!$C$37</f>
        <v>1</v>
      </c>
      <c r="D8" s="118">
        <f>[2]STA_SP2_NO!$C$37</f>
        <v>0</v>
      </c>
      <c r="E8" s="62">
        <f>[3]STA_SP2_NO!$C$37</f>
        <v>0</v>
      </c>
      <c r="F8" s="118">
        <f>[4]STA_SP2_NO!$C$37</f>
        <v>0</v>
      </c>
      <c r="G8" s="391">
        <f>[5]STA_SP2_NO!$C$37</f>
        <v>0</v>
      </c>
      <c r="H8" s="54">
        <f>[6]STA_SP2_NO!$C$37</f>
        <v>0</v>
      </c>
      <c r="I8" s="61">
        <f>[7]STA_SP2_NO!$C$37</f>
        <v>0</v>
      </c>
      <c r="J8" s="54">
        <f>[8]STA_SP2_NO!$C$37</f>
        <v>0</v>
      </c>
      <c r="K8" s="61">
        <f>[9]STA_SP2_NO!$C$37</f>
        <v>0</v>
      </c>
      <c r="L8" s="390">
        <f>[10]STA_SP2_NO!$C$37</f>
        <v>0</v>
      </c>
      <c r="M8" s="332">
        <f>[11]STA_SP2_NO!$C$37</f>
        <v>1</v>
      </c>
      <c r="N8" s="249">
        <f t="shared" si="0"/>
        <v>2</v>
      </c>
    </row>
    <row r="9" spans="1:15" x14ac:dyDescent="0.25">
      <c r="A9" s="32">
        <v>5</v>
      </c>
      <c r="B9" s="33" t="s">
        <v>43</v>
      </c>
      <c r="C9" s="62">
        <f>[1]STA_SP2_NO!$C$38</f>
        <v>0</v>
      </c>
      <c r="D9" s="118">
        <f>[2]STA_SP2_NO!$C$38</f>
        <v>0</v>
      </c>
      <c r="E9" s="62">
        <f>[3]STA_SP2_NO!$C$38</f>
        <v>0</v>
      </c>
      <c r="F9" s="118">
        <f>[4]STA_SP2_NO!$C$38</f>
        <v>0</v>
      </c>
      <c r="G9" s="391">
        <f>[5]STA_SP2_NO!$C$38</f>
        <v>0</v>
      </c>
      <c r="H9" s="54">
        <f>[6]STA_SP2_NO!$C$38</f>
        <v>0</v>
      </c>
      <c r="I9" s="61">
        <f>[7]STA_SP2_NO!$C$38</f>
        <v>0</v>
      </c>
      <c r="J9" s="54">
        <f>[8]STA_SP2_NO!$C$38</f>
        <v>0</v>
      </c>
      <c r="K9" s="61">
        <f>[9]STA_SP2_NO!$C$38</f>
        <v>1</v>
      </c>
      <c r="L9" s="390">
        <f>[10]STA_SP2_NO!$C$38</f>
        <v>0</v>
      </c>
      <c r="M9" s="332">
        <f>[11]STA_SP2_NO!$C$38</f>
        <v>0</v>
      </c>
      <c r="N9" s="249">
        <f t="shared" si="0"/>
        <v>1</v>
      </c>
    </row>
    <row r="10" spans="1:15" x14ac:dyDescent="0.25">
      <c r="A10" s="32">
        <v>6</v>
      </c>
      <c r="B10" s="33" t="s">
        <v>44</v>
      </c>
      <c r="C10" s="62">
        <f>[1]STA_SP2_NO!$C$39</f>
        <v>0</v>
      </c>
      <c r="D10" s="118">
        <f>[2]STA_SP2_NO!$C$39</f>
        <v>0</v>
      </c>
      <c r="E10" s="62">
        <f>[3]STA_SP2_NO!$C$39</f>
        <v>0</v>
      </c>
      <c r="F10" s="118">
        <f>[4]STA_SP2_NO!$C$39</f>
        <v>0</v>
      </c>
      <c r="G10" s="391">
        <f>[5]STA_SP2_NO!$C$39</f>
        <v>1</v>
      </c>
      <c r="H10" s="54">
        <f>[6]STA_SP2_NO!$C$39</f>
        <v>0</v>
      </c>
      <c r="I10" s="61">
        <f>[7]STA_SP2_NO!$C$39</f>
        <v>0</v>
      </c>
      <c r="J10" s="54">
        <f>[8]STA_SP2_NO!$C$39</f>
        <v>0</v>
      </c>
      <c r="K10" s="61">
        <f>[9]STA_SP2_NO!$C$39</f>
        <v>7</v>
      </c>
      <c r="L10" s="390">
        <f>[10]STA_SP2_NO!$C$39</f>
        <v>0</v>
      </c>
      <c r="M10" s="332">
        <f>[11]STA_SP2_NO!$C$39</f>
        <v>0</v>
      </c>
      <c r="N10" s="249">
        <f t="shared" si="0"/>
        <v>8</v>
      </c>
    </row>
    <row r="11" spans="1:15" x14ac:dyDescent="0.25">
      <c r="A11" s="32">
        <v>7</v>
      </c>
      <c r="B11" s="33" t="s">
        <v>45</v>
      </c>
      <c r="C11" s="62">
        <f>[1]STA_SP2_NO!$C$40</f>
        <v>17</v>
      </c>
      <c r="D11" s="118">
        <f>[2]STA_SP2_NO!$C$40</f>
        <v>0</v>
      </c>
      <c r="E11" s="62">
        <f>[3]STA_SP2_NO!$C$40</f>
        <v>16</v>
      </c>
      <c r="F11" s="118">
        <f>[4]STA_SP2_NO!$C$40</f>
        <v>2</v>
      </c>
      <c r="G11" s="391">
        <f>[5]STA_SP2_NO!$C$40</f>
        <v>2</v>
      </c>
      <c r="H11" s="54">
        <f>[6]STA_SP2_NO!$C$40</f>
        <v>0</v>
      </c>
      <c r="I11" s="61">
        <f>[7]STA_SP2_NO!$C$40</f>
        <v>0</v>
      </c>
      <c r="J11" s="54">
        <f>[8]STA_SP2_NO!$C$40</f>
        <v>1</v>
      </c>
      <c r="K11" s="61">
        <f>[9]STA_SP2_NO!$C$40</f>
        <v>85</v>
      </c>
      <c r="L11" s="390">
        <f>[10]STA_SP2_NO!$C$40</f>
        <v>1</v>
      </c>
      <c r="M11" s="332">
        <f>[11]STA_SP2_NO!$C$40</f>
        <v>2</v>
      </c>
      <c r="N11" s="249">
        <f t="shared" si="0"/>
        <v>126</v>
      </c>
    </row>
    <row r="12" spans="1:15" ht="15.75" thickBot="1" x14ac:dyDescent="0.3">
      <c r="A12" s="34">
        <v>8</v>
      </c>
      <c r="B12" s="35" t="s">
        <v>46</v>
      </c>
      <c r="C12" s="62">
        <f>[1]STA_SP2_NO!$C$41</f>
        <v>0</v>
      </c>
      <c r="D12" s="118">
        <f>[2]STA_SP2_NO!$C$41</f>
        <v>0</v>
      </c>
      <c r="E12" s="62">
        <f>[3]STA_SP2_NO!$C$41</f>
        <v>1</v>
      </c>
      <c r="F12" s="118">
        <f>[4]STA_SP2_NO!$C$41</f>
        <v>0</v>
      </c>
      <c r="G12" s="391">
        <f>[5]STA_SP2_NO!$C$41</f>
        <v>0</v>
      </c>
      <c r="H12" s="54">
        <f>[6]STA_SP2_NO!$C$41</f>
        <v>0</v>
      </c>
      <c r="I12" s="61">
        <f>[7]STA_SP2_NO!$C$41</f>
        <v>0</v>
      </c>
      <c r="J12" s="54">
        <f>[8]STA_SP2_NO!$C$41</f>
        <v>0</v>
      </c>
      <c r="K12" s="61">
        <f>[9]STA_SP2_NO!$C$41</f>
        <v>0</v>
      </c>
      <c r="L12" s="390">
        <f>[10]STA_SP2_NO!$C$41</f>
        <v>0</v>
      </c>
      <c r="M12" s="332">
        <f>[11]STA_SP2_NO!$C$41</f>
        <v>0</v>
      </c>
      <c r="N12" s="249">
        <f t="shared" si="0"/>
        <v>1</v>
      </c>
    </row>
    <row r="13" spans="1:15" ht="15.75" thickBot="1" x14ac:dyDescent="0.3">
      <c r="A13" s="36"/>
      <c r="B13" s="37" t="s">
        <v>37</v>
      </c>
      <c r="C13" s="41">
        <f t="shared" ref="C13:F13" si="1">SUM(C5:C12)</f>
        <v>164</v>
      </c>
      <c r="D13" s="39">
        <f t="shared" si="1"/>
        <v>30</v>
      </c>
      <c r="E13" s="41">
        <f t="shared" si="1"/>
        <v>5760</v>
      </c>
      <c r="F13" s="39">
        <f t="shared" si="1"/>
        <v>36</v>
      </c>
      <c r="G13" s="392">
        <f t="shared" ref="G13:M13" si="2">SUM(G5:G12)</f>
        <v>41</v>
      </c>
      <c r="H13" s="39">
        <f t="shared" si="2"/>
        <v>551</v>
      </c>
      <c r="I13" s="41">
        <f t="shared" si="2"/>
        <v>115</v>
      </c>
      <c r="J13" s="39">
        <f t="shared" si="2"/>
        <v>15</v>
      </c>
      <c r="K13" s="41">
        <f t="shared" si="2"/>
        <v>466</v>
      </c>
      <c r="L13" s="380">
        <f t="shared" si="2"/>
        <v>13</v>
      </c>
      <c r="M13" s="333">
        <f t="shared" si="2"/>
        <v>73</v>
      </c>
      <c r="N13" s="250">
        <f t="shared" si="0"/>
        <v>7264</v>
      </c>
    </row>
    <row r="14" spans="1:15" ht="15.75" thickBot="1" x14ac:dyDescent="0.3">
      <c r="A14" s="1"/>
      <c r="B14" s="1"/>
      <c r="C14" s="1"/>
      <c r="D14" s="1"/>
      <c r="E14" s="1"/>
      <c r="F14" s="1"/>
      <c r="G14" s="341"/>
      <c r="H14" s="1"/>
      <c r="I14" s="341"/>
      <c r="J14" s="1"/>
      <c r="K14" s="341"/>
      <c r="L14" s="1"/>
      <c r="M14" s="348"/>
      <c r="N14" s="1"/>
    </row>
    <row r="15" spans="1:15" ht="15.75" thickBot="1" x14ac:dyDescent="0.3">
      <c r="A15" s="460" t="s">
        <v>53</v>
      </c>
      <c r="B15" s="511"/>
      <c r="C15" s="55">
        <f>C13/N13</f>
        <v>2.2577092511013214E-2</v>
      </c>
      <c r="D15" s="56">
        <f>D13/N13</f>
        <v>4.1299559471365639E-3</v>
      </c>
      <c r="E15" s="48">
        <f>E13/N13</f>
        <v>0.79295154185022021</v>
      </c>
      <c r="F15" s="47">
        <f>F13/N13</f>
        <v>4.955947136563877E-3</v>
      </c>
      <c r="G15" s="70">
        <f>G13/N13</f>
        <v>5.6442731277533036E-3</v>
      </c>
      <c r="H15" s="47">
        <f>H13/N13</f>
        <v>7.585352422907489E-2</v>
      </c>
      <c r="I15" s="70">
        <f>I13/N13</f>
        <v>1.583149779735683E-2</v>
      </c>
      <c r="J15" s="47">
        <f>J13/N13</f>
        <v>2.0649779735682819E-3</v>
      </c>
      <c r="K15" s="70">
        <f>K13/N13</f>
        <v>6.4151982378854625E-2</v>
      </c>
      <c r="L15" s="389">
        <f>L13/N13</f>
        <v>1.789647577092511E-3</v>
      </c>
      <c r="M15" s="342">
        <f>M13/N13</f>
        <v>1.0049559471365639E-2</v>
      </c>
      <c r="N15" s="258">
        <f>SUM(C15:M15)</f>
        <v>1</v>
      </c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O16" s="1"/>
    </row>
    <row r="17" spans="1:14" ht="15.75" thickBot="1" x14ac:dyDescent="0.3">
      <c r="A17" s="26"/>
      <c r="B17" s="26"/>
      <c r="C17" s="448" t="s">
        <v>109</v>
      </c>
      <c r="D17" s="449"/>
      <c r="E17" s="449"/>
      <c r="F17" s="449"/>
      <c r="G17" s="449"/>
      <c r="H17" s="449"/>
      <c r="I17" s="449"/>
      <c r="J17" s="450"/>
      <c r="K17" s="450"/>
      <c r="L17" s="26"/>
      <c r="M17" s="26"/>
      <c r="N17" s="155" t="s">
        <v>36</v>
      </c>
    </row>
    <row r="18" spans="1:14" ht="15.75" thickBot="1" x14ac:dyDescent="0.3">
      <c r="A18" s="451" t="s">
        <v>0</v>
      </c>
      <c r="B18" s="525" t="s">
        <v>1</v>
      </c>
      <c r="C18" s="377" t="s">
        <v>2</v>
      </c>
      <c r="D18" s="378"/>
      <c r="E18" s="378"/>
      <c r="F18" s="378"/>
      <c r="G18" s="378"/>
      <c r="H18" s="378"/>
      <c r="I18" s="378"/>
      <c r="J18" s="378"/>
      <c r="K18" s="378"/>
      <c r="L18" s="378"/>
      <c r="M18" s="378"/>
      <c r="N18" s="498" t="s">
        <v>3</v>
      </c>
    </row>
    <row r="19" spans="1:14" x14ac:dyDescent="0.25">
      <c r="A19" s="490"/>
      <c r="B19" s="492"/>
      <c r="C19" s="524" t="s">
        <v>69</v>
      </c>
      <c r="D19" s="453" t="s">
        <v>4</v>
      </c>
      <c r="E19" s="494" t="s">
        <v>5</v>
      </c>
      <c r="F19" s="453" t="s">
        <v>6</v>
      </c>
      <c r="G19" s="494" t="s">
        <v>8</v>
      </c>
      <c r="H19" s="453" t="s">
        <v>94</v>
      </c>
      <c r="I19" s="494" t="s">
        <v>9</v>
      </c>
      <c r="J19" s="496" t="s">
        <v>10</v>
      </c>
      <c r="K19" s="494" t="s">
        <v>93</v>
      </c>
      <c r="L19" s="453" t="s">
        <v>11</v>
      </c>
      <c r="M19" s="521" t="s">
        <v>96</v>
      </c>
      <c r="N19" s="499"/>
    </row>
    <row r="20" spans="1:14" ht="15.75" thickBot="1" x14ac:dyDescent="0.3">
      <c r="A20" s="491"/>
      <c r="B20" s="493"/>
      <c r="C20" s="519"/>
      <c r="D20" s="491"/>
      <c r="E20" s="491"/>
      <c r="F20" s="491"/>
      <c r="G20" s="495"/>
      <c r="H20" s="454"/>
      <c r="I20" s="495"/>
      <c r="J20" s="497"/>
      <c r="K20" s="495"/>
      <c r="L20" s="454"/>
      <c r="M20" s="523"/>
      <c r="N20" s="500"/>
    </row>
    <row r="21" spans="1:14" x14ac:dyDescent="0.25">
      <c r="A21" s="30">
        <v>1</v>
      </c>
      <c r="B21" s="31" t="s">
        <v>39</v>
      </c>
      <c r="C21" s="62">
        <f>[1]STA_SP2_NO!$D$34</f>
        <v>700.7</v>
      </c>
      <c r="D21" s="118">
        <f>[2]STA_SP2_NO!$D$34</f>
        <v>242.31</v>
      </c>
      <c r="E21" s="62">
        <f>[3]STA_SP2_NO!$D$34</f>
        <v>18128</v>
      </c>
      <c r="F21" s="118">
        <f>[4]STA_SP2_NO!$D$34</f>
        <v>175.41</v>
      </c>
      <c r="G21" s="391">
        <f>[5]STA_SP2_NO!$D$34</f>
        <v>225</v>
      </c>
      <c r="H21" s="54">
        <f>[6]STA_SP2_NO!$D$34</f>
        <v>2196.34</v>
      </c>
      <c r="I21" s="61">
        <f>[7]STA_SP2_NO!$D$34</f>
        <v>697</v>
      </c>
      <c r="J21" s="54">
        <f>[8]STA_SP2_NO!$D$34</f>
        <v>129</v>
      </c>
      <c r="K21" s="61">
        <f>[9]STA_SP2_NO!$D$34</f>
        <v>1263.53</v>
      </c>
      <c r="L21" s="390">
        <f>[10]STA_SP2_NO!$D$34</f>
        <v>130</v>
      </c>
      <c r="M21" s="393">
        <f>[11]STA_SP2_NO!$D$34</f>
        <v>228.78</v>
      </c>
      <c r="N21" s="249">
        <f t="shared" ref="N21:N29" si="3">SUM(C21:M21)</f>
        <v>24116.069999999996</v>
      </c>
    </row>
    <row r="22" spans="1:14" x14ac:dyDescent="0.25">
      <c r="A22" s="32">
        <v>2</v>
      </c>
      <c r="B22" s="33" t="s">
        <v>40</v>
      </c>
      <c r="C22" s="62">
        <f>[1]STA_SP2_NO!$D$35</f>
        <v>127.33</v>
      </c>
      <c r="D22" s="118">
        <f>[2]STA_SP2_NO!$D$35</f>
        <v>0</v>
      </c>
      <c r="E22" s="62">
        <f>[3]STA_SP2_NO!$D$35</f>
        <v>731</v>
      </c>
      <c r="F22" s="118">
        <f>[4]STA_SP2_NO!$D$35</f>
        <v>0</v>
      </c>
      <c r="G22" s="391">
        <f>[5]STA_SP2_NO!$D$35</f>
        <v>14</v>
      </c>
      <c r="H22" s="54">
        <f>[6]STA_SP2_NO!$D$35</f>
        <v>0</v>
      </c>
      <c r="I22" s="61">
        <f>[7]STA_SP2_NO!$D$35</f>
        <v>0</v>
      </c>
      <c r="J22" s="54">
        <f>[8]STA_SP2_NO!$D$35</f>
        <v>0</v>
      </c>
      <c r="K22" s="61">
        <f>[9]STA_SP2_NO!$D$35</f>
        <v>71.48</v>
      </c>
      <c r="L22" s="390">
        <f>[10]STA_SP2_NO!$D$35</f>
        <v>14</v>
      </c>
      <c r="M22" s="393">
        <f>[11]STA_SP2_NO!$D$35</f>
        <v>0</v>
      </c>
      <c r="N22" s="249">
        <f t="shared" si="3"/>
        <v>957.81000000000006</v>
      </c>
    </row>
    <row r="23" spans="1:14" x14ac:dyDescent="0.25">
      <c r="A23" s="32">
        <v>3</v>
      </c>
      <c r="B23" s="33" t="s">
        <v>41</v>
      </c>
      <c r="C23" s="62">
        <f>[1]STA_SP2_NO!$D$36</f>
        <v>0</v>
      </c>
      <c r="D23" s="118">
        <f>[2]STA_SP2_NO!$D$36</f>
        <v>0</v>
      </c>
      <c r="E23" s="62">
        <f>[3]STA_SP2_NO!$D$36</f>
        <v>61</v>
      </c>
      <c r="F23" s="118">
        <f>[4]STA_SP2_NO!$D$36</f>
        <v>0</v>
      </c>
      <c r="G23" s="391">
        <f>[5]STA_SP2_NO!$D$36</f>
        <v>0</v>
      </c>
      <c r="H23" s="54">
        <f>[6]STA_SP2_NO!$D$36</f>
        <v>0</v>
      </c>
      <c r="I23" s="61">
        <f>[7]STA_SP2_NO!$D$36</f>
        <v>0</v>
      </c>
      <c r="J23" s="54">
        <f>[8]STA_SP2_NO!$D$36</f>
        <v>0</v>
      </c>
      <c r="K23" s="61">
        <f>[9]STA_SP2_NO!$D$36</f>
        <v>0</v>
      </c>
      <c r="L23" s="390">
        <f>[10]STA_SP2_NO!$D$36</f>
        <v>0</v>
      </c>
      <c r="M23" s="393">
        <f>[11]STA_SP2_NO!$D$36</f>
        <v>0</v>
      </c>
      <c r="N23" s="249">
        <f t="shared" si="3"/>
        <v>61</v>
      </c>
    </row>
    <row r="24" spans="1:14" x14ac:dyDescent="0.25">
      <c r="A24" s="32">
        <v>4</v>
      </c>
      <c r="B24" s="33" t="s">
        <v>42</v>
      </c>
      <c r="C24" s="62">
        <f>[1]STA_SP2_NO!$D$37</f>
        <v>0.62</v>
      </c>
      <c r="D24" s="118">
        <f>[2]STA_SP2_NO!$D$37</f>
        <v>0</v>
      </c>
      <c r="E24" s="62">
        <f>[3]STA_SP2_NO!$D$37</f>
        <v>0</v>
      </c>
      <c r="F24" s="118">
        <f>[4]STA_SP2_NO!$D$37</f>
        <v>0</v>
      </c>
      <c r="G24" s="391">
        <f>[5]STA_SP2_NO!$D$37</f>
        <v>0</v>
      </c>
      <c r="H24" s="54">
        <f>[6]STA_SP2_NO!$D$37</f>
        <v>0</v>
      </c>
      <c r="I24" s="61">
        <f>[7]STA_SP2_NO!$D$37</f>
        <v>0</v>
      </c>
      <c r="J24" s="54">
        <f>[8]STA_SP2_NO!$D$37</f>
        <v>0</v>
      </c>
      <c r="K24" s="61">
        <f>[9]STA_SP2_NO!$D$37</f>
        <v>0</v>
      </c>
      <c r="L24" s="390">
        <f>[10]STA_SP2_NO!$D$37</f>
        <v>0</v>
      </c>
      <c r="M24" s="393">
        <f>[11]STA_SP2_NO!$D$37</f>
        <v>0.62</v>
      </c>
      <c r="N24" s="249">
        <f t="shared" si="3"/>
        <v>1.24</v>
      </c>
    </row>
    <row r="25" spans="1:14" x14ac:dyDescent="0.25">
      <c r="A25" s="32">
        <v>5</v>
      </c>
      <c r="B25" s="33" t="s">
        <v>43</v>
      </c>
      <c r="C25" s="62">
        <f>[1]STA_SP2_NO!$D$38</f>
        <v>0</v>
      </c>
      <c r="D25" s="118">
        <f>[2]STA_SP2_NO!$D$38</f>
        <v>0</v>
      </c>
      <c r="E25" s="62">
        <f>[3]STA_SP2_NO!$D$38</f>
        <v>0</v>
      </c>
      <c r="F25" s="118">
        <f>[4]STA_SP2_NO!$D$38</f>
        <v>0</v>
      </c>
      <c r="G25" s="391">
        <f>[5]STA_SP2_NO!$D$38</f>
        <v>0</v>
      </c>
      <c r="H25" s="54">
        <f>[6]STA_SP2_NO!$D$38</f>
        <v>0</v>
      </c>
      <c r="I25" s="61">
        <f>[7]STA_SP2_NO!$D$38</f>
        <v>0</v>
      </c>
      <c r="J25" s="54">
        <f>[8]STA_SP2_NO!$D$38</f>
        <v>0</v>
      </c>
      <c r="K25" s="61">
        <f>[9]STA_SP2_NO!$D$38</f>
        <v>2.46</v>
      </c>
      <c r="L25" s="390">
        <f>[10]STA_SP2_NO!$D$38</f>
        <v>0</v>
      </c>
      <c r="M25" s="393">
        <f>[11]STA_SP2_NO!$D$38</f>
        <v>0</v>
      </c>
      <c r="N25" s="249">
        <f t="shared" si="3"/>
        <v>2.46</v>
      </c>
    </row>
    <row r="26" spans="1:14" x14ac:dyDescent="0.25">
      <c r="A26" s="32">
        <v>6</v>
      </c>
      <c r="B26" s="33" t="s">
        <v>44</v>
      </c>
      <c r="C26" s="62">
        <f>[1]STA_SP2_NO!$D$39</f>
        <v>0</v>
      </c>
      <c r="D26" s="118">
        <f>[2]STA_SP2_NO!$D$39</f>
        <v>0</v>
      </c>
      <c r="E26" s="62">
        <f>[3]STA_SP2_NO!$D$39</f>
        <v>0</v>
      </c>
      <c r="F26" s="118">
        <f>[4]STA_SP2_NO!$D$39</f>
        <v>0</v>
      </c>
      <c r="G26" s="391">
        <f>[5]STA_SP2_NO!$D$39</f>
        <v>4</v>
      </c>
      <c r="H26" s="54">
        <f>[6]STA_SP2_NO!$D$39</f>
        <v>0</v>
      </c>
      <c r="I26" s="61">
        <f>[7]STA_SP2_NO!$D$39</f>
        <v>0</v>
      </c>
      <c r="J26" s="54">
        <f>[8]STA_SP2_NO!$D$39</f>
        <v>0</v>
      </c>
      <c r="K26" s="61">
        <f>[9]STA_SP2_NO!$D$39</f>
        <v>22.2</v>
      </c>
      <c r="L26" s="390">
        <f>[10]STA_SP2_NO!$D$39</f>
        <v>0</v>
      </c>
      <c r="M26" s="393">
        <f>[11]STA_SP2_NO!$D$39</f>
        <v>0</v>
      </c>
      <c r="N26" s="249">
        <f t="shared" si="3"/>
        <v>26.2</v>
      </c>
    </row>
    <row r="27" spans="1:14" x14ac:dyDescent="0.25">
      <c r="A27" s="32">
        <v>7</v>
      </c>
      <c r="B27" s="33" t="s">
        <v>45</v>
      </c>
      <c r="C27" s="62">
        <f>[1]STA_SP2_NO!$D$40</f>
        <v>10.77</v>
      </c>
      <c r="D27" s="118">
        <f>[2]STA_SP2_NO!$D$40</f>
        <v>0</v>
      </c>
      <c r="E27" s="62">
        <f>[3]STA_SP2_NO!$D$40</f>
        <v>10</v>
      </c>
      <c r="F27" s="118">
        <f>[4]STA_SP2_NO!$D$40</f>
        <v>1.23</v>
      </c>
      <c r="G27" s="391">
        <f>[5]STA_SP2_NO!$D$40</f>
        <v>1</v>
      </c>
      <c r="H27" s="54">
        <f>[6]STA_SP2_NO!$D$40</f>
        <v>0</v>
      </c>
      <c r="I27" s="61">
        <f>[7]STA_SP2_NO!$D$40</f>
        <v>0</v>
      </c>
      <c r="J27" s="54">
        <f>[8]STA_SP2_NO!$D$40</f>
        <v>1</v>
      </c>
      <c r="K27" s="61">
        <f>[9]STA_SP2_NO!$D$40</f>
        <v>193.88</v>
      </c>
      <c r="L27" s="390">
        <f>[10]STA_SP2_NO!$D$40</f>
        <v>3</v>
      </c>
      <c r="M27" s="393">
        <f>[11]STA_SP2_NO!$D$40</f>
        <v>1.23</v>
      </c>
      <c r="N27" s="249">
        <f t="shared" si="3"/>
        <v>222.10999999999999</v>
      </c>
    </row>
    <row r="28" spans="1:14" ht="15.75" thickBot="1" x14ac:dyDescent="0.3">
      <c r="A28" s="34">
        <v>8</v>
      </c>
      <c r="B28" s="35" t="s">
        <v>46</v>
      </c>
      <c r="C28" s="62">
        <f>[1]STA_SP2_NO!$D$41</f>
        <v>0</v>
      </c>
      <c r="D28" s="118">
        <f>[2]STA_SP2_NO!$D$41</f>
        <v>0</v>
      </c>
      <c r="E28" s="62">
        <f>[3]STA_SP2_NO!$D$41</f>
        <v>14</v>
      </c>
      <c r="F28" s="118">
        <f>[4]STA_SP2_NO!$D$41</f>
        <v>0</v>
      </c>
      <c r="G28" s="391">
        <f>[5]STA_SP2_NO!$D$41</f>
        <v>0</v>
      </c>
      <c r="H28" s="54">
        <f>[6]STA_SP2_NO!$D$41</f>
        <v>0</v>
      </c>
      <c r="I28" s="61">
        <f>[7]STA_SP2_NO!$D$41</f>
        <v>0</v>
      </c>
      <c r="J28" s="54">
        <f>[8]STA_SP2_NO!$D$41</f>
        <v>0</v>
      </c>
      <c r="K28" s="61">
        <f>[9]STA_SP2_NO!$D$41</f>
        <v>0</v>
      </c>
      <c r="L28" s="390">
        <f>[10]STA_SP2_NO!$D$41</f>
        <v>0</v>
      </c>
      <c r="M28" s="393">
        <f>[11]STA_SP2_NO!$D$41</f>
        <v>0</v>
      </c>
      <c r="N28" s="249">
        <f t="shared" si="3"/>
        <v>14</v>
      </c>
    </row>
    <row r="29" spans="1:14" ht="15.75" thickBot="1" x14ac:dyDescent="0.3">
      <c r="A29" s="36"/>
      <c r="B29" s="37" t="s">
        <v>37</v>
      </c>
      <c r="C29" s="41">
        <f t="shared" ref="C29:F29" si="4">SUM(C21:C28)</f>
        <v>839.42000000000007</v>
      </c>
      <c r="D29" s="51">
        <f>SUM(D21:D28)</f>
        <v>242.31</v>
      </c>
      <c r="E29" s="41">
        <f t="shared" si="4"/>
        <v>18944</v>
      </c>
      <c r="F29" s="39">
        <f t="shared" si="4"/>
        <v>176.64</v>
      </c>
      <c r="G29" s="392">
        <f t="shared" ref="G29:M29" si="5">SUM(G21:G28)</f>
        <v>244</v>
      </c>
      <c r="H29" s="39">
        <f t="shared" si="5"/>
        <v>2196.34</v>
      </c>
      <c r="I29" s="41">
        <f t="shared" si="5"/>
        <v>697</v>
      </c>
      <c r="J29" s="39">
        <f t="shared" si="5"/>
        <v>130</v>
      </c>
      <c r="K29" s="41">
        <f t="shared" si="5"/>
        <v>1553.5500000000002</v>
      </c>
      <c r="L29" s="380">
        <f t="shared" si="5"/>
        <v>147</v>
      </c>
      <c r="M29" s="333">
        <f t="shared" si="5"/>
        <v>230.63</v>
      </c>
      <c r="N29" s="250">
        <f t="shared" si="3"/>
        <v>25400.89</v>
      </c>
    </row>
    <row r="30" spans="1:14" ht="15.75" thickBot="1" x14ac:dyDescent="0.3">
      <c r="A30" s="1"/>
      <c r="B30" s="1"/>
      <c r="C30" s="1"/>
      <c r="D30" s="1"/>
      <c r="E30" s="1"/>
      <c r="F30" s="1"/>
      <c r="G30" s="341"/>
      <c r="H30" s="1"/>
      <c r="I30" s="341"/>
      <c r="J30" s="1"/>
      <c r="K30" s="341"/>
      <c r="L30" s="1"/>
      <c r="M30" s="348"/>
      <c r="N30" s="1"/>
    </row>
    <row r="31" spans="1:14" ht="15.75" thickBot="1" x14ac:dyDescent="0.3">
      <c r="A31" s="460" t="s">
        <v>53</v>
      </c>
      <c r="B31" s="511"/>
      <c r="C31" s="55">
        <f>C29/N29</f>
        <v>3.3046873554430575E-2</v>
      </c>
      <c r="D31" s="56">
        <f>D29/N29</f>
        <v>9.5394295239261302E-3</v>
      </c>
      <c r="E31" s="48">
        <f>E29/N29</f>
        <v>0.74580063926893903</v>
      </c>
      <c r="F31" s="47">
        <f>F29/N29</f>
        <v>6.9540870418319982E-3</v>
      </c>
      <c r="G31" s="70">
        <f>G29/N29</f>
        <v>9.6059626257190209E-3</v>
      </c>
      <c r="H31" s="47">
        <f>H29/N29</f>
        <v>8.6467048989228343E-2</v>
      </c>
      <c r="I31" s="70">
        <f>I29/N29</f>
        <v>2.7439983402156382E-2</v>
      </c>
      <c r="J31" s="47">
        <f>J29/N29</f>
        <v>5.1179309071453793E-3</v>
      </c>
      <c r="K31" s="70">
        <f>K29/N29</f>
        <v>6.1161242775351579E-2</v>
      </c>
      <c r="L31" s="389">
        <f>L29/N29</f>
        <v>5.7871987950028521E-3</v>
      </c>
      <c r="M31" s="342">
        <f>M29/N29</f>
        <v>9.0796031162687606E-3</v>
      </c>
      <c r="N31" s="258">
        <f>SUM(C31:M31)</f>
        <v>1</v>
      </c>
    </row>
  </sheetData>
  <mergeCells count="33">
    <mergeCell ref="N18:N20"/>
    <mergeCell ref="L19:L20"/>
    <mergeCell ref="C2:M2"/>
    <mergeCell ref="M3:M4"/>
    <mergeCell ref="M19:M20"/>
    <mergeCell ref="G19:G20"/>
    <mergeCell ref="H19:H20"/>
    <mergeCell ref="I19:I20"/>
    <mergeCell ref="J19:J20"/>
    <mergeCell ref="N2:N4"/>
    <mergeCell ref="C3:C4"/>
    <mergeCell ref="D3:D4"/>
    <mergeCell ref="E3:E4"/>
    <mergeCell ref="F3:F4"/>
    <mergeCell ref="G3:G4"/>
    <mergeCell ref="L3:L4"/>
    <mergeCell ref="C1:K1"/>
    <mergeCell ref="A2:A4"/>
    <mergeCell ref="B2:B4"/>
    <mergeCell ref="H3:H4"/>
    <mergeCell ref="I3:I4"/>
    <mergeCell ref="J3:J4"/>
    <mergeCell ref="K3:K4"/>
    <mergeCell ref="A31:B31"/>
    <mergeCell ref="F19:F20"/>
    <mergeCell ref="A15:B15"/>
    <mergeCell ref="C17:K17"/>
    <mergeCell ref="A18:A20"/>
    <mergeCell ref="B18:B20"/>
    <mergeCell ref="C19:C20"/>
    <mergeCell ref="D19:D20"/>
    <mergeCell ref="E19:E20"/>
    <mergeCell ref="K19:K20"/>
  </mergeCells>
  <pageMargins left="0.25" right="0.25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workbookViewId="0">
      <selection activeCell="F25" sqref="F25:F26"/>
    </sheetView>
  </sheetViews>
  <sheetFormatPr defaultRowHeight="15" x14ac:dyDescent="0.25"/>
  <cols>
    <col min="1" max="1" width="4.5703125" customWidth="1"/>
    <col min="2" max="2" width="26.7109375" customWidth="1"/>
  </cols>
  <sheetData>
    <row r="1" spans="1:14" ht="24.75" customHeight="1" thickBot="1" x14ac:dyDescent="0.3">
      <c r="A1" s="120"/>
      <c r="B1" s="120"/>
      <c r="C1" s="448" t="s">
        <v>110</v>
      </c>
      <c r="D1" s="449"/>
      <c r="E1" s="449"/>
      <c r="F1" s="449"/>
      <c r="G1" s="449"/>
      <c r="H1" s="449"/>
      <c r="I1" s="449"/>
      <c r="J1" s="528"/>
      <c r="K1" s="528"/>
      <c r="L1" s="120"/>
      <c r="M1" s="120"/>
      <c r="N1" s="121"/>
    </row>
    <row r="2" spans="1:14" ht="15.75" thickBot="1" x14ac:dyDescent="0.3">
      <c r="A2" s="451" t="s">
        <v>0</v>
      </c>
      <c r="B2" s="525" t="s">
        <v>1</v>
      </c>
      <c r="C2" s="377" t="s">
        <v>2</v>
      </c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531" t="s">
        <v>3</v>
      </c>
    </row>
    <row r="3" spans="1:14" ht="15" customHeight="1" x14ac:dyDescent="0.25">
      <c r="A3" s="490"/>
      <c r="B3" s="492"/>
      <c r="C3" s="534" t="s">
        <v>69</v>
      </c>
      <c r="D3" s="535" t="s">
        <v>4</v>
      </c>
      <c r="E3" s="512" t="s">
        <v>5</v>
      </c>
      <c r="F3" s="453" t="s">
        <v>6</v>
      </c>
      <c r="G3" s="505" t="s">
        <v>8</v>
      </c>
      <c r="H3" s="453" t="s">
        <v>94</v>
      </c>
      <c r="I3" s="494" t="s">
        <v>9</v>
      </c>
      <c r="J3" s="513" t="s">
        <v>38</v>
      </c>
      <c r="K3" s="494" t="s">
        <v>93</v>
      </c>
      <c r="L3" s="453" t="s">
        <v>11</v>
      </c>
      <c r="M3" s="529" t="s">
        <v>96</v>
      </c>
      <c r="N3" s="532"/>
    </row>
    <row r="4" spans="1:14" ht="15.75" thickBot="1" x14ac:dyDescent="0.3">
      <c r="A4" s="491"/>
      <c r="B4" s="493"/>
      <c r="C4" s="502"/>
      <c r="D4" s="504"/>
      <c r="E4" s="491"/>
      <c r="F4" s="491"/>
      <c r="G4" s="506"/>
      <c r="H4" s="454"/>
      <c r="I4" s="495"/>
      <c r="J4" s="515"/>
      <c r="K4" s="495"/>
      <c r="L4" s="454"/>
      <c r="M4" s="530"/>
      <c r="N4" s="533"/>
    </row>
    <row r="5" spans="1:14" ht="15.75" thickBot="1" x14ac:dyDescent="0.3">
      <c r="A5" s="30">
        <v>1</v>
      </c>
      <c r="B5" s="31" t="s">
        <v>39</v>
      </c>
      <c r="C5" s="117">
        <f>[1]STA_SP2_NO!$J$11</f>
        <v>1210</v>
      </c>
      <c r="D5" s="68">
        <f>[2]STA_SP2_NO!$J$11</f>
        <v>496</v>
      </c>
      <c r="E5" s="117">
        <f>[3]STA_SP2_NO!$J$11</f>
        <v>404</v>
      </c>
      <c r="F5" s="118">
        <f>[4]STA_SP2_NO!$J$11</f>
        <v>471</v>
      </c>
      <c r="G5" s="385">
        <f>[5]STA_SP2_NO!$J$11</f>
        <v>537</v>
      </c>
      <c r="H5" s="126">
        <f>[6]STA_SP2_NO!$J$11</f>
        <v>2943</v>
      </c>
      <c r="I5" s="143">
        <f>[7]STA_SP2_NO!$J$11</f>
        <v>1025</v>
      </c>
      <c r="J5" s="126">
        <f>[8]STA_SP2_NO!$J$11</f>
        <v>609</v>
      </c>
      <c r="K5" s="143">
        <f>[9]STA_SP2_NO!$J$11</f>
        <v>509</v>
      </c>
      <c r="L5" s="379">
        <f>[10]STA_SP2_NO!$J$11</f>
        <v>684</v>
      </c>
      <c r="M5" s="394">
        <f>[11]STA_SP2_NO!$J$11</f>
        <v>44</v>
      </c>
      <c r="N5" s="397">
        <f t="shared" ref="N5:N18" si="0">SUM(C5:M5)</f>
        <v>8932</v>
      </c>
    </row>
    <row r="6" spans="1:14" ht="15.75" thickBot="1" x14ac:dyDescent="0.3">
      <c r="A6" s="32">
        <v>2</v>
      </c>
      <c r="B6" s="33" t="s">
        <v>40</v>
      </c>
      <c r="C6" s="117">
        <f>[1]STA_SP2_NO!$J$12</f>
        <v>126</v>
      </c>
      <c r="D6" s="68">
        <f>[2]STA_SP2_NO!$J$12</f>
        <v>86</v>
      </c>
      <c r="E6" s="117">
        <f>[3]STA_SP2_NO!$J$12</f>
        <v>51</v>
      </c>
      <c r="F6" s="118">
        <f>[4]STA_SP2_NO!$J$12</f>
        <v>89</v>
      </c>
      <c r="G6" s="385">
        <f>[5]STA_SP2_NO!$J$12</f>
        <v>75</v>
      </c>
      <c r="H6" s="126">
        <f>[6]STA_SP2_NO!$J$12</f>
        <v>236</v>
      </c>
      <c r="I6" s="143">
        <f>[7]STA_SP2_NO!$J$12</f>
        <v>111</v>
      </c>
      <c r="J6" s="126">
        <f>[8]STA_SP2_NO!$J$12</f>
        <v>54</v>
      </c>
      <c r="K6" s="143">
        <f>[9]STA_SP2_NO!$J$12</f>
        <v>43</v>
      </c>
      <c r="L6" s="379">
        <f>[10]STA_SP2_NO!$J$12</f>
        <v>72</v>
      </c>
      <c r="M6" s="394">
        <f>[11]STA_SP2_NO!$J$12</f>
        <v>8</v>
      </c>
      <c r="N6" s="397">
        <f t="shared" si="0"/>
        <v>951</v>
      </c>
    </row>
    <row r="7" spans="1:14" ht="15.75" thickBot="1" x14ac:dyDescent="0.3">
      <c r="A7" s="32">
        <v>3</v>
      </c>
      <c r="B7" s="33" t="s">
        <v>41</v>
      </c>
      <c r="C7" s="117">
        <f>[1]STA_SP2_NO!$J$13</f>
        <v>11</v>
      </c>
      <c r="D7" s="68">
        <f>[2]STA_SP2_NO!$J$13</f>
        <v>6</v>
      </c>
      <c r="E7" s="117">
        <f>[3]STA_SP2_NO!$J$13</f>
        <v>2</v>
      </c>
      <c r="F7" s="118">
        <f>[4]STA_SP2_NO!$J$13</f>
        <v>7</v>
      </c>
      <c r="G7" s="385">
        <f>[5]STA_SP2_NO!$J$13</f>
        <v>2</v>
      </c>
      <c r="H7" s="126">
        <f>[6]STA_SP2_NO!$J$13</f>
        <v>28</v>
      </c>
      <c r="I7" s="143">
        <f>[7]STA_SP2_NO!$J$13</f>
        <v>18</v>
      </c>
      <c r="J7" s="126">
        <f>[8]STA_SP2_NO!$J$13</f>
        <v>7</v>
      </c>
      <c r="K7" s="143">
        <f>[9]STA_SP2_NO!$J$13</f>
        <v>1</v>
      </c>
      <c r="L7" s="379">
        <f>[10]STA_SP2_NO!$J$13</f>
        <v>1</v>
      </c>
      <c r="M7" s="394">
        <f>[11]STA_SP2_NO!$J$13</f>
        <v>1</v>
      </c>
      <c r="N7" s="397">
        <f t="shared" si="0"/>
        <v>84</v>
      </c>
    </row>
    <row r="8" spans="1:14" ht="15.75" thickBot="1" x14ac:dyDescent="0.3">
      <c r="A8" s="32">
        <v>4</v>
      </c>
      <c r="B8" s="33" t="s">
        <v>42</v>
      </c>
      <c r="C8" s="117">
        <f>[1]STA_SP2_NO!$J$14</f>
        <v>4</v>
      </c>
      <c r="D8" s="68">
        <f>[2]STA_SP2_NO!$J$14</f>
        <v>1</v>
      </c>
      <c r="E8" s="117">
        <f>[3]STA_SP2_NO!$J$14</f>
        <v>1</v>
      </c>
      <c r="F8" s="118">
        <f>[4]STA_SP2_NO!$J$14</f>
        <v>4</v>
      </c>
      <c r="G8" s="385">
        <f>[5]STA_SP2_NO!$J$14</f>
        <v>3</v>
      </c>
      <c r="H8" s="126">
        <f>[6]STA_SP2_NO!$J$14</f>
        <v>8</v>
      </c>
      <c r="I8" s="143">
        <f>[7]STA_SP2_NO!$J$14</f>
        <v>2</v>
      </c>
      <c r="J8" s="126">
        <f>[8]STA_SP2_NO!$J$14</f>
        <v>3</v>
      </c>
      <c r="K8" s="143">
        <f>[9]STA_SP2_NO!$J$14</f>
        <v>1</v>
      </c>
      <c r="L8" s="379">
        <f>[10]STA_SP2_NO!$J$14</f>
        <v>1</v>
      </c>
      <c r="M8" s="394">
        <f>[11]STA_SP2_NO!$J$14</f>
        <v>0</v>
      </c>
      <c r="N8" s="397">
        <f t="shared" si="0"/>
        <v>28</v>
      </c>
    </row>
    <row r="9" spans="1:14" ht="15.75" thickBot="1" x14ac:dyDescent="0.3">
      <c r="A9" s="32">
        <v>5</v>
      </c>
      <c r="B9" s="33" t="s">
        <v>43</v>
      </c>
      <c r="C9" s="117">
        <f>[1]STA_SP2_NO!$J$15</f>
        <v>0</v>
      </c>
      <c r="D9" s="68">
        <f>[2]STA_SP2_NO!$J$15</f>
        <v>0</v>
      </c>
      <c r="E9" s="117">
        <f>[3]STA_SP2_NO!$J$15</f>
        <v>0</v>
      </c>
      <c r="F9" s="118">
        <f>[4]STA_SP2_NO!$J$15</f>
        <v>0</v>
      </c>
      <c r="G9" s="385">
        <f>[5]STA_SP2_NO!$J$15</f>
        <v>0</v>
      </c>
      <c r="H9" s="126">
        <f>[6]STA_SP2_NO!$J$15</f>
        <v>7</v>
      </c>
      <c r="I9" s="143">
        <f>[7]STA_SP2_NO!$J$15</f>
        <v>0</v>
      </c>
      <c r="J9" s="126">
        <f>[8]STA_SP2_NO!$J$15</f>
        <v>4</v>
      </c>
      <c r="K9" s="143">
        <f>[9]STA_SP2_NO!$J$15</f>
        <v>0</v>
      </c>
      <c r="L9" s="379">
        <f>[10]STA_SP2_NO!$J$15</f>
        <v>0</v>
      </c>
      <c r="M9" s="394">
        <f>[11]STA_SP2_NO!$J$15</f>
        <v>0</v>
      </c>
      <c r="N9" s="397">
        <f t="shared" si="0"/>
        <v>11</v>
      </c>
    </row>
    <row r="10" spans="1:14" ht="15.75" thickBot="1" x14ac:dyDescent="0.3">
      <c r="A10" s="32">
        <v>6</v>
      </c>
      <c r="B10" s="33" t="s">
        <v>44</v>
      </c>
      <c r="C10" s="117">
        <f>[1]STA_SP2_NO!$J$16</f>
        <v>11</v>
      </c>
      <c r="D10" s="68">
        <f>[2]STA_SP2_NO!$J$16</f>
        <v>2</v>
      </c>
      <c r="E10" s="117">
        <f>[3]STA_SP2_NO!$J$16</f>
        <v>2</v>
      </c>
      <c r="F10" s="118">
        <f>[4]STA_SP2_NO!$J$16</f>
        <v>1</v>
      </c>
      <c r="G10" s="385">
        <f>[5]STA_SP2_NO!$J$16</f>
        <v>2</v>
      </c>
      <c r="H10" s="126">
        <f>[6]STA_SP2_NO!$J$16</f>
        <v>45</v>
      </c>
      <c r="I10" s="143">
        <f>[7]STA_SP2_NO!$J$16</f>
        <v>4</v>
      </c>
      <c r="J10" s="126">
        <f>[8]STA_SP2_NO!$J$16</f>
        <v>3</v>
      </c>
      <c r="K10" s="143">
        <f>[9]STA_SP2_NO!$J$16</f>
        <v>3</v>
      </c>
      <c r="L10" s="379">
        <f>[10]STA_SP2_NO!$J$16</f>
        <v>10</v>
      </c>
      <c r="M10" s="394">
        <f>[11]STA_SP2_NO!$J$16</f>
        <v>0</v>
      </c>
      <c r="N10" s="397">
        <f t="shared" si="0"/>
        <v>83</v>
      </c>
    </row>
    <row r="11" spans="1:14" ht="15.75" thickBot="1" x14ac:dyDescent="0.3">
      <c r="A11" s="32">
        <v>7</v>
      </c>
      <c r="B11" s="33" t="s">
        <v>45</v>
      </c>
      <c r="C11" s="117">
        <f>[1]STA_SP2_NO!$J$17</f>
        <v>0</v>
      </c>
      <c r="D11" s="68">
        <f>[2]STA_SP2_NO!$J$17</f>
        <v>1</v>
      </c>
      <c r="E11" s="117">
        <f>[3]STA_SP2_NO!$J$17</f>
        <v>0</v>
      </c>
      <c r="F11" s="118">
        <f>[4]STA_SP2_NO!$J$17</f>
        <v>0</v>
      </c>
      <c r="G11" s="385">
        <f>[5]STA_SP2_NO!$J$17</f>
        <v>0</v>
      </c>
      <c r="H11" s="126">
        <f>[6]STA_SP2_NO!$J$17</f>
        <v>3</v>
      </c>
      <c r="I11" s="143">
        <f>[7]STA_SP2_NO!$J$17</f>
        <v>2</v>
      </c>
      <c r="J11" s="126">
        <f>[8]STA_SP2_NO!$J$17</f>
        <v>0</v>
      </c>
      <c r="K11" s="143">
        <f>[9]STA_SP2_NO!$J$17</f>
        <v>0</v>
      </c>
      <c r="L11" s="379">
        <f>[10]STA_SP2_NO!$J$17</f>
        <v>1</v>
      </c>
      <c r="M11" s="394">
        <f>[11]STA_SP2_NO!$J$17</f>
        <v>0</v>
      </c>
      <c r="N11" s="397">
        <f t="shared" si="0"/>
        <v>7</v>
      </c>
    </row>
    <row r="12" spans="1:14" ht="15.75" thickBot="1" x14ac:dyDescent="0.3">
      <c r="A12" s="32">
        <v>8</v>
      </c>
      <c r="B12" s="33" t="s">
        <v>46</v>
      </c>
      <c r="C12" s="117">
        <f>[1]STA_SP2_NO!$J$18</f>
        <v>7</v>
      </c>
      <c r="D12" s="68">
        <f>[2]STA_SP2_NO!$J$18</f>
        <v>0</v>
      </c>
      <c r="E12" s="117">
        <f>[3]STA_SP2_NO!$J$18</f>
        <v>13</v>
      </c>
      <c r="F12" s="118">
        <f>[4]STA_SP2_NO!$J$18</f>
        <v>6</v>
      </c>
      <c r="G12" s="385">
        <f>[5]STA_SP2_NO!$J$18</f>
        <v>1</v>
      </c>
      <c r="H12" s="126">
        <f>[6]STA_SP2_NO!$J$18</f>
        <v>0</v>
      </c>
      <c r="I12" s="143">
        <f>[7]STA_SP2_NO!$J$18</f>
        <v>6</v>
      </c>
      <c r="J12" s="126">
        <f>[8]STA_SP2_NO!$J$18</f>
        <v>17</v>
      </c>
      <c r="K12" s="143">
        <f>[9]STA_SP2_NO!$J$18</f>
        <v>0</v>
      </c>
      <c r="L12" s="379">
        <f>[10]STA_SP2_NO!$J$18</f>
        <v>3</v>
      </c>
      <c r="M12" s="394">
        <f>[11]STA_SP2_NO!$J$18</f>
        <v>0</v>
      </c>
      <c r="N12" s="397">
        <f t="shared" si="0"/>
        <v>53</v>
      </c>
    </row>
    <row r="13" spans="1:14" ht="23.25" thickBot="1" x14ac:dyDescent="0.3">
      <c r="A13" s="32">
        <v>9</v>
      </c>
      <c r="B13" s="53" t="s">
        <v>47</v>
      </c>
      <c r="C13" s="117">
        <f>[1]STA_SP2_NO!$J$19</f>
        <v>0</v>
      </c>
      <c r="D13" s="68">
        <f>[2]STA_SP2_NO!$J$19</f>
        <v>0</v>
      </c>
      <c r="E13" s="117">
        <f>[3]STA_SP2_NO!$J$19</f>
        <v>0</v>
      </c>
      <c r="F13" s="118">
        <f>[4]STA_SP2_NO!$J$19</f>
        <v>0</v>
      </c>
      <c r="G13" s="385">
        <f>[5]STA_SP2_NO!$J$19</f>
        <v>0</v>
      </c>
      <c r="H13" s="126">
        <f>[6]STA_SP2_NO!$J$19</f>
        <v>0</v>
      </c>
      <c r="I13" s="143">
        <f>[7]STA_SP2_NO!$J$19</f>
        <v>0</v>
      </c>
      <c r="J13" s="126">
        <f>[8]STA_SP2_NO!$J$19</f>
        <v>0</v>
      </c>
      <c r="K13" s="143">
        <f>[9]STA_SP2_NO!$J$19</f>
        <v>0</v>
      </c>
      <c r="L13" s="379">
        <f>[10]STA_SP2_NO!$J$19</f>
        <v>0</v>
      </c>
      <c r="M13" s="394">
        <f>[11]STA_SP2_NO!$J$19</f>
        <v>0</v>
      </c>
      <c r="N13" s="397">
        <f t="shared" si="0"/>
        <v>0</v>
      </c>
    </row>
    <row r="14" spans="1:14" ht="27" customHeight="1" thickBot="1" x14ac:dyDescent="0.3">
      <c r="A14" s="32">
        <v>10</v>
      </c>
      <c r="B14" s="53" t="s">
        <v>48</v>
      </c>
      <c r="C14" s="117">
        <f>[1]STA_SP2_NO!$J$20</f>
        <v>0</v>
      </c>
      <c r="D14" s="68">
        <f>[2]STA_SP2_NO!$J$20</f>
        <v>0</v>
      </c>
      <c r="E14" s="117">
        <f>[3]STA_SP2_NO!$J$20</f>
        <v>0</v>
      </c>
      <c r="F14" s="118">
        <f>[4]STA_SP2_NO!$J$20</f>
        <v>0</v>
      </c>
      <c r="G14" s="385">
        <f>[5]STA_SP2_NO!$J$20</f>
        <v>0</v>
      </c>
      <c r="H14" s="126">
        <f>[6]STA_SP2_NO!$J$20</f>
        <v>0</v>
      </c>
      <c r="I14" s="143">
        <f>[7]STA_SP2_NO!$J$20</f>
        <v>0</v>
      </c>
      <c r="J14" s="126">
        <f>[8]STA_SP2_NO!$J$20</f>
        <v>0</v>
      </c>
      <c r="K14" s="143">
        <f>[9]STA_SP2_NO!$J$20</f>
        <v>0</v>
      </c>
      <c r="L14" s="379">
        <f>[10]STA_SP2_NO!$J$20</f>
        <v>0</v>
      </c>
      <c r="M14" s="394">
        <f>[11]STA_SP2_NO!$J$20</f>
        <v>0</v>
      </c>
      <c r="N14" s="397">
        <f t="shared" si="0"/>
        <v>0</v>
      </c>
    </row>
    <row r="15" spans="1:14" ht="15.75" thickBot="1" x14ac:dyDescent="0.3">
      <c r="A15" s="32">
        <v>11</v>
      </c>
      <c r="B15" s="33" t="s">
        <v>49</v>
      </c>
      <c r="C15" s="117">
        <f>[1]STA_SP2_NO!$J$21</f>
        <v>0</v>
      </c>
      <c r="D15" s="68">
        <f>[2]STA_SP2_NO!$J$21</f>
        <v>0</v>
      </c>
      <c r="E15" s="117">
        <f>[3]STA_SP2_NO!$J$21</f>
        <v>0</v>
      </c>
      <c r="F15" s="118">
        <f>[4]STA_SP2_NO!$J$21</f>
        <v>0</v>
      </c>
      <c r="G15" s="385">
        <f>[5]STA_SP2_NO!$J$21</f>
        <v>0</v>
      </c>
      <c r="H15" s="126">
        <f>[6]STA_SP2_NO!$J$21</f>
        <v>0</v>
      </c>
      <c r="I15" s="143">
        <f>[7]STA_SP2_NO!$J$21</f>
        <v>0</v>
      </c>
      <c r="J15" s="126">
        <f>[8]STA_SP2_NO!$J$21</f>
        <v>0</v>
      </c>
      <c r="K15" s="143">
        <f>[9]STA_SP2_NO!$J$21</f>
        <v>0</v>
      </c>
      <c r="L15" s="379">
        <f>[10]STA_SP2_NO!$J$21</f>
        <v>0</v>
      </c>
      <c r="M15" s="394">
        <f>[11]STA_SP2_NO!$J$21</f>
        <v>0</v>
      </c>
      <c r="N15" s="397">
        <f t="shared" si="0"/>
        <v>0</v>
      </c>
    </row>
    <row r="16" spans="1:14" ht="57" thickBot="1" x14ac:dyDescent="0.3">
      <c r="A16" s="32">
        <v>12</v>
      </c>
      <c r="B16" s="53" t="s">
        <v>50</v>
      </c>
      <c r="C16" s="117">
        <f>[1]STA_SP2_NO!$J$22</f>
        <v>0</v>
      </c>
      <c r="D16" s="68">
        <f>[2]STA_SP2_NO!$J$22</f>
        <v>0</v>
      </c>
      <c r="E16" s="117">
        <f>[3]STA_SP2_NO!$J$22</f>
        <v>0</v>
      </c>
      <c r="F16" s="118">
        <f>[4]STA_SP2_NO!$J$22</f>
        <v>0</v>
      </c>
      <c r="G16" s="385">
        <f>[5]STA_SP2_NO!$J$22</f>
        <v>0</v>
      </c>
      <c r="H16" s="126">
        <f>[6]STA_SP2_NO!$J$22</f>
        <v>0</v>
      </c>
      <c r="I16" s="143">
        <f>[7]STA_SP2_NO!$J$22</f>
        <v>0</v>
      </c>
      <c r="J16" s="126">
        <f>[8]STA_SP2_NO!$J$22</f>
        <v>0</v>
      </c>
      <c r="K16" s="143">
        <f>[9]STA_SP2_NO!$J$22</f>
        <v>0</v>
      </c>
      <c r="L16" s="379">
        <f>[10]STA_SP2_NO!$J$22</f>
        <v>0</v>
      </c>
      <c r="M16" s="395">
        <f>[11]STA_SP2_NO!$J$22</f>
        <v>0</v>
      </c>
      <c r="N16" s="397">
        <f t="shared" si="0"/>
        <v>0</v>
      </c>
    </row>
    <row r="17" spans="1:14" ht="34.5" thickBot="1" x14ac:dyDescent="0.3">
      <c r="A17" s="32">
        <v>13</v>
      </c>
      <c r="B17" s="53" t="s">
        <v>51</v>
      </c>
      <c r="C17" s="117">
        <f>[1]STA_SP2_NO!$J$23</f>
        <v>0</v>
      </c>
      <c r="D17" s="68">
        <f>[2]STA_SP2_NO!$J$23</f>
        <v>0</v>
      </c>
      <c r="E17" s="117">
        <f>[3]STA_SP2_NO!$J$23</f>
        <v>0</v>
      </c>
      <c r="F17" s="118">
        <f>[4]STA_SP2_NO!$J$23</f>
        <v>0</v>
      </c>
      <c r="G17" s="385">
        <f>[5]STA_SP2_NO!$J$23</f>
        <v>0</v>
      </c>
      <c r="H17" s="126">
        <f>[6]STA_SP2_NO!$J$23</f>
        <v>0</v>
      </c>
      <c r="I17" s="143">
        <f>[7]STA_SP2_NO!$J$23</f>
        <v>0</v>
      </c>
      <c r="J17" s="126">
        <f>[8]STA_SP2_NO!$J$23</f>
        <v>0</v>
      </c>
      <c r="K17" s="143">
        <f>[9]STA_SP2_NO!$J$23</f>
        <v>0</v>
      </c>
      <c r="L17" s="379">
        <f>[10]STA_SP2_NO!$J$23</f>
        <v>0</v>
      </c>
      <c r="M17" s="395">
        <f>[11]STA_SP2_NO!$J$23</f>
        <v>0</v>
      </c>
      <c r="N17" s="397">
        <f t="shared" si="0"/>
        <v>0</v>
      </c>
    </row>
    <row r="18" spans="1:14" ht="15.75" thickBot="1" x14ac:dyDescent="0.3">
      <c r="A18" s="36"/>
      <c r="B18" s="37" t="s">
        <v>37</v>
      </c>
      <c r="C18" s="41">
        <f t="shared" ref="C18:F18" si="1">SUM(C5:C17)</f>
        <v>1369</v>
      </c>
      <c r="D18" s="42">
        <f t="shared" si="1"/>
        <v>592</v>
      </c>
      <c r="E18" s="41">
        <f t="shared" si="1"/>
        <v>473</v>
      </c>
      <c r="F18" s="39">
        <f t="shared" si="1"/>
        <v>578</v>
      </c>
      <c r="G18" s="40">
        <f t="shared" ref="G18:M18" si="2">SUM(G5:G17)</f>
        <v>620</v>
      </c>
      <c r="H18" s="39">
        <f t="shared" si="2"/>
        <v>3270</v>
      </c>
      <c r="I18" s="40">
        <f t="shared" si="2"/>
        <v>1168</v>
      </c>
      <c r="J18" s="39">
        <f t="shared" si="2"/>
        <v>697</v>
      </c>
      <c r="K18" s="40">
        <f t="shared" si="2"/>
        <v>557</v>
      </c>
      <c r="L18" s="380">
        <f t="shared" si="2"/>
        <v>772</v>
      </c>
      <c r="M18" s="396">
        <f t="shared" si="2"/>
        <v>53</v>
      </c>
      <c r="N18" s="234">
        <f t="shared" si="0"/>
        <v>10149</v>
      </c>
    </row>
    <row r="19" spans="1:14" ht="15.75" thickBot="1" x14ac:dyDescent="0.3">
      <c r="A19" s="108"/>
      <c r="B19" s="109"/>
      <c r="C19" s="46"/>
      <c r="D19" s="40"/>
      <c r="E19" s="46"/>
      <c r="F19" s="40"/>
      <c r="G19" s="40"/>
      <c r="H19" s="46"/>
      <c r="I19" s="40"/>
      <c r="J19" s="46"/>
      <c r="K19" s="40"/>
      <c r="L19" s="46"/>
      <c r="M19" s="348"/>
      <c r="N19" s="46"/>
    </row>
    <row r="20" spans="1:14" ht="15.75" thickBot="1" x14ac:dyDescent="0.3">
      <c r="A20" s="526" t="s">
        <v>53</v>
      </c>
      <c r="B20" s="527"/>
      <c r="C20" s="55">
        <f>C18/N18</f>
        <v>0.13489013695930632</v>
      </c>
      <c r="D20" s="56">
        <f>D18/N18</f>
        <v>5.8330870036456796E-2</v>
      </c>
      <c r="E20" s="48">
        <f>E18/N18</f>
        <v>4.6605576904128483E-2</v>
      </c>
      <c r="F20" s="47">
        <f>F18/N18</f>
        <v>5.6951423785594639E-2</v>
      </c>
      <c r="G20" s="70">
        <f>G18/N18</f>
        <v>6.1089762538181103E-2</v>
      </c>
      <c r="H20" s="47">
        <f>H18/N18</f>
        <v>0.32219923145137452</v>
      </c>
      <c r="I20" s="70">
        <f>I18/N18</f>
        <v>0.11508523007192827</v>
      </c>
      <c r="J20" s="47">
        <f>J18/N18</f>
        <v>6.8676716917922945E-2</v>
      </c>
      <c r="K20" s="70">
        <f>K18/N18</f>
        <v>5.4882254409301411E-2</v>
      </c>
      <c r="L20" s="389">
        <f>L18/N18</f>
        <v>7.6066607547541631E-2</v>
      </c>
      <c r="M20" s="342">
        <f>M18/N18</f>
        <v>5.2221893782638685E-3</v>
      </c>
      <c r="N20" s="258">
        <f>SUM(C20:M20)</f>
        <v>1</v>
      </c>
    </row>
  </sheetData>
  <mergeCells count="16">
    <mergeCell ref="M3:M4"/>
    <mergeCell ref="N2:N4"/>
    <mergeCell ref="C3:C4"/>
    <mergeCell ref="D3:D4"/>
    <mergeCell ref="E3:E4"/>
    <mergeCell ref="F3:F4"/>
    <mergeCell ref="G3:G4"/>
    <mergeCell ref="L3:L4"/>
    <mergeCell ref="A20:B20"/>
    <mergeCell ref="C1:K1"/>
    <mergeCell ref="A2:A4"/>
    <mergeCell ref="B2:B4"/>
    <mergeCell ref="H3:H4"/>
    <mergeCell ref="I3:I4"/>
    <mergeCell ref="J3:J4"/>
    <mergeCell ref="K3:K4"/>
  </mergeCells>
  <pageMargins left="0.25" right="0.25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workbookViewId="0">
      <selection activeCell="I28" sqref="I28"/>
    </sheetView>
  </sheetViews>
  <sheetFormatPr defaultRowHeight="15" x14ac:dyDescent="0.25"/>
  <cols>
    <col min="1" max="1" width="2.85546875" customWidth="1"/>
    <col min="2" max="2" width="26.5703125" customWidth="1"/>
    <col min="6" max="6" width="9.5703125" bestFit="1" customWidth="1"/>
    <col min="11" max="11" width="9.5703125" bestFit="1" customWidth="1"/>
    <col min="14" max="14" width="8.5703125" customWidth="1"/>
  </cols>
  <sheetData>
    <row r="1" spans="1:14" ht="32.25" customHeight="1" thickBot="1" x14ac:dyDescent="0.3">
      <c r="A1" s="120" t="s">
        <v>67</v>
      </c>
      <c r="B1" s="26"/>
      <c r="C1" s="448" t="s">
        <v>111</v>
      </c>
      <c r="D1" s="449"/>
      <c r="E1" s="449"/>
      <c r="F1" s="449"/>
      <c r="G1" s="449"/>
      <c r="H1" s="449"/>
      <c r="I1" s="449"/>
      <c r="J1" s="450"/>
      <c r="K1" s="450"/>
      <c r="L1" s="26"/>
      <c r="M1" s="26"/>
      <c r="N1" s="155" t="s">
        <v>36</v>
      </c>
    </row>
    <row r="2" spans="1:14" ht="15.75" thickBot="1" x14ac:dyDescent="0.3">
      <c r="A2" s="451" t="s">
        <v>0</v>
      </c>
      <c r="B2" s="453" t="s">
        <v>1</v>
      </c>
      <c r="C2" s="486" t="s">
        <v>2</v>
      </c>
      <c r="D2" s="487"/>
      <c r="E2" s="487"/>
      <c r="F2" s="487"/>
      <c r="G2" s="487"/>
      <c r="H2" s="487"/>
      <c r="I2" s="487"/>
      <c r="J2" s="487"/>
      <c r="K2" s="487"/>
      <c r="L2" s="487"/>
      <c r="M2" s="488"/>
      <c r="N2" s="498" t="s">
        <v>3</v>
      </c>
    </row>
    <row r="3" spans="1:14" ht="24" customHeight="1" x14ac:dyDescent="0.25">
      <c r="A3" s="490"/>
      <c r="B3" s="492"/>
      <c r="C3" s="534" t="s">
        <v>69</v>
      </c>
      <c r="D3" s="535" t="s">
        <v>4</v>
      </c>
      <c r="E3" s="512" t="s">
        <v>5</v>
      </c>
      <c r="F3" s="453" t="s">
        <v>6</v>
      </c>
      <c r="G3" s="494" t="s">
        <v>8</v>
      </c>
      <c r="H3" s="453" t="s">
        <v>94</v>
      </c>
      <c r="I3" s="494" t="s">
        <v>9</v>
      </c>
      <c r="J3" s="513" t="s">
        <v>38</v>
      </c>
      <c r="K3" s="494" t="s">
        <v>93</v>
      </c>
      <c r="L3" s="453" t="s">
        <v>11</v>
      </c>
      <c r="M3" s="521" t="s">
        <v>96</v>
      </c>
      <c r="N3" s="499"/>
    </row>
    <row r="4" spans="1:14" ht="15.75" thickBot="1" x14ac:dyDescent="0.3">
      <c r="A4" s="491"/>
      <c r="B4" s="493"/>
      <c r="C4" s="502"/>
      <c r="D4" s="504"/>
      <c r="E4" s="491"/>
      <c r="F4" s="491"/>
      <c r="G4" s="495"/>
      <c r="H4" s="454"/>
      <c r="I4" s="495"/>
      <c r="J4" s="515"/>
      <c r="K4" s="495"/>
      <c r="L4" s="454"/>
      <c r="M4" s="523"/>
      <c r="N4" s="500"/>
    </row>
    <row r="5" spans="1:14" ht="15.75" thickBot="1" x14ac:dyDescent="0.3">
      <c r="A5" s="30">
        <v>1</v>
      </c>
      <c r="B5" s="31" t="s">
        <v>39</v>
      </c>
      <c r="C5" s="117">
        <f>[1]STA_SP2_NO!$K$11</f>
        <v>96408.24</v>
      </c>
      <c r="D5" s="68">
        <f>[2]STA_SP2_NO!$K$11</f>
        <v>31773.599999999999</v>
      </c>
      <c r="E5" s="117">
        <f>[3]STA_SP2_NO!$K$11</f>
        <v>24200</v>
      </c>
      <c r="F5" s="388">
        <f>[4]STA_SP2_NO!$K$11</f>
        <v>31175.38</v>
      </c>
      <c r="G5" s="385">
        <f>[5]STA_SP2_NO!$K$11</f>
        <v>35314</v>
      </c>
      <c r="H5" s="126">
        <f>[6]STA_SP2_NO!$K$11</f>
        <v>51332.29</v>
      </c>
      <c r="I5" s="143">
        <f>[7]STA_SP2_NO!$K$11</f>
        <v>79557</v>
      </c>
      <c r="J5" s="126">
        <f>[8]STA_SP2_NO!$K$11</f>
        <v>29566</v>
      </c>
      <c r="K5" s="143">
        <f>[9]STA_SP2_NO!$K$11</f>
        <v>34043.29</v>
      </c>
      <c r="L5" s="379">
        <f>[10]STA_SP2_NO!$K$11</f>
        <v>37069</v>
      </c>
      <c r="M5" s="386">
        <f>[11]STA_SP2_NO!$K$11</f>
        <v>1775.44</v>
      </c>
      <c r="N5" s="249">
        <f t="shared" ref="N5:N17" si="0">SUM(C5:M5)</f>
        <v>452214.24</v>
      </c>
    </row>
    <row r="6" spans="1:14" ht="15.75" thickBot="1" x14ac:dyDescent="0.3">
      <c r="A6" s="32">
        <v>2</v>
      </c>
      <c r="B6" s="33" t="s">
        <v>40</v>
      </c>
      <c r="C6" s="117">
        <f>[1]STA_SP2_NO!$K$12</f>
        <v>8409.57</v>
      </c>
      <c r="D6" s="68">
        <f>[2]STA_SP2_NO!$K$12</f>
        <v>4927.54</v>
      </c>
      <c r="E6" s="117">
        <f>[3]STA_SP2_NO!$K$12</f>
        <v>2420</v>
      </c>
      <c r="F6" s="388">
        <f>[4]STA_SP2_NO!$K$12</f>
        <v>7122.5</v>
      </c>
      <c r="G6" s="385">
        <f>[5]STA_SP2_NO!$K$12</f>
        <v>6302</v>
      </c>
      <c r="H6" s="126">
        <f>[6]STA_SP2_NO!$K$12</f>
        <v>4522.01</v>
      </c>
      <c r="I6" s="143">
        <f>[7]STA_SP2_NO!$K$12</f>
        <v>6026</v>
      </c>
      <c r="J6" s="126">
        <f>[8]STA_SP2_NO!$K$12</f>
        <v>5100</v>
      </c>
      <c r="K6" s="143">
        <f>[9]STA_SP2_NO!$K$12</f>
        <v>2465.77</v>
      </c>
      <c r="L6" s="379">
        <f>[10]STA_SP2_NO!$K$12</f>
        <v>4122</v>
      </c>
      <c r="M6" s="386">
        <f>[11]STA_SP2_NO!$K$12</f>
        <v>183.79</v>
      </c>
      <c r="N6" s="249">
        <f t="shared" si="0"/>
        <v>51601.18</v>
      </c>
    </row>
    <row r="7" spans="1:14" ht="15.75" thickBot="1" x14ac:dyDescent="0.3">
      <c r="A7" s="32">
        <v>3</v>
      </c>
      <c r="B7" s="33" t="s">
        <v>41</v>
      </c>
      <c r="C7" s="117">
        <f>[1]STA_SP2_NO!$K$13</f>
        <v>540.87</v>
      </c>
      <c r="D7" s="68">
        <f>[2]STA_SP2_NO!$K$13</f>
        <v>763.01</v>
      </c>
      <c r="E7" s="117">
        <f>[3]STA_SP2_NO!$K$13</f>
        <v>56</v>
      </c>
      <c r="F7" s="388">
        <f>[4]STA_SP2_NO!$K$13</f>
        <v>548.07000000000005</v>
      </c>
      <c r="G7" s="385">
        <f>[5]STA_SP2_NO!$K$13</f>
        <v>37</v>
      </c>
      <c r="H7" s="126">
        <f>[6]STA_SP2_NO!$K$13</f>
        <v>1899.48</v>
      </c>
      <c r="I7" s="143">
        <f>[7]STA_SP2_NO!$K$13</f>
        <v>1136</v>
      </c>
      <c r="J7" s="126">
        <f>[8]STA_SP2_NO!$K$13</f>
        <v>262</v>
      </c>
      <c r="K7" s="143">
        <f>[9]STA_SP2_NO!$K$13</f>
        <v>16.579999999999998</v>
      </c>
      <c r="L7" s="379">
        <f>[10]STA_SP2_NO!$K$13</f>
        <v>30</v>
      </c>
      <c r="M7" s="386">
        <f>[11]STA_SP2_NO!$K$13</f>
        <v>55.08</v>
      </c>
      <c r="N7" s="249">
        <f t="shared" si="0"/>
        <v>5344.09</v>
      </c>
    </row>
    <row r="8" spans="1:14" ht="15.75" thickBot="1" x14ac:dyDescent="0.3">
      <c r="A8" s="32">
        <v>4</v>
      </c>
      <c r="B8" s="33" t="s">
        <v>42</v>
      </c>
      <c r="C8" s="117">
        <f>[1]STA_SP2_NO!$K$14</f>
        <v>118</v>
      </c>
      <c r="D8" s="68">
        <f>[2]STA_SP2_NO!$K$14</f>
        <v>133.1</v>
      </c>
      <c r="E8" s="117">
        <f>[3]STA_SP2_NO!$K$14</f>
        <v>25</v>
      </c>
      <c r="F8" s="388">
        <f>[4]STA_SP2_NO!$K$14</f>
        <v>152</v>
      </c>
      <c r="G8" s="385">
        <f>[5]STA_SP2_NO!$K$14</f>
        <v>114</v>
      </c>
      <c r="H8" s="126">
        <f>[6]STA_SP2_NO!$K$14</f>
        <v>275.13</v>
      </c>
      <c r="I8" s="143">
        <f>[7]STA_SP2_NO!$K$14</f>
        <v>23</v>
      </c>
      <c r="J8" s="126">
        <f>[8]STA_SP2_NO!$K$14</f>
        <v>93</v>
      </c>
      <c r="K8" s="143">
        <f>[9]STA_SP2_NO!$K$14</f>
        <v>49.54</v>
      </c>
      <c r="L8" s="379">
        <f>[10]STA_SP2_NO!$K$14</f>
        <v>56</v>
      </c>
      <c r="M8" s="386">
        <f>[11]STA_SP2_NO!$K$14</f>
        <v>0</v>
      </c>
      <c r="N8" s="249">
        <f t="shared" si="0"/>
        <v>1038.77</v>
      </c>
    </row>
    <row r="9" spans="1:14" ht="15.75" thickBot="1" x14ac:dyDescent="0.3">
      <c r="A9" s="32">
        <v>5</v>
      </c>
      <c r="B9" s="33" t="s">
        <v>43</v>
      </c>
      <c r="C9" s="117">
        <f>[1]STA_SP2_NO!$K$15</f>
        <v>28.54</v>
      </c>
      <c r="D9" s="68">
        <f>[2]STA_SP2_NO!$K$15</f>
        <v>0</v>
      </c>
      <c r="E9" s="117">
        <f>[3]STA_SP2_NO!$K$15</f>
        <v>0</v>
      </c>
      <c r="F9" s="388">
        <f>[4]STA_SP2_NO!$K$15</f>
        <v>0</v>
      </c>
      <c r="G9" s="385">
        <f>[5]STA_SP2_NO!$K$15</f>
        <v>0</v>
      </c>
      <c r="H9" s="126">
        <f>[6]STA_SP2_NO!$K$15</f>
        <v>426.89</v>
      </c>
      <c r="I9" s="143">
        <f>[7]STA_SP2_NO!$K$15</f>
        <v>0</v>
      </c>
      <c r="J9" s="126">
        <f>[8]STA_SP2_NO!$K$15</f>
        <v>273</v>
      </c>
      <c r="K9" s="143">
        <f>[9]STA_SP2_NO!$K$15</f>
        <v>0</v>
      </c>
      <c r="L9" s="379">
        <f>[10]STA_SP2_NO!$K$15</f>
        <v>0</v>
      </c>
      <c r="M9" s="386">
        <f>[11]STA_SP2_NO!$K$15</f>
        <v>0</v>
      </c>
      <c r="N9" s="249">
        <f t="shared" si="0"/>
        <v>728.43000000000006</v>
      </c>
    </row>
    <row r="10" spans="1:14" ht="15.75" thickBot="1" x14ac:dyDescent="0.3">
      <c r="A10" s="32">
        <v>6</v>
      </c>
      <c r="B10" s="33" t="s">
        <v>44</v>
      </c>
      <c r="C10" s="117">
        <f>[1]STA_SP2_NO!$K$16</f>
        <v>546.34</v>
      </c>
      <c r="D10" s="68">
        <f>[2]STA_SP2_NO!$K$16</f>
        <v>254.78</v>
      </c>
      <c r="E10" s="117">
        <f>[3]STA_SP2_NO!$K$16</f>
        <v>228</v>
      </c>
      <c r="F10" s="388">
        <f>[4]STA_SP2_NO!$K$16</f>
        <v>47.47</v>
      </c>
      <c r="G10" s="385">
        <f>[5]STA_SP2_NO!$K$16</f>
        <v>86</v>
      </c>
      <c r="H10" s="126">
        <f>[6]STA_SP2_NO!$K$16</f>
        <v>558.62</v>
      </c>
      <c r="I10" s="143">
        <f>[7]STA_SP2_NO!$K$16</f>
        <v>200</v>
      </c>
      <c r="J10" s="126">
        <f>[8]STA_SP2_NO!$K$16</f>
        <v>178</v>
      </c>
      <c r="K10" s="143">
        <f>[9]STA_SP2_NO!$K$16</f>
        <v>114.33</v>
      </c>
      <c r="L10" s="379">
        <f>[10]STA_SP2_NO!$K$16</f>
        <v>876</v>
      </c>
      <c r="M10" s="386">
        <f>[11]STA_SP2_NO!$K$16</f>
        <v>0</v>
      </c>
      <c r="N10" s="249">
        <f t="shared" si="0"/>
        <v>3089.54</v>
      </c>
    </row>
    <row r="11" spans="1:14" ht="15.75" thickBot="1" x14ac:dyDescent="0.3">
      <c r="A11" s="32">
        <v>7</v>
      </c>
      <c r="B11" s="33" t="s">
        <v>45</v>
      </c>
      <c r="C11" s="117">
        <f>[1]STA_SP2_NO!$K$17</f>
        <v>0.81</v>
      </c>
      <c r="D11" s="68">
        <f>[2]STA_SP2_NO!$K$17</f>
        <v>38.82</v>
      </c>
      <c r="E11" s="117">
        <f>[3]STA_SP2_NO!$K$17</f>
        <v>0</v>
      </c>
      <c r="F11" s="388">
        <f>[4]STA_SP2_NO!$K$17</f>
        <v>0</v>
      </c>
      <c r="G11" s="385">
        <f>[5]STA_SP2_NO!$K$17</f>
        <v>0</v>
      </c>
      <c r="H11" s="126">
        <f>[6]STA_SP2_NO!$K$17</f>
        <v>23.64</v>
      </c>
      <c r="I11" s="143">
        <f>[7]STA_SP2_NO!$K$17</f>
        <v>73</v>
      </c>
      <c r="J11" s="126">
        <f>[8]STA_SP2_NO!$K$17</f>
        <v>0</v>
      </c>
      <c r="K11" s="143">
        <f>[9]STA_SP2_NO!$K$17</f>
        <v>0</v>
      </c>
      <c r="L11" s="379">
        <f>[10]STA_SP2_NO!$K$17</f>
        <v>48</v>
      </c>
      <c r="M11" s="386">
        <f>[11]STA_SP2_NO!$K$17</f>
        <v>0</v>
      </c>
      <c r="N11" s="249">
        <f t="shared" si="0"/>
        <v>184.27</v>
      </c>
    </row>
    <row r="12" spans="1:14" ht="15.75" thickBot="1" x14ac:dyDescent="0.3">
      <c r="A12" s="32">
        <v>8</v>
      </c>
      <c r="B12" s="33" t="s">
        <v>46</v>
      </c>
      <c r="C12" s="117">
        <f>[1]STA_SP2_NO!$K$18</f>
        <v>324.7</v>
      </c>
      <c r="D12" s="68">
        <f>[2]STA_SP2_NO!$K$18</f>
        <v>0</v>
      </c>
      <c r="E12" s="117">
        <f>[3]STA_SP2_NO!$K$18</f>
        <v>628</v>
      </c>
      <c r="F12" s="388">
        <f>[4]STA_SP2_NO!$K$18</f>
        <v>618.70000000000005</v>
      </c>
      <c r="G12" s="385">
        <f>[5]STA_SP2_NO!$K$18</f>
        <v>12</v>
      </c>
      <c r="H12" s="126">
        <f>[6]STA_SP2_NO!$K$18</f>
        <v>0</v>
      </c>
      <c r="I12" s="143">
        <f>[7]STA_SP2_NO!$K$18</f>
        <v>561</v>
      </c>
      <c r="J12" s="126">
        <f>[8]STA_SP2_NO!$K$18</f>
        <v>849</v>
      </c>
      <c r="K12" s="143">
        <f>[9]STA_SP2_NO!$K$18</f>
        <v>0</v>
      </c>
      <c r="L12" s="379">
        <f>[10]STA_SP2_NO!$K$18</f>
        <v>40</v>
      </c>
      <c r="M12" s="386">
        <f>[11]STA_SP2_NO!$K$18</f>
        <v>0</v>
      </c>
      <c r="N12" s="249">
        <f t="shared" si="0"/>
        <v>3033.4</v>
      </c>
    </row>
    <row r="13" spans="1:14" ht="23.25" thickBot="1" x14ac:dyDescent="0.3">
      <c r="A13" s="32">
        <v>9</v>
      </c>
      <c r="B13" s="53" t="s">
        <v>47</v>
      </c>
      <c r="C13" s="117">
        <f>[1]STA_SP2_NO!$K$19</f>
        <v>0</v>
      </c>
      <c r="D13" s="68">
        <f>[2]STA_SP2_NO!$K$19</f>
        <v>0</v>
      </c>
      <c r="E13" s="117">
        <f>[3]STA_SP2_NO!$K$19</f>
        <v>0</v>
      </c>
      <c r="F13" s="388">
        <f>[4]STA_SP2_NO!$K$19</f>
        <v>0</v>
      </c>
      <c r="G13" s="385">
        <f>[5]STA_SP2_NO!$K$19</f>
        <v>0</v>
      </c>
      <c r="H13" s="126">
        <f>[6]STA_SP2_NO!$K$19</f>
        <v>0</v>
      </c>
      <c r="I13" s="143">
        <f>[7]STA_SP2_NO!$K$19</f>
        <v>0</v>
      </c>
      <c r="J13" s="126">
        <f>[8]STA_SP2_NO!$K$19</f>
        <v>0</v>
      </c>
      <c r="K13" s="143">
        <f>[9]STA_SP2_NO!$K$19</f>
        <v>0</v>
      </c>
      <c r="L13" s="379">
        <f>[10]STA_SP2_NO!$K$19</f>
        <v>0</v>
      </c>
      <c r="M13" s="386">
        <f>[11]STA_SP2_NO!$K$19</f>
        <v>0</v>
      </c>
      <c r="N13" s="249">
        <f t="shared" si="0"/>
        <v>0</v>
      </c>
    </row>
    <row r="14" spans="1:14" ht="34.5" thickBot="1" x14ac:dyDescent="0.3">
      <c r="A14" s="32">
        <v>10</v>
      </c>
      <c r="B14" s="156" t="s">
        <v>48</v>
      </c>
      <c r="C14" s="117">
        <f>[1]STA_SP2_NO!$K$20</f>
        <v>0</v>
      </c>
      <c r="D14" s="68">
        <f>[2]STA_SP2_NO!$K$20</f>
        <v>0</v>
      </c>
      <c r="E14" s="117">
        <f>[3]STA_SP2_NO!$K$20</f>
        <v>0</v>
      </c>
      <c r="F14" s="388">
        <f>[4]STA_SP2_NO!$K$20</f>
        <v>0</v>
      </c>
      <c r="G14" s="385">
        <f>[5]STA_SP2_NO!$K$20</f>
        <v>0</v>
      </c>
      <c r="H14" s="126">
        <f>[6]STA_SP2_NO!$K$20</f>
        <v>0</v>
      </c>
      <c r="I14" s="143">
        <f>[7]STA_SP2_NO!$K$20</f>
        <v>0</v>
      </c>
      <c r="J14" s="126">
        <f>[8]STA_SP2_NO!$K$20</f>
        <v>0</v>
      </c>
      <c r="K14" s="143">
        <f>[9]STA_SP2_NO!$K$20</f>
        <v>0</v>
      </c>
      <c r="L14" s="379">
        <f>[10]STA_SP2_NO!$K$20</f>
        <v>0</v>
      </c>
      <c r="M14" s="386">
        <f>[11]STA_SP2_NO!$K$20</f>
        <v>0</v>
      </c>
      <c r="N14" s="249">
        <f t="shared" si="0"/>
        <v>0</v>
      </c>
    </row>
    <row r="15" spans="1:14" ht="15.75" thickBot="1" x14ac:dyDescent="0.3">
      <c r="A15" s="32">
        <v>11</v>
      </c>
      <c r="B15" s="33" t="s">
        <v>49</v>
      </c>
      <c r="C15" s="117">
        <f>[1]STA_SP2_NO!$K$21</f>
        <v>0</v>
      </c>
      <c r="D15" s="68">
        <f>[2]STA_SP2_NO!$K$21</f>
        <v>0</v>
      </c>
      <c r="E15" s="117">
        <f>[3]STA_SP2_NO!$K$21</f>
        <v>0</v>
      </c>
      <c r="F15" s="388">
        <f>[4]STA_SP2_NO!$K$21</f>
        <v>0</v>
      </c>
      <c r="G15" s="385">
        <f>[5]STA_SP2_NO!$K$21</f>
        <v>0</v>
      </c>
      <c r="H15" s="126">
        <f>[6]STA_SP2_NO!$K$21</f>
        <v>0</v>
      </c>
      <c r="I15" s="143">
        <f>[7]STA_SP2_NO!$K$21</f>
        <v>0</v>
      </c>
      <c r="J15" s="126">
        <f>[8]STA_SP2_NO!$K$21</f>
        <v>0</v>
      </c>
      <c r="K15" s="143">
        <f>[9]STA_SP2_NO!$K$21</f>
        <v>0</v>
      </c>
      <c r="L15" s="379">
        <f>[10]STA_SP2_NO!$K$21</f>
        <v>0</v>
      </c>
      <c r="M15" s="386">
        <f>[11]STA_SP2_NO!$K$21</f>
        <v>0</v>
      </c>
      <c r="N15" s="249">
        <f t="shared" si="0"/>
        <v>0</v>
      </c>
    </row>
    <row r="16" spans="1:14" ht="57" thickBot="1" x14ac:dyDescent="0.3">
      <c r="A16" s="32">
        <v>12</v>
      </c>
      <c r="B16" s="53" t="s">
        <v>50</v>
      </c>
      <c r="C16" s="117">
        <f>[1]STA_SP2_NO!$K$22</f>
        <v>0</v>
      </c>
      <c r="D16" s="68">
        <f>[2]STA_SP2_NO!$K$22</f>
        <v>0</v>
      </c>
      <c r="E16" s="117">
        <f>[3]STA_SP2_NO!$K$22</f>
        <v>0</v>
      </c>
      <c r="F16" s="388">
        <f>[4]STA_SP2_NO!$K$22</f>
        <v>0</v>
      </c>
      <c r="G16" s="385">
        <f>[5]STA_SP2_NO!$K$22</f>
        <v>0</v>
      </c>
      <c r="H16" s="126">
        <f>[6]STA_SP2_NO!$K$22</f>
        <v>0</v>
      </c>
      <c r="I16" s="143">
        <f>[7]STA_SP2_NO!$K$22</f>
        <v>0</v>
      </c>
      <c r="J16" s="126">
        <f>[8]STA_SP2_NO!$K$22</f>
        <v>0</v>
      </c>
      <c r="K16" s="143">
        <f>[9]STA_SP2_NO!$K$22</f>
        <v>0</v>
      </c>
      <c r="L16" s="379">
        <f>[10]STA_SP2_NO!$K$22</f>
        <v>0</v>
      </c>
      <c r="M16" s="386">
        <f>[11]STA_SP2_NO!$K$22</f>
        <v>0</v>
      </c>
      <c r="N16" s="249">
        <f t="shared" si="0"/>
        <v>0</v>
      </c>
    </row>
    <row r="17" spans="1:14" ht="34.5" thickBot="1" x14ac:dyDescent="0.3">
      <c r="A17" s="32">
        <v>13</v>
      </c>
      <c r="B17" s="53" t="s">
        <v>51</v>
      </c>
      <c r="C17" s="117">
        <f>[1]STA_SP2_NO!$K$23</f>
        <v>0</v>
      </c>
      <c r="D17" s="68">
        <f>[2]STA_SP2_NO!$K$23</f>
        <v>0</v>
      </c>
      <c r="E17" s="117">
        <f>[3]STA_SP2_NO!$K$23</f>
        <v>0</v>
      </c>
      <c r="F17" s="388">
        <f>[4]STA_SP2_NO!$K$23</f>
        <v>0</v>
      </c>
      <c r="G17" s="385">
        <f>[5]STA_SP2_NO!$K$23</f>
        <v>0</v>
      </c>
      <c r="H17" s="126">
        <f>[6]STA_SP2_NO!$K$23</f>
        <v>0</v>
      </c>
      <c r="I17" s="143">
        <f>[7]STA_SP2_NO!$K$23</f>
        <v>0</v>
      </c>
      <c r="J17" s="126">
        <f>[8]STA_SP2_NO!$K$23</f>
        <v>0</v>
      </c>
      <c r="K17" s="143">
        <f>[9]STA_SP2_NO!$K$23</f>
        <v>0</v>
      </c>
      <c r="L17" s="379">
        <f>[10]STA_SP2_NO!$K$23</f>
        <v>0</v>
      </c>
      <c r="M17" s="386">
        <f>[11]STA_SP2_NO!$K$23</f>
        <v>0</v>
      </c>
      <c r="N17" s="249">
        <f t="shared" si="0"/>
        <v>0</v>
      </c>
    </row>
    <row r="18" spans="1:14" ht="15.75" thickBot="1" x14ac:dyDescent="0.3">
      <c r="A18" s="36"/>
      <c r="B18" s="37" t="s">
        <v>37</v>
      </c>
      <c r="C18" s="41">
        <f t="shared" ref="C18:E18" si="1">SUM(C5:C17)</f>
        <v>106377.06999999998</v>
      </c>
      <c r="D18" s="42">
        <f>SUM(D5:D17)</f>
        <v>37890.85</v>
      </c>
      <c r="E18" s="41">
        <f t="shared" si="1"/>
        <v>27557</v>
      </c>
      <c r="F18" s="39">
        <f t="shared" ref="F18:N18" si="2">SUM(F5:F17)</f>
        <v>39664.120000000003</v>
      </c>
      <c r="G18" s="40">
        <f t="shared" si="2"/>
        <v>41865</v>
      </c>
      <c r="H18" s="39">
        <f t="shared" si="2"/>
        <v>59038.060000000005</v>
      </c>
      <c r="I18" s="40">
        <f t="shared" si="2"/>
        <v>87576</v>
      </c>
      <c r="J18" s="51">
        <f t="shared" si="2"/>
        <v>36321</v>
      </c>
      <c r="K18" s="40">
        <f t="shared" si="2"/>
        <v>36689.51</v>
      </c>
      <c r="L18" s="380">
        <f t="shared" si="2"/>
        <v>42241</v>
      </c>
      <c r="M18" s="333">
        <f t="shared" si="2"/>
        <v>2014.31</v>
      </c>
      <c r="N18" s="250">
        <f t="shared" si="2"/>
        <v>517233.92000000004</v>
      </c>
    </row>
    <row r="19" spans="1:14" ht="15.75" thickBot="1" x14ac:dyDescent="0.3">
      <c r="G19" s="341"/>
      <c r="H19" s="1"/>
      <c r="I19" s="341"/>
      <c r="J19" s="1"/>
      <c r="K19" s="341"/>
      <c r="L19" s="1"/>
      <c r="M19" s="341"/>
    </row>
    <row r="20" spans="1:14" ht="15.75" thickBot="1" x14ac:dyDescent="0.3">
      <c r="A20" s="526" t="s">
        <v>53</v>
      </c>
      <c r="B20" s="527"/>
      <c r="C20" s="55">
        <f>C18/N18</f>
        <v>0.20566530130119845</v>
      </c>
      <c r="D20" s="56">
        <f>D18/N18</f>
        <v>7.3256699792619936E-2</v>
      </c>
      <c r="E20" s="48">
        <f>E18/N18</f>
        <v>5.3277635001200224E-2</v>
      </c>
      <c r="F20" s="47">
        <f>F18/N18</f>
        <v>7.6685071234307289E-2</v>
      </c>
      <c r="G20" s="70">
        <f>G18/N18</f>
        <v>8.0940167265132174E-2</v>
      </c>
      <c r="H20" s="47">
        <f>H18/N18</f>
        <v>0.11414189541165437</v>
      </c>
      <c r="I20" s="70">
        <f>I18/N18</f>
        <v>0.16931604176307694</v>
      </c>
      <c r="J20" s="47">
        <f>J18/N18</f>
        <v>7.0221612689283786E-2</v>
      </c>
      <c r="K20" s="70">
        <f>K18/N18</f>
        <v>7.0934075630616031E-2</v>
      </c>
      <c r="L20" s="389">
        <f>L18/N18</f>
        <v>8.1667111081964616E-2</v>
      </c>
      <c r="M20" s="342">
        <f>M18/N18</f>
        <v>3.8943888289460979E-3</v>
      </c>
      <c r="N20" s="258">
        <f>SUM(C20:M20)</f>
        <v>0.99999999999999989</v>
      </c>
    </row>
    <row r="21" spans="1:14" x14ac:dyDescent="0.25">
      <c r="K21" s="341"/>
    </row>
  </sheetData>
  <mergeCells count="17">
    <mergeCell ref="N2:N4"/>
    <mergeCell ref="C3:C4"/>
    <mergeCell ref="D3:D4"/>
    <mergeCell ref="E3:E4"/>
    <mergeCell ref="F3:F4"/>
    <mergeCell ref="G3:G4"/>
    <mergeCell ref="L3:L4"/>
    <mergeCell ref="C2:M2"/>
    <mergeCell ref="M3:M4"/>
    <mergeCell ref="A20:B20"/>
    <mergeCell ref="C1:K1"/>
    <mergeCell ref="A2:A4"/>
    <mergeCell ref="B2:B4"/>
    <mergeCell ref="H3:H4"/>
    <mergeCell ref="I3:I4"/>
    <mergeCell ref="J3:J4"/>
    <mergeCell ref="K3:K4"/>
  </mergeCells>
  <pageMargins left="0.25" right="0.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workbookViewId="0">
      <selection activeCell="P18" sqref="P18"/>
    </sheetView>
  </sheetViews>
  <sheetFormatPr defaultRowHeight="15" x14ac:dyDescent="0.25"/>
  <cols>
    <col min="1" max="1" width="4" customWidth="1"/>
    <col min="2" max="2" width="21.5703125" customWidth="1"/>
  </cols>
  <sheetData>
    <row r="1" spans="1:15" ht="27.75" customHeight="1" thickBot="1" x14ac:dyDescent="0.3">
      <c r="A1" s="120"/>
      <c r="B1" s="26"/>
      <c r="C1" s="448" t="s">
        <v>112</v>
      </c>
      <c r="D1" s="449"/>
      <c r="E1" s="449"/>
      <c r="F1" s="449"/>
      <c r="G1" s="449"/>
      <c r="H1" s="449"/>
      <c r="I1" s="449"/>
      <c r="J1" s="450"/>
      <c r="K1" s="450"/>
      <c r="L1" s="26"/>
      <c r="M1" s="26"/>
      <c r="N1" s="52"/>
    </row>
    <row r="2" spans="1:15" ht="15.75" thickBot="1" x14ac:dyDescent="0.3">
      <c r="A2" s="451" t="s">
        <v>0</v>
      </c>
      <c r="B2" s="453" t="s">
        <v>1</v>
      </c>
      <c r="C2" s="486" t="s">
        <v>2</v>
      </c>
      <c r="D2" s="487"/>
      <c r="E2" s="487"/>
      <c r="F2" s="487"/>
      <c r="G2" s="487"/>
      <c r="H2" s="487"/>
      <c r="I2" s="487"/>
      <c r="J2" s="487"/>
      <c r="K2" s="487"/>
      <c r="L2" s="487"/>
      <c r="M2" s="487"/>
      <c r="N2" s="498" t="s">
        <v>3</v>
      </c>
    </row>
    <row r="3" spans="1:15" x14ac:dyDescent="0.25">
      <c r="A3" s="490"/>
      <c r="B3" s="492"/>
      <c r="C3" s="517" t="s">
        <v>69</v>
      </c>
      <c r="D3" s="492" t="s">
        <v>4</v>
      </c>
      <c r="E3" s="512" t="s">
        <v>5</v>
      </c>
      <c r="F3" s="453" t="s">
        <v>6</v>
      </c>
      <c r="G3" s="494" t="s">
        <v>8</v>
      </c>
      <c r="H3" s="453" t="s">
        <v>94</v>
      </c>
      <c r="I3" s="494" t="s">
        <v>9</v>
      </c>
      <c r="J3" s="496" t="s">
        <v>10</v>
      </c>
      <c r="K3" s="494" t="s">
        <v>93</v>
      </c>
      <c r="L3" s="453" t="s">
        <v>11</v>
      </c>
      <c r="M3" s="529" t="s">
        <v>96</v>
      </c>
      <c r="N3" s="540"/>
    </row>
    <row r="4" spans="1:15" ht="15.75" thickBot="1" x14ac:dyDescent="0.3">
      <c r="A4" s="491"/>
      <c r="B4" s="493"/>
      <c r="C4" s="519"/>
      <c r="D4" s="491"/>
      <c r="E4" s="491"/>
      <c r="F4" s="491"/>
      <c r="G4" s="495"/>
      <c r="H4" s="454"/>
      <c r="I4" s="495"/>
      <c r="J4" s="497"/>
      <c r="K4" s="495"/>
      <c r="L4" s="454"/>
      <c r="M4" s="530"/>
      <c r="N4" s="541"/>
    </row>
    <row r="5" spans="1:15" x14ac:dyDescent="0.25">
      <c r="A5" s="30">
        <v>1</v>
      </c>
      <c r="B5" s="31" t="s">
        <v>39</v>
      </c>
      <c r="C5" s="62">
        <f>[1]STA_SP2_NO!$J$25</f>
        <v>16</v>
      </c>
      <c r="D5" s="118">
        <f>[2]STA_SP2_NO!$J$25</f>
        <v>8</v>
      </c>
      <c r="E5" s="61">
        <f>[3]STA_SP2_NO!$J$25</f>
        <v>4</v>
      </c>
      <c r="F5" s="118">
        <f>[4]STA_SP2_NO!$J$25</f>
        <v>15</v>
      </c>
      <c r="G5" s="143">
        <f>[5]STA_SP2_NO!$J$25</f>
        <v>12</v>
      </c>
      <c r="H5" s="118">
        <f>[6]STA_SP2_NO!$J$25</f>
        <v>88</v>
      </c>
      <c r="I5" s="143">
        <f>[7]STA_SP2_NO!$J$25</f>
        <v>19</v>
      </c>
      <c r="J5" s="118">
        <f>[8]STA_SP2_NO!$J$25</f>
        <v>10</v>
      </c>
      <c r="K5" s="143">
        <f>[9]STA_SP2_NO!$J$25</f>
        <v>29</v>
      </c>
      <c r="L5" s="387">
        <f>[10]STA_SP2_NO!$J$25</f>
        <v>9</v>
      </c>
      <c r="M5" s="394">
        <f>[11]STA_SP2_NO!$J$25</f>
        <v>0</v>
      </c>
      <c r="N5" s="401">
        <f t="shared" ref="N5:N12" si="0">SUM(C5:M5)</f>
        <v>210</v>
      </c>
    </row>
    <row r="6" spans="1:15" x14ac:dyDescent="0.25">
      <c r="A6" s="32">
        <v>2</v>
      </c>
      <c r="B6" s="33" t="s">
        <v>40</v>
      </c>
      <c r="C6" s="62">
        <f>[1]STA_SP2_NO!$J$26</f>
        <v>43</v>
      </c>
      <c r="D6" s="118">
        <f>[2]STA_SP2_NO!$J$26</f>
        <v>40</v>
      </c>
      <c r="E6" s="61">
        <f>[3]STA_SP2_NO!$J$26</f>
        <v>9</v>
      </c>
      <c r="F6" s="118">
        <f>[4]STA_SP2_NO!$J$26</f>
        <v>31</v>
      </c>
      <c r="G6" s="143">
        <f>[5]STA_SP2_NO!$J$26</f>
        <v>8</v>
      </c>
      <c r="H6" s="118">
        <f>[6]STA_SP2_NO!$J$26</f>
        <v>37</v>
      </c>
      <c r="I6" s="143">
        <f>[7]STA_SP2_NO!$J$26</f>
        <v>10</v>
      </c>
      <c r="J6" s="118">
        <f>[8]STA_SP2_NO!$J$26</f>
        <v>19</v>
      </c>
      <c r="K6" s="143">
        <f>[9]STA_SP2_NO!$J$26</f>
        <v>8</v>
      </c>
      <c r="L6" s="387">
        <f>[10]STA_SP2_NO!$J$26</f>
        <v>10</v>
      </c>
      <c r="M6" s="394">
        <f>[11]STA_SP2_NO!$J$26</f>
        <v>0</v>
      </c>
      <c r="N6" s="401">
        <f t="shared" si="0"/>
        <v>215</v>
      </c>
    </row>
    <row r="7" spans="1:15" x14ac:dyDescent="0.25">
      <c r="A7" s="32">
        <v>3</v>
      </c>
      <c r="B7" s="33" t="s">
        <v>41</v>
      </c>
      <c r="C7" s="62">
        <f>[1]STA_SP2_NO!$J$27</f>
        <v>2</v>
      </c>
      <c r="D7" s="118">
        <f>[2]STA_SP2_NO!$J$27</f>
        <v>3</v>
      </c>
      <c r="E7" s="61">
        <f>[3]STA_SP2_NO!$J$27</f>
        <v>1</v>
      </c>
      <c r="F7" s="118">
        <f>[4]STA_SP2_NO!$J$27</f>
        <v>4</v>
      </c>
      <c r="G7" s="143">
        <f>[5]STA_SP2_NO!$J$27</f>
        <v>2</v>
      </c>
      <c r="H7" s="118">
        <f>[6]STA_SP2_NO!$J$27</f>
        <v>8</v>
      </c>
      <c r="I7" s="143">
        <f>[7]STA_SP2_NO!$J$27</f>
        <v>3</v>
      </c>
      <c r="J7" s="118">
        <f>[8]STA_SP2_NO!$J$27</f>
        <v>2</v>
      </c>
      <c r="K7" s="143">
        <f>[9]STA_SP2_NO!$J$27</f>
        <v>1</v>
      </c>
      <c r="L7" s="387">
        <f>[10]STA_SP2_NO!$J$27</f>
        <v>2</v>
      </c>
      <c r="M7" s="394">
        <f>[11]STA_SP2_NO!$J$27</f>
        <v>0</v>
      </c>
      <c r="N7" s="401">
        <f t="shared" si="0"/>
        <v>28</v>
      </c>
    </row>
    <row r="8" spans="1:15" x14ac:dyDescent="0.25">
      <c r="A8" s="32">
        <v>4</v>
      </c>
      <c r="B8" s="33" t="s">
        <v>42</v>
      </c>
      <c r="C8" s="62">
        <f>[1]STA_SP2_NO!$J$28</f>
        <v>0</v>
      </c>
      <c r="D8" s="118">
        <f>[2]STA_SP2_NO!$J$28</f>
        <v>0</v>
      </c>
      <c r="E8" s="61">
        <f>[3]STA_SP2_NO!$J$28</f>
        <v>0</v>
      </c>
      <c r="F8" s="118">
        <f>[4]STA_SP2_NO!$J$28</f>
        <v>0</v>
      </c>
      <c r="G8" s="143">
        <f>[5]STA_SP2_NO!$J$28</f>
        <v>0</v>
      </c>
      <c r="H8" s="118">
        <f>[6]STA_SP2_NO!$J$28</f>
        <v>0</v>
      </c>
      <c r="I8" s="143">
        <f>[7]STA_SP2_NO!$J$28</f>
        <v>0</v>
      </c>
      <c r="J8" s="118">
        <f>[8]STA_SP2_NO!$J$28</f>
        <v>0</v>
      </c>
      <c r="K8" s="143">
        <f>[9]STA_SP2_NO!$J$28</f>
        <v>0</v>
      </c>
      <c r="L8" s="387">
        <f>[10]STA_SP2_NO!$J$28</f>
        <v>0</v>
      </c>
      <c r="M8" s="394">
        <f>[11]STA_SP2_NO!$J$28</f>
        <v>0</v>
      </c>
      <c r="N8" s="401">
        <f t="shared" si="0"/>
        <v>0</v>
      </c>
    </row>
    <row r="9" spans="1:15" x14ac:dyDescent="0.25">
      <c r="A9" s="32">
        <v>5</v>
      </c>
      <c r="B9" s="33" t="s">
        <v>43</v>
      </c>
      <c r="C9" s="62">
        <f>[1]STA_SP2_NO!$J$29</f>
        <v>0</v>
      </c>
      <c r="D9" s="118">
        <f>[2]STA_SP2_NO!$J$29</f>
        <v>0</v>
      </c>
      <c r="E9" s="61">
        <f>[3]STA_SP2_NO!$J$29</f>
        <v>0</v>
      </c>
      <c r="F9" s="118">
        <f>[4]STA_SP2_NO!$J$29</f>
        <v>0</v>
      </c>
      <c r="G9" s="143">
        <f>[5]STA_SP2_NO!$J$29</f>
        <v>0</v>
      </c>
      <c r="H9" s="118">
        <f>[6]STA_SP2_NO!$J$29</f>
        <v>0</v>
      </c>
      <c r="I9" s="143">
        <f>[7]STA_SP2_NO!$J$29</f>
        <v>0</v>
      </c>
      <c r="J9" s="118">
        <f>[8]STA_SP2_NO!$J$29</f>
        <v>0</v>
      </c>
      <c r="K9" s="143">
        <f>[9]STA_SP2_NO!$J$29</f>
        <v>0</v>
      </c>
      <c r="L9" s="387">
        <f>[10]STA_SP2_NO!$J$29</f>
        <v>0</v>
      </c>
      <c r="M9" s="394">
        <f>[11]STA_SP2_NO!$J$29</f>
        <v>0</v>
      </c>
      <c r="N9" s="401">
        <f t="shared" si="0"/>
        <v>0</v>
      </c>
    </row>
    <row r="10" spans="1:15" x14ac:dyDescent="0.25">
      <c r="A10" s="32">
        <v>6</v>
      </c>
      <c r="B10" s="33" t="s">
        <v>44</v>
      </c>
      <c r="C10" s="62">
        <f>[1]STA_SP2_NO!$J$30</f>
        <v>0</v>
      </c>
      <c r="D10" s="118">
        <f>[2]STA_SP2_NO!$J$30</f>
        <v>0</v>
      </c>
      <c r="E10" s="61">
        <f>[3]STA_SP2_NO!$J$30</f>
        <v>0</v>
      </c>
      <c r="F10" s="118">
        <f>[4]STA_SP2_NO!$J$30</f>
        <v>0</v>
      </c>
      <c r="G10" s="143">
        <f>[5]STA_SP2_NO!$J$30</f>
        <v>0</v>
      </c>
      <c r="H10" s="118">
        <f>[6]STA_SP2_NO!$J$30</f>
        <v>0</v>
      </c>
      <c r="I10" s="143">
        <f>[7]STA_SP2_NO!$J$30</f>
        <v>0</v>
      </c>
      <c r="J10" s="118">
        <f>[8]STA_SP2_NO!$J$30</f>
        <v>0</v>
      </c>
      <c r="K10" s="143">
        <f>[9]STA_SP2_NO!$J$30</f>
        <v>0</v>
      </c>
      <c r="L10" s="387">
        <f>[10]STA_SP2_NO!$J$30</f>
        <v>0</v>
      </c>
      <c r="M10" s="394">
        <f>[11]STA_SP2_NO!$J$30</f>
        <v>0</v>
      </c>
      <c r="N10" s="401">
        <f t="shared" si="0"/>
        <v>0</v>
      </c>
    </row>
    <row r="11" spans="1:15" x14ac:dyDescent="0.25">
      <c r="A11" s="32">
        <v>7</v>
      </c>
      <c r="B11" s="33" t="s">
        <v>45</v>
      </c>
      <c r="C11" s="62">
        <f>[1]STA_SP2_NO!$J$31</f>
        <v>1</v>
      </c>
      <c r="D11" s="118">
        <f>[2]STA_SP2_NO!$J$31</f>
        <v>2</v>
      </c>
      <c r="E11" s="61">
        <f>[3]STA_SP2_NO!$J$31</f>
        <v>1</v>
      </c>
      <c r="F11" s="118">
        <f>[4]STA_SP2_NO!$J$31</f>
        <v>0</v>
      </c>
      <c r="G11" s="143">
        <f>[5]STA_SP2_NO!$J$31</f>
        <v>0</v>
      </c>
      <c r="H11" s="118">
        <f>[6]STA_SP2_NO!$J$31</f>
        <v>5</v>
      </c>
      <c r="I11" s="143">
        <f>[7]STA_SP2_NO!$J$31</f>
        <v>1</v>
      </c>
      <c r="J11" s="118">
        <f>[8]STA_SP2_NO!$J$31</f>
        <v>0</v>
      </c>
      <c r="K11" s="143">
        <f>[9]STA_SP2_NO!$J$31</f>
        <v>0</v>
      </c>
      <c r="L11" s="387">
        <f>[10]STA_SP2_NO!$J$31</f>
        <v>0</v>
      </c>
      <c r="M11" s="394">
        <f>[11]STA_SP2_NO!$J$31</f>
        <v>0</v>
      </c>
      <c r="N11" s="401">
        <f t="shared" si="0"/>
        <v>10</v>
      </c>
    </row>
    <row r="12" spans="1:15" ht="15.75" thickBot="1" x14ac:dyDescent="0.3">
      <c r="A12" s="34">
        <v>8</v>
      </c>
      <c r="B12" s="35" t="s">
        <v>46</v>
      </c>
      <c r="C12" s="62">
        <f>[1]STA_SP2_NO!$J$32</f>
        <v>0</v>
      </c>
      <c r="D12" s="118">
        <f>[2]STA_SP2_NO!$J$32</f>
        <v>0</v>
      </c>
      <c r="E12" s="61">
        <f>[3]STA_SP2_NO!$J$32</f>
        <v>0</v>
      </c>
      <c r="F12" s="118">
        <f>[4]STA_SP2_NO!$J$32</f>
        <v>0</v>
      </c>
      <c r="G12" s="143">
        <f>[5]STA_SP2_NO!$J$32</f>
        <v>0</v>
      </c>
      <c r="H12" s="118">
        <f>[6]STA_SP2_NO!$J$32</f>
        <v>0</v>
      </c>
      <c r="I12" s="143">
        <f>[7]STA_SP2_NO!$J$32</f>
        <v>0</v>
      </c>
      <c r="J12" s="118">
        <f>[8]STA_SP2_NO!$J$32</f>
        <v>0</v>
      </c>
      <c r="K12" s="143">
        <f>[9]STA_SP2_NO!$J$32</f>
        <v>0</v>
      </c>
      <c r="L12" s="387">
        <f>[10]STA_SP2_NO!$J$32</f>
        <v>0</v>
      </c>
      <c r="M12" s="394">
        <f>[11]STA_SP2_NO!$J$32</f>
        <v>0</v>
      </c>
      <c r="N12" s="401">
        <f t="shared" si="0"/>
        <v>0</v>
      </c>
    </row>
    <row r="13" spans="1:15" ht="15.75" thickBot="1" x14ac:dyDescent="0.3">
      <c r="A13" s="36"/>
      <c r="B13" s="37" t="s">
        <v>54</v>
      </c>
      <c r="C13" s="41">
        <f t="shared" ref="C13:F13" si="1">SUM(C5:C12)</f>
        <v>62</v>
      </c>
      <c r="D13" s="39">
        <f t="shared" si="1"/>
        <v>53</v>
      </c>
      <c r="E13" s="41">
        <f t="shared" si="1"/>
        <v>15</v>
      </c>
      <c r="F13" s="39">
        <f t="shared" si="1"/>
        <v>50</v>
      </c>
      <c r="G13" s="40">
        <f t="shared" ref="G13:N13" si="2">SUM(G5:G12)</f>
        <v>22</v>
      </c>
      <c r="H13" s="39">
        <f t="shared" si="2"/>
        <v>138</v>
      </c>
      <c r="I13" s="40">
        <f t="shared" si="2"/>
        <v>33</v>
      </c>
      <c r="J13" s="39">
        <f t="shared" si="2"/>
        <v>31</v>
      </c>
      <c r="K13" s="40">
        <f t="shared" si="2"/>
        <v>38</v>
      </c>
      <c r="L13" s="380">
        <f t="shared" si="2"/>
        <v>21</v>
      </c>
      <c r="M13" s="400">
        <f t="shared" si="2"/>
        <v>0</v>
      </c>
      <c r="N13" s="234">
        <f t="shared" si="2"/>
        <v>463</v>
      </c>
    </row>
    <row r="14" spans="1:15" x14ac:dyDescent="0.25">
      <c r="A14" s="1"/>
      <c r="B14" s="1"/>
      <c r="C14" s="1"/>
      <c r="D14" s="1"/>
      <c r="E14" s="1"/>
      <c r="F14" s="1"/>
      <c r="G14" s="341"/>
      <c r="H14" s="1"/>
      <c r="I14" s="341"/>
      <c r="J14" s="1"/>
      <c r="K14" s="341"/>
      <c r="L14" s="1"/>
      <c r="M14" s="341"/>
      <c r="O14" s="1"/>
    </row>
    <row r="15" spans="1:15" ht="15.75" thickBot="1" x14ac:dyDescent="0.3">
      <c r="A15" s="1"/>
      <c r="B15" s="1"/>
      <c r="C15" s="1"/>
      <c r="D15" s="1"/>
      <c r="E15" s="1"/>
      <c r="F15" s="1"/>
      <c r="G15" s="341"/>
      <c r="H15" s="1"/>
      <c r="I15" s="341"/>
      <c r="J15" s="1"/>
      <c r="K15" s="341"/>
      <c r="L15" s="1"/>
      <c r="M15" s="341"/>
      <c r="O15" s="1"/>
    </row>
    <row r="16" spans="1:15" ht="15.75" thickBot="1" x14ac:dyDescent="0.3">
      <c r="A16" s="538" t="s">
        <v>53</v>
      </c>
      <c r="B16" s="539"/>
      <c r="C16" s="55">
        <f>C13/N13</f>
        <v>0.13390928725701945</v>
      </c>
      <c r="D16" s="56">
        <f>D13/N13</f>
        <v>0.11447084233261338</v>
      </c>
      <c r="E16" s="48">
        <f>E13/N13</f>
        <v>3.2397408207343416E-2</v>
      </c>
      <c r="F16" s="47">
        <f>F13/N13</f>
        <v>0.10799136069114471</v>
      </c>
      <c r="G16" s="70">
        <f>G13/N13</f>
        <v>4.7516198704103674E-2</v>
      </c>
      <c r="H16" s="47">
        <f>H13/N13</f>
        <v>0.29805615550755937</v>
      </c>
      <c r="I16" s="70">
        <f>I13/N13</f>
        <v>7.1274298056155511E-2</v>
      </c>
      <c r="J16" s="47">
        <f>J13/N13</f>
        <v>6.6954643628509725E-2</v>
      </c>
      <c r="K16" s="70">
        <f>K13/N13</f>
        <v>8.2073434125269976E-2</v>
      </c>
      <c r="L16" s="47">
        <f>L13/N13</f>
        <v>4.5356371490280781E-2</v>
      </c>
      <c r="M16" s="342">
        <f>M13/N13</f>
        <v>0</v>
      </c>
      <c r="N16" s="258">
        <f>SUM(C16:M16)</f>
        <v>1</v>
      </c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O17" s="1"/>
    </row>
    <row r="18" spans="1:15" ht="15.75" thickBot="1" x14ac:dyDescent="0.3">
      <c r="A18" s="1"/>
      <c r="B18" s="26"/>
      <c r="C18" s="448" t="s">
        <v>113</v>
      </c>
      <c r="D18" s="449"/>
      <c r="E18" s="449"/>
      <c r="F18" s="449"/>
      <c r="G18" s="449"/>
      <c r="H18" s="449"/>
      <c r="I18" s="449"/>
      <c r="J18" s="450"/>
      <c r="K18" s="450"/>
      <c r="L18" s="26"/>
      <c r="M18" s="26"/>
      <c r="N18" s="155" t="s">
        <v>36</v>
      </c>
    </row>
    <row r="19" spans="1:15" ht="15.75" thickBot="1" x14ac:dyDescent="0.3">
      <c r="A19" s="451" t="s">
        <v>0</v>
      </c>
      <c r="B19" s="525" t="s">
        <v>1</v>
      </c>
      <c r="C19" s="486" t="s">
        <v>2</v>
      </c>
      <c r="D19" s="487"/>
      <c r="E19" s="487"/>
      <c r="F19" s="487"/>
      <c r="G19" s="487"/>
      <c r="H19" s="487"/>
      <c r="I19" s="487"/>
      <c r="J19" s="487"/>
      <c r="K19" s="487"/>
      <c r="L19" s="487"/>
      <c r="M19" s="488"/>
      <c r="N19" s="498" t="s">
        <v>3</v>
      </c>
    </row>
    <row r="20" spans="1:15" x14ac:dyDescent="0.25">
      <c r="A20" s="490"/>
      <c r="B20" s="492"/>
      <c r="C20" s="517" t="s">
        <v>69</v>
      </c>
      <c r="D20" s="492" t="s">
        <v>4</v>
      </c>
      <c r="E20" s="512" t="s">
        <v>5</v>
      </c>
      <c r="F20" s="453" t="s">
        <v>6</v>
      </c>
      <c r="G20" s="494" t="s">
        <v>8</v>
      </c>
      <c r="H20" s="453" t="s">
        <v>94</v>
      </c>
      <c r="I20" s="494" t="s">
        <v>9</v>
      </c>
      <c r="J20" s="496" t="s">
        <v>10</v>
      </c>
      <c r="K20" s="494" t="s">
        <v>93</v>
      </c>
      <c r="L20" s="453" t="s">
        <v>11</v>
      </c>
      <c r="M20" s="529" t="s">
        <v>96</v>
      </c>
      <c r="N20" s="540"/>
    </row>
    <row r="21" spans="1:15" ht="15.75" thickBot="1" x14ac:dyDescent="0.3">
      <c r="A21" s="491"/>
      <c r="B21" s="493"/>
      <c r="C21" s="519"/>
      <c r="D21" s="491"/>
      <c r="E21" s="491"/>
      <c r="F21" s="491"/>
      <c r="G21" s="495"/>
      <c r="H21" s="454"/>
      <c r="I21" s="495"/>
      <c r="J21" s="497"/>
      <c r="K21" s="495"/>
      <c r="L21" s="454"/>
      <c r="M21" s="530"/>
      <c r="N21" s="541"/>
    </row>
    <row r="22" spans="1:15" x14ac:dyDescent="0.25">
      <c r="A22" s="30">
        <v>1</v>
      </c>
      <c r="B22" s="31" t="s">
        <v>39</v>
      </c>
      <c r="C22" s="62">
        <f>[1]STA_SP2_NO!$K$25</f>
        <v>3748.19</v>
      </c>
      <c r="D22" s="118">
        <f>[2]STA_SP2_NO!$K$25</f>
        <v>2583.06</v>
      </c>
      <c r="E22" s="61">
        <f>[3]STA_SP2_NO!$K$25</f>
        <v>1154</v>
      </c>
      <c r="F22" s="118">
        <f>[4]STA_SP2_NO!$K$25</f>
        <v>3288.2</v>
      </c>
      <c r="G22" s="143">
        <f>[5]STA_SP2_NO!$K$25</f>
        <v>9001</v>
      </c>
      <c r="H22" s="118">
        <f>[6]STA_SP2_NO!$K$25</f>
        <v>3547.94</v>
      </c>
      <c r="I22" s="143">
        <f>[7]STA_SP2_NO!$K$25</f>
        <v>6675</v>
      </c>
      <c r="J22" s="118">
        <f>[8]STA_SP2_NO!$K$25</f>
        <v>1925</v>
      </c>
      <c r="K22" s="143">
        <f>[9]STA_SP2_NO!$K$25</f>
        <v>8479.65</v>
      </c>
      <c r="L22" s="387">
        <f>[10]STA_SP2_NO!$K$25</f>
        <v>1900</v>
      </c>
      <c r="M22" s="394">
        <f>[11]STA_SP2_NO!$K$25</f>
        <v>0</v>
      </c>
      <c r="N22" s="397">
        <f t="shared" ref="N22:N29" si="3">SUM(C22:M22)</f>
        <v>42302.04</v>
      </c>
    </row>
    <row r="23" spans="1:15" x14ac:dyDescent="0.25">
      <c r="A23" s="32">
        <v>2</v>
      </c>
      <c r="B23" s="33" t="s">
        <v>40</v>
      </c>
      <c r="C23" s="62">
        <f>[1]STA_SP2_NO!$K$26</f>
        <v>13178.6</v>
      </c>
      <c r="D23" s="118">
        <f>[2]STA_SP2_NO!$K$26</f>
        <v>15575.1</v>
      </c>
      <c r="E23" s="61">
        <f>[3]STA_SP2_NO!$K$26</f>
        <v>1718</v>
      </c>
      <c r="F23" s="118">
        <f>[4]STA_SP2_NO!$K$26</f>
        <v>5676.6</v>
      </c>
      <c r="G23" s="143">
        <f>[5]STA_SP2_NO!$K$26</f>
        <v>1887</v>
      </c>
      <c r="H23" s="118">
        <f>[6]STA_SP2_NO!$K$26</f>
        <v>1821.49</v>
      </c>
      <c r="I23" s="143">
        <f>[7]STA_SP2_NO!$K$26</f>
        <v>1364</v>
      </c>
      <c r="J23" s="118">
        <f>[8]STA_SP2_NO!$K$26</f>
        <v>8154</v>
      </c>
      <c r="K23" s="143">
        <f>[9]STA_SP2_NO!$K$26</f>
        <v>600.91</v>
      </c>
      <c r="L23" s="387">
        <f>[10]STA_SP2_NO!$K$26</f>
        <v>5120</v>
      </c>
      <c r="M23" s="394">
        <f>[11]STA_SP2_NO!$K$26</f>
        <v>0</v>
      </c>
      <c r="N23" s="397">
        <f t="shared" si="3"/>
        <v>55095.700000000004</v>
      </c>
    </row>
    <row r="24" spans="1:15" x14ac:dyDescent="0.25">
      <c r="A24" s="32">
        <v>3</v>
      </c>
      <c r="B24" s="33" t="s">
        <v>41</v>
      </c>
      <c r="C24" s="62">
        <f>[1]STA_SP2_NO!$K$27</f>
        <v>225.59</v>
      </c>
      <c r="D24" s="118">
        <f>[2]STA_SP2_NO!$K$27</f>
        <v>447.48</v>
      </c>
      <c r="E24" s="61">
        <f>[3]STA_SP2_NO!$K$27</f>
        <v>98</v>
      </c>
      <c r="F24" s="118">
        <f>[4]STA_SP2_NO!$K$27</f>
        <v>2740.47</v>
      </c>
      <c r="G24" s="143">
        <f>[5]STA_SP2_NO!$K$27</f>
        <v>158</v>
      </c>
      <c r="H24" s="118">
        <f>[6]STA_SP2_NO!$K$27</f>
        <v>75.17</v>
      </c>
      <c r="I24" s="143">
        <f>[7]STA_SP2_NO!$K$27</f>
        <v>172</v>
      </c>
      <c r="J24" s="118">
        <f>[8]STA_SP2_NO!$K$27</f>
        <v>173</v>
      </c>
      <c r="K24" s="143">
        <f>[9]STA_SP2_NO!$K$27</f>
        <v>33.33</v>
      </c>
      <c r="L24" s="387">
        <f>[10]STA_SP2_NO!$K$27</f>
        <v>1684</v>
      </c>
      <c r="M24" s="394">
        <f>[11]STA_SP2_NO!$K$27</f>
        <v>0</v>
      </c>
      <c r="N24" s="397">
        <f t="shared" si="3"/>
        <v>5807.04</v>
      </c>
    </row>
    <row r="25" spans="1:15" x14ac:dyDescent="0.25">
      <c r="A25" s="32">
        <v>4</v>
      </c>
      <c r="B25" s="33" t="s">
        <v>42</v>
      </c>
      <c r="C25" s="62">
        <f>[1]STA_SP2_NO!$K$28</f>
        <v>0</v>
      </c>
      <c r="D25" s="118">
        <f>[2]STA_SP2_NO!$K$28</f>
        <v>0</v>
      </c>
      <c r="E25" s="61">
        <f>[3]STA_SP2_NO!$K$28</f>
        <v>0</v>
      </c>
      <c r="F25" s="118">
        <f>[4]STA_SP2_NO!$K$28</f>
        <v>0</v>
      </c>
      <c r="G25" s="143">
        <f>[5]STA_SP2_NO!$K$28</f>
        <v>0</v>
      </c>
      <c r="H25" s="118">
        <f>[6]STA_SP2_NO!$K$28</f>
        <v>0</v>
      </c>
      <c r="I25" s="143">
        <f>[7]STA_SP2_NO!$K$28</f>
        <v>0</v>
      </c>
      <c r="J25" s="118">
        <f>[8]STA_SP2_NO!$K$28</f>
        <v>0</v>
      </c>
      <c r="K25" s="143">
        <f>[9]STA_SP2_NO!$K$28</f>
        <v>0</v>
      </c>
      <c r="L25" s="387">
        <f>[10]STA_SP2_NO!$K$28</f>
        <v>0</v>
      </c>
      <c r="M25" s="394">
        <f>[11]STA_SP2_NO!$K$28</f>
        <v>0</v>
      </c>
      <c r="N25" s="397">
        <f t="shared" si="3"/>
        <v>0</v>
      </c>
    </row>
    <row r="26" spans="1:15" x14ac:dyDescent="0.25">
      <c r="A26" s="32">
        <v>5</v>
      </c>
      <c r="B26" s="33" t="s">
        <v>43</v>
      </c>
      <c r="C26" s="62">
        <f>[1]STA_SP2_NO!$K$29</f>
        <v>0</v>
      </c>
      <c r="D26" s="118">
        <f>[2]STA_SP2_NO!$K$29</f>
        <v>0</v>
      </c>
      <c r="E26" s="61">
        <f>[3]STA_SP2_NO!$K$29</f>
        <v>0</v>
      </c>
      <c r="F26" s="118">
        <f>[4]STA_SP2_NO!$K$29</f>
        <v>0</v>
      </c>
      <c r="G26" s="143">
        <f>[5]STA_SP2_NO!$K$29</f>
        <v>0</v>
      </c>
      <c r="H26" s="118">
        <f>[6]STA_SP2_NO!$K$29</f>
        <v>0</v>
      </c>
      <c r="I26" s="143">
        <f>[7]STA_SP2_NO!$K$29</f>
        <v>0</v>
      </c>
      <c r="J26" s="118">
        <f>[8]STA_SP2_NO!$K$29</f>
        <v>0</v>
      </c>
      <c r="K26" s="143">
        <f>[9]STA_SP2_NO!$K$29</f>
        <v>0</v>
      </c>
      <c r="L26" s="387">
        <f>[10]STA_SP2_NO!$K$29</f>
        <v>0</v>
      </c>
      <c r="M26" s="394">
        <f>[11]STA_SP2_NO!$K$29</f>
        <v>0</v>
      </c>
      <c r="N26" s="397">
        <f t="shared" si="3"/>
        <v>0</v>
      </c>
    </row>
    <row r="27" spans="1:15" x14ac:dyDescent="0.25">
      <c r="A27" s="32">
        <v>6</v>
      </c>
      <c r="B27" s="33" t="s">
        <v>44</v>
      </c>
      <c r="C27" s="62">
        <f>[1]STA_SP2_NO!$K$30</f>
        <v>0</v>
      </c>
      <c r="D27" s="118">
        <f>[2]STA_SP2_NO!$K$30</f>
        <v>0</v>
      </c>
      <c r="E27" s="61">
        <f>[3]STA_SP2_NO!$K$30</f>
        <v>0</v>
      </c>
      <c r="F27" s="118">
        <f>[4]STA_SP2_NO!$K$30</f>
        <v>0</v>
      </c>
      <c r="G27" s="143">
        <f>[5]STA_SP2_NO!$K$30</f>
        <v>0</v>
      </c>
      <c r="H27" s="118">
        <f>[6]STA_SP2_NO!$K$30</f>
        <v>0</v>
      </c>
      <c r="I27" s="143">
        <f>[7]STA_SP2_NO!$K$30</f>
        <v>0</v>
      </c>
      <c r="J27" s="118">
        <f>[8]STA_SP2_NO!$K$30</f>
        <v>0</v>
      </c>
      <c r="K27" s="143">
        <f>[9]STA_SP2_NO!$K$30</f>
        <v>0</v>
      </c>
      <c r="L27" s="387">
        <f>[10]STA_SP2_NO!$K$30</f>
        <v>0</v>
      </c>
      <c r="M27" s="394">
        <f>[11]STA_SP2_NO!$K$30</f>
        <v>0</v>
      </c>
      <c r="N27" s="397">
        <f t="shared" si="3"/>
        <v>0</v>
      </c>
    </row>
    <row r="28" spans="1:15" x14ac:dyDescent="0.25">
      <c r="A28" s="32">
        <v>7</v>
      </c>
      <c r="B28" s="33" t="s">
        <v>45</v>
      </c>
      <c r="C28" s="62">
        <f>[1]STA_SP2_NO!$K$31</f>
        <v>428.24</v>
      </c>
      <c r="D28" s="118">
        <f>[2]STA_SP2_NO!$K$31</f>
        <v>598.07000000000005</v>
      </c>
      <c r="E28" s="61">
        <f>[3]STA_SP2_NO!$K$31</f>
        <v>48</v>
      </c>
      <c r="F28" s="118">
        <f>[4]STA_SP2_NO!$K$31</f>
        <v>0</v>
      </c>
      <c r="G28" s="143">
        <f>[5]STA_SP2_NO!$K$31</f>
        <v>0</v>
      </c>
      <c r="H28" s="118">
        <f>[6]STA_SP2_NO!$K$31</f>
        <v>0</v>
      </c>
      <c r="I28" s="143">
        <f>[7]STA_SP2_NO!$K$31</f>
        <v>201</v>
      </c>
      <c r="J28" s="118">
        <f>[8]STA_SP2_NO!$K$31</f>
        <v>0</v>
      </c>
      <c r="K28" s="143">
        <f>[9]STA_SP2_NO!$K$31</f>
        <v>0</v>
      </c>
      <c r="L28" s="387">
        <f>[10]STA_SP2_NO!$K$31</f>
        <v>0</v>
      </c>
      <c r="M28" s="394">
        <f>[11]STA_SP2_NO!$K$31</f>
        <v>0</v>
      </c>
      <c r="N28" s="397">
        <f t="shared" si="3"/>
        <v>1275.31</v>
      </c>
    </row>
    <row r="29" spans="1:15" ht="15.75" thickBot="1" x14ac:dyDescent="0.3">
      <c r="A29" s="34">
        <v>8</v>
      </c>
      <c r="B29" s="35" t="s">
        <v>46</v>
      </c>
      <c r="C29" s="62">
        <f>[1]STA_SP2_NO!$K$32</f>
        <v>0</v>
      </c>
      <c r="D29" s="118">
        <f>[2]STA_SP2_NO!$K$32</f>
        <v>0</v>
      </c>
      <c r="E29" s="61">
        <f>[3]STA_SP2_NO!$K$32</f>
        <v>0</v>
      </c>
      <c r="F29" s="118">
        <f>[4]STA_SP2_NO!$K$32</f>
        <v>0</v>
      </c>
      <c r="G29" s="143">
        <f>[5]STA_SP2_NO!$K$32</f>
        <v>0</v>
      </c>
      <c r="H29" s="118">
        <f>[6]STA_SP2_NO!$K$32</f>
        <v>0</v>
      </c>
      <c r="I29" s="143">
        <f>[7]STA_SP2_NO!$K$32</f>
        <v>0</v>
      </c>
      <c r="J29" s="118">
        <f>[8]STA_SP2_NO!$K$32</f>
        <v>0</v>
      </c>
      <c r="K29" s="143">
        <f>[9]STA_SP2_NO!$K$32</f>
        <v>0</v>
      </c>
      <c r="L29" s="387">
        <f>[10]STA_SP2_NO!$K$32</f>
        <v>0</v>
      </c>
      <c r="M29" s="394">
        <f>[11]STA_SP2_NO!$K$32</f>
        <v>0</v>
      </c>
      <c r="N29" s="397">
        <f t="shared" si="3"/>
        <v>0</v>
      </c>
    </row>
    <row r="30" spans="1:15" ht="15.75" thickBot="1" x14ac:dyDescent="0.3">
      <c r="A30" s="57"/>
      <c r="B30" s="37" t="s">
        <v>3</v>
      </c>
      <c r="C30" s="122">
        <f>SUM(C22:C28)</f>
        <v>17580.620000000003</v>
      </c>
      <c r="D30" s="51">
        <f t="shared" ref="D30:E30" si="4">SUM(D22:D29)</f>
        <v>19203.71</v>
      </c>
      <c r="E30" s="41">
        <f t="shared" si="4"/>
        <v>3018</v>
      </c>
      <c r="F30" s="51">
        <f t="shared" ref="F30:M30" si="5">SUM(F22:F29)</f>
        <v>11705.269999999999</v>
      </c>
      <c r="G30" s="40">
        <f t="shared" si="5"/>
        <v>11046</v>
      </c>
      <c r="H30" s="39">
        <f t="shared" si="5"/>
        <v>5444.6</v>
      </c>
      <c r="I30" s="40">
        <f t="shared" si="5"/>
        <v>8412</v>
      </c>
      <c r="J30" s="39">
        <f t="shared" si="5"/>
        <v>10252</v>
      </c>
      <c r="K30" s="40">
        <f t="shared" si="5"/>
        <v>9113.89</v>
      </c>
      <c r="L30" s="338">
        <f t="shared" si="5"/>
        <v>8704</v>
      </c>
      <c r="M30" s="396">
        <f t="shared" si="5"/>
        <v>0</v>
      </c>
      <c r="N30" s="234">
        <f>SUM(C30:L30)</f>
        <v>104480.09</v>
      </c>
    </row>
    <row r="31" spans="1:15" ht="15.75" thickBot="1" x14ac:dyDescent="0.3">
      <c r="A31" s="1"/>
      <c r="B31" s="1"/>
      <c r="C31" s="1"/>
      <c r="D31" s="1"/>
      <c r="E31" s="1"/>
      <c r="F31" s="1"/>
      <c r="G31" s="341"/>
      <c r="H31" s="1"/>
      <c r="I31" s="341"/>
      <c r="J31" s="1"/>
      <c r="K31" s="341"/>
      <c r="L31" s="1"/>
      <c r="M31" s="348"/>
      <c r="N31" s="1"/>
    </row>
    <row r="32" spans="1:15" ht="15.75" thickBot="1" x14ac:dyDescent="0.3">
      <c r="A32" s="536" t="s">
        <v>53</v>
      </c>
      <c r="B32" s="537"/>
      <c r="C32" s="72">
        <f>C30/N30</f>
        <v>0.16826765750297501</v>
      </c>
      <c r="D32" s="71">
        <f>D30/N30</f>
        <v>0.18380257903682892</v>
      </c>
      <c r="E32" s="72">
        <f>E30/N30</f>
        <v>2.8885886296614025E-2</v>
      </c>
      <c r="F32" s="47">
        <f>F30/N30</f>
        <v>0.11203349843975056</v>
      </c>
      <c r="G32" s="48">
        <f>G30/N30</f>
        <v>0.10572349238979407</v>
      </c>
      <c r="H32" s="398">
        <f>H30/N30</f>
        <v>5.2111363992890902E-2</v>
      </c>
      <c r="I32" s="48">
        <f>I30/N30</f>
        <v>8.0512947490761155E-2</v>
      </c>
      <c r="J32" s="398">
        <f>J30/N30</f>
        <v>9.8123958354170634E-2</v>
      </c>
      <c r="K32" s="48">
        <f>K30/N30</f>
        <v>8.723087815104294E-2</v>
      </c>
      <c r="L32" s="399">
        <f>L30/N30</f>
        <v>8.33077383451718E-2</v>
      </c>
      <c r="M32" s="342">
        <f>M30/N30</f>
        <v>0</v>
      </c>
      <c r="N32" s="258">
        <f>SUM(C32:M32)</f>
        <v>1</v>
      </c>
    </row>
  </sheetData>
  <mergeCells count="34">
    <mergeCell ref="N19:N21"/>
    <mergeCell ref="C20:C21"/>
    <mergeCell ref="D20:D21"/>
    <mergeCell ref="E20:E21"/>
    <mergeCell ref="N2:N4"/>
    <mergeCell ref="C3:C4"/>
    <mergeCell ref="D3:D4"/>
    <mergeCell ref="E3:E4"/>
    <mergeCell ref="F3:F4"/>
    <mergeCell ref="G3:G4"/>
    <mergeCell ref="L3:L4"/>
    <mergeCell ref="K20:K21"/>
    <mergeCell ref="L20:L21"/>
    <mergeCell ref="M3:M4"/>
    <mergeCell ref="M20:M21"/>
    <mergeCell ref="A16:B16"/>
    <mergeCell ref="C1:K1"/>
    <mergeCell ref="A2:A4"/>
    <mergeCell ref="B2:B4"/>
    <mergeCell ref="H3:H4"/>
    <mergeCell ref="I3:I4"/>
    <mergeCell ref="J3:J4"/>
    <mergeCell ref="K3:K4"/>
    <mergeCell ref="C2:M2"/>
    <mergeCell ref="A32:B32"/>
    <mergeCell ref="C18:K18"/>
    <mergeCell ref="A19:A21"/>
    <mergeCell ref="B19:B21"/>
    <mergeCell ref="F20:F21"/>
    <mergeCell ref="G20:G21"/>
    <mergeCell ref="H20:H21"/>
    <mergeCell ref="I20:I21"/>
    <mergeCell ref="J20:J21"/>
    <mergeCell ref="C19:M19"/>
  </mergeCells>
  <pageMargins left="0.25" right="0.25" top="0.75" bottom="0.75" header="0.3" footer="0.3"/>
  <pageSetup paperSize="9" scale="9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workbookViewId="0">
      <selection activeCell="H35" sqref="H35"/>
    </sheetView>
  </sheetViews>
  <sheetFormatPr defaultRowHeight="15" x14ac:dyDescent="0.25"/>
  <cols>
    <col min="1" max="1" width="3.7109375" style="1" customWidth="1"/>
    <col min="2" max="2" width="22.5703125" customWidth="1"/>
  </cols>
  <sheetData>
    <row r="1" spans="1:15" ht="30" customHeight="1" thickBot="1" x14ac:dyDescent="0.3">
      <c r="B1" s="26"/>
      <c r="C1" s="448" t="s">
        <v>114</v>
      </c>
      <c r="D1" s="449"/>
      <c r="E1" s="449"/>
      <c r="F1" s="449"/>
      <c r="G1" s="449"/>
      <c r="H1" s="449"/>
      <c r="I1" s="449"/>
      <c r="J1" s="450"/>
      <c r="K1" s="450"/>
      <c r="L1" s="26"/>
      <c r="M1" s="26"/>
      <c r="N1" s="52"/>
    </row>
    <row r="2" spans="1:15" ht="15.75" thickBot="1" x14ac:dyDescent="0.3">
      <c r="A2" s="451" t="s">
        <v>0</v>
      </c>
      <c r="B2" s="453" t="s">
        <v>1</v>
      </c>
      <c r="C2" s="486" t="s">
        <v>2</v>
      </c>
      <c r="D2" s="487"/>
      <c r="E2" s="487"/>
      <c r="F2" s="487"/>
      <c r="G2" s="487"/>
      <c r="H2" s="487"/>
      <c r="I2" s="487"/>
      <c r="J2" s="487"/>
      <c r="K2" s="487"/>
      <c r="L2" s="487"/>
      <c r="M2" s="487"/>
      <c r="N2" s="498" t="s">
        <v>3</v>
      </c>
    </row>
    <row r="3" spans="1:15" x14ac:dyDescent="0.25">
      <c r="A3" s="490"/>
      <c r="B3" s="492"/>
      <c r="C3" s="517" t="s">
        <v>69</v>
      </c>
      <c r="D3" s="492" t="s">
        <v>4</v>
      </c>
      <c r="E3" s="512" t="s">
        <v>5</v>
      </c>
      <c r="F3" s="453" t="s">
        <v>6</v>
      </c>
      <c r="G3" s="505" t="s">
        <v>8</v>
      </c>
      <c r="H3" s="453" t="s">
        <v>94</v>
      </c>
      <c r="I3" s="494" t="s">
        <v>9</v>
      </c>
      <c r="J3" s="496" t="s">
        <v>10</v>
      </c>
      <c r="K3" s="494" t="s">
        <v>93</v>
      </c>
      <c r="L3" s="453" t="s">
        <v>11</v>
      </c>
      <c r="M3" s="529" t="s">
        <v>96</v>
      </c>
      <c r="N3" s="540"/>
    </row>
    <row r="4" spans="1:15" ht="15.75" thickBot="1" x14ac:dyDescent="0.3">
      <c r="A4" s="491"/>
      <c r="B4" s="493"/>
      <c r="C4" s="519"/>
      <c r="D4" s="491"/>
      <c r="E4" s="491"/>
      <c r="F4" s="491"/>
      <c r="G4" s="506"/>
      <c r="H4" s="454"/>
      <c r="I4" s="495"/>
      <c r="J4" s="497"/>
      <c r="K4" s="495"/>
      <c r="L4" s="454"/>
      <c r="M4" s="530"/>
      <c r="N4" s="541"/>
    </row>
    <row r="5" spans="1:15" x14ac:dyDescent="0.25">
      <c r="A5" s="30">
        <v>1</v>
      </c>
      <c r="B5" s="31" t="s">
        <v>39</v>
      </c>
      <c r="C5" s="62">
        <f>[1]STA_SP2_NO!$J$34</f>
        <v>1</v>
      </c>
      <c r="D5" s="118">
        <f>[2]STA_SP2_NO!$J$34</f>
        <v>0</v>
      </c>
      <c r="E5" s="61">
        <f>[3]STA_SP2_NO!$J$34</f>
        <v>2</v>
      </c>
      <c r="F5" s="118">
        <f>[4]STA_SP2_NO!$J$34</f>
        <v>0</v>
      </c>
      <c r="G5" s="143">
        <f>[5]STA_SP2_NO!$J$34</f>
        <v>0</v>
      </c>
      <c r="H5" s="118">
        <f>[6]STA_SP2_NO!$J$34</f>
        <v>0</v>
      </c>
      <c r="I5" s="143">
        <f>[7]STA_SP2_NO!$J$34</f>
        <v>0</v>
      </c>
      <c r="J5" s="118">
        <f>[8]STA_SP2_NO!$J$34</f>
        <v>0</v>
      </c>
      <c r="K5" s="143">
        <f>[9]STA_SP2_NO!$J$34</f>
        <v>2</v>
      </c>
      <c r="L5" s="387">
        <f>[10]STA_SP2_NO!$J$34</f>
        <v>0</v>
      </c>
      <c r="M5" s="394">
        <f>[11]STA_SP2_NO!$J$34</f>
        <v>0</v>
      </c>
      <c r="N5" s="397">
        <f t="shared" ref="N5:N12" si="0">SUM(C5:M5)</f>
        <v>5</v>
      </c>
    </row>
    <row r="6" spans="1:15" x14ac:dyDescent="0.25">
      <c r="A6" s="32">
        <v>2</v>
      </c>
      <c r="B6" s="33" t="s">
        <v>40</v>
      </c>
      <c r="C6" s="62">
        <f>[1]STA_SP2_NO!$J$35</f>
        <v>0</v>
      </c>
      <c r="D6" s="118">
        <f>[2]STA_SP2_NO!$J$35</f>
        <v>0</v>
      </c>
      <c r="E6" s="61">
        <f>[3]STA_SP2_NO!$J$35</f>
        <v>1</v>
      </c>
      <c r="F6" s="118">
        <f>[4]STA_SP2_NO!$J$35</f>
        <v>0</v>
      </c>
      <c r="G6" s="143">
        <f>[5]STA_SP2_NO!$J$35</f>
        <v>0</v>
      </c>
      <c r="H6" s="118">
        <f>[6]STA_SP2_NO!$J$35</f>
        <v>0</v>
      </c>
      <c r="I6" s="143">
        <f>[7]STA_SP2_NO!$J$35</f>
        <v>0</v>
      </c>
      <c r="J6" s="118">
        <f>[8]STA_SP2_NO!$J$35</f>
        <v>0</v>
      </c>
      <c r="K6" s="143">
        <f>[9]STA_SP2_NO!$J$35</f>
        <v>0</v>
      </c>
      <c r="L6" s="387">
        <f>[10]STA_SP2_NO!$J$35</f>
        <v>0</v>
      </c>
      <c r="M6" s="394">
        <f>[11]STA_SP2_NO!$J$35</f>
        <v>0</v>
      </c>
      <c r="N6" s="397">
        <f t="shared" si="0"/>
        <v>1</v>
      </c>
    </row>
    <row r="7" spans="1:15" x14ac:dyDescent="0.25">
      <c r="A7" s="32">
        <v>3</v>
      </c>
      <c r="B7" s="33" t="s">
        <v>41</v>
      </c>
      <c r="C7" s="62">
        <f>[1]STA_SP2_NO!$J$36</f>
        <v>0</v>
      </c>
      <c r="D7" s="118">
        <f>[2]STA_SP2_NO!$J$36</f>
        <v>0</v>
      </c>
      <c r="E7" s="61">
        <f>[3]STA_SP2_NO!$J$36</f>
        <v>0</v>
      </c>
      <c r="F7" s="118">
        <f>[4]STA_SP2_NO!$J$36</f>
        <v>0</v>
      </c>
      <c r="G7" s="143">
        <f>[5]STA_SP2_NO!$J$36</f>
        <v>0</v>
      </c>
      <c r="H7" s="118">
        <f>[6]STA_SP2_NO!$J$36</f>
        <v>0</v>
      </c>
      <c r="I7" s="143">
        <f>[7]STA_SP2_NO!$J$36</f>
        <v>0</v>
      </c>
      <c r="J7" s="118">
        <f>[8]STA_SP2_NO!$J$36</f>
        <v>0</v>
      </c>
      <c r="K7" s="143">
        <f>[9]STA_SP2_NO!$J$36</f>
        <v>0</v>
      </c>
      <c r="L7" s="387">
        <f>[10]STA_SP2_NO!$J$36</f>
        <v>0</v>
      </c>
      <c r="M7" s="394">
        <f>[11]STA_SP2_NO!$J$36</f>
        <v>0</v>
      </c>
      <c r="N7" s="397">
        <f t="shared" si="0"/>
        <v>0</v>
      </c>
    </row>
    <row r="8" spans="1:15" x14ac:dyDescent="0.25">
      <c r="A8" s="32">
        <v>4</v>
      </c>
      <c r="B8" s="33" t="s">
        <v>42</v>
      </c>
      <c r="C8" s="62">
        <f>[1]STA_SP2_NO!$J$37</f>
        <v>0</v>
      </c>
      <c r="D8" s="118">
        <f>[2]STA_SP2_NO!$J$37</f>
        <v>0</v>
      </c>
      <c r="E8" s="61">
        <f>[3]STA_SP2_NO!$J$37</f>
        <v>0</v>
      </c>
      <c r="F8" s="118">
        <f>[4]STA_SP2_NO!$J$37</f>
        <v>0</v>
      </c>
      <c r="G8" s="143">
        <f>[5]STA_SP2_NO!$J$37</f>
        <v>0</v>
      </c>
      <c r="H8" s="118">
        <f>[6]STA_SP2_NO!$J$37</f>
        <v>0</v>
      </c>
      <c r="I8" s="143">
        <f>[7]STA_SP2_NO!$J$37</f>
        <v>0</v>
      </c>
      <c r="J8" s="118">
        <f>[8]STA_SP2_NO!$J$37</f>
        <v>0</v>
      </c>
      <c r="K8" s="143">
        <f>[9]STA_SP2_NO!$J$37</f>
        <v>0</v>
      </c>
      <c r="L8" s="387">
        <f>[10]STA_SP2_NO!$J$37</f>
        <v>0</v>
      </c>
      <c r="M8" s="394">
        <f>[11]STA_SP2_NO!$J$37</f>
        <v>0</v>
      </c>
      <c r="N8" s="397">
        <f t="shared" si="0"/>
        <v>0</v>
      </c>
    </row>
    <row r="9" spans="1:15" x14ac:dyDescent="0.25">
      <c r="A9" s="32">
        <v>5</v>
      </c>
      <c r="B9" s="33" t="s">
        <v>43</v>
      </c>
      <c r="C9" s="62">
        <f>[1]STA_SP2_NO!$J$38</f>
        <v>0</v>
      </c>
      <c r="D9" s="118">
        <f>[2]STA_SP2_NO!$J$38</f>
        <v>0</v>
      </c>
      <c r="E9" s="61">
        <f>[3]STA_SP2_NO!$J$38</f>
        <v>0</v>
      </c>
      <c r="F9" s="118">
        <f>[4]STA_SP2_NO!$J$38</f>
        <v>0</v>
      </c>
      <c r="G9" s="143">
        <f>[5]STA_SP2_NO!$J$38</f>
        <v>0</v>
      </c>
      <c r="H9" s="118">
        <f>[6]STA_SP2_NO!$J$38</f>
        <v>0</v>
      </c>
      <c r="I9" s="143">
        <f>[7]STA_SP2_NO!$J$38</f>
        <v>0</v>
      </c>
      <c r="J9" s="118">
        <f>[8]STA_SP2_NO!$J$38</f>
        <v>0</v>
      </c>
      <c r="K9" s="143">
        <f>[9]STA_SP2_NO!$J$38</f>
        <v>0</v>
      </c>
      <c r="L9" s="387">
        <f>[10]STA_SP2_NO!$J$38</f>
        <v>0</v>
      </c>
      <c r="M9" s="394">
        <f>[11]STA_SP2_NO!$J$38</f>
        <v>0</v>
      </c>
      <c r="N9" s="397">
        <f t="shared" si="0"/>
        <v>0</v>
      </c>
    </row>
    <row r="10" spans="1:15" x14ac:dyDescent="0.25">
      <c r="A10" s="32">
        <v>6</v>
      </c>
      <c r="B10" s="33" t="s">
        <v>44</v>
      </c>
      <c r="C10" s="62">
        <f>[1]STA_SP2_NO!$J$39</f>
        <v>0</v>
      </c>
      <c r="D10" s="118">
        <f>[2]STA_SP2_NO!$J$39</f>
        <v>0</v>
      </c>
      <c r="E10" s="61">
        <f>[3]STA_SP2_NO!$J$39</f>
        <v>0</v>
      </c>
      <c r="F10" s="118">
        <f>[4]STA_SP2_NO!$J$39</f>
        <v>0</v>
      </c>
      <c r="G10" s="143">
        <f>[5]STA_SP2_NO!$J$39</f>
        <v>0</v>
      </c>
      <c r="H10" s="118">
        <f>[6]STA_SP2_NO!$J$39</f>
        <v>0</v>
      </c>
      <c r="I10" s="143">
        <f>[7]STA_SP2_NO!$J$39</f>
        <v>0</v>
      </c>
      <c r="J10" s="118">
        <f>[8]STA_SP2_NO!$J$39</f>
        <v>0</v>
      </c>
      <c r="K10" s="143">
        <f>[9]STA_SP2_NO!$J$39</f>
        <v>0</v>
      </c>
      <c r="L10" s="387">
        <f>[10]STA_SP2_NO!$J$39</f>
        <v>0</v>
      </c>
      <c r="M10" s="394">
        <f>[11]STA_SP2_NO!$J$39</f>
        <v>0</v>
      </c>
      <c r="N10" s="397">
        <f t="shared" si="0"/>
        <v>0</v>
      </c>
    </row>
    <row r="11" spans="1:15" x14ac:dyDescent="0.25">
      <c r="A11" s="32">
        <v>7</v>
      </c>
      <c r="B11" s="33" t="s">
        <v>45</v>
      </c>
      <c r="C11" s="62">
        <f>[1]STA_SP2_NO!$J$40</f>
        <v>0</v>
      </c>
      <c r="D11" s="118">
        <f>[2]STA_SP2_NO!$J$40</f>
        <v>0</v>
      </c>
      <c r="E11" s="61">
        <f>[3]STA_SP2_NO!$J$40</f>
        <v>0</v>
      </c>
      <c r="F11" s="118">
        <f>[4]STA_SP2_NO!$J$40</f>
        <v>0</v>
      </c>
      <c r="G11" s="143">
        <f>[5]STA_SP2_NO!$J$40</f>
        <v>0</v>
      </c>
      <c r="H11" s="118">
        <f>[6]STA_SP2_NO!$J$40</f>
        <v>0</v>
      </c>
      <c r="I11" s="143">
        <f>[7]STA_SP2_NO!$J$40</f>
        <v>0</v>
      </c>
      <c r="J11" s="118">
        <f>[8]STA_SP2_NO!$J$40</f>
        <v>0</v>
      </c>
      <c r="K11" s="143">
        <f>[9]STA_SP2_NO!$J$40</f>
        <v>0</v>
      </c>
      <c r="L11" s="387">
        <f>[10]STA_SP2_NO!$J$40</f>
        <v>0</v>
      </c>
      <c r="M11" s="394">
        <f>[11]STA_SP2_NO!$J$40</f>
        <v>0</v>
      </c>
      <c r="N11" s="397">
        <f t="shared" si="0"/>
        <v>0</v>
      </c>
    </row>
    <row r="12" spans="1:15" ht="15.75" thickBot="1" x14ac:dyDescent="0.3">
      <c r="A12" s="34">
        <v>8</v>
      </c>
      <c r="B12" s="35" t="s">
        <v>46</v>
      </c>
      <c r="C12" s="62">
        <f>[1]STA_SP2_NO!$J$41</f>
        <v>0</v>
      </c>
      <c r="D12" s="118">
        <f>[2]STA_SP2_NO!$J$41</f>
        <v>0</v>
      </c>
      <c r="E12" s="61">
        <f>[3]STA_SP2_NO!$J$41</f>
        <v>0</v>
      </c>
      <c r="F12" s="118">
        <f>[4]STA_SP2_NO!$J$41</f>
        <v>0</v>
      </c>
      <c r="G12" s="143">
        <f>[5]STA_SP2_NO!$J$41</f>
        <v>0</v>
      </c>
      <c r="H12" s="118">
        <f>[6]STA_SP2_NO!$J$41</f>
        <v>0</v>
      </c>
      <c r="I12" s="143">
        <f>[7]STA_SP2_NO!$J$41</f>
        <v>0</v>
      </c>
      <c r="J12" s="118">
        <f>[8]STA_SP2_NO!$J$41</f>
        <v>0</v>
      </c>
      <c r="K12" s="143">
        <f>[9]STA_SP2_NO!$J$41</f>
        <v>0</v>
      </c>
      <c r="L12" s="387">
        <f>[10]STA_SP2_NO!$J$41</f>
        <v>0</v>
      </c>
      <c r="M12" s="394">
        <f>[11]STA_SP2_NO!$J$41</f>
        <v>0</v>
      </c>
      <c r="N12" s="397">
        <f t="shared" si="0"/>
        <v>0</v>
      </c>
    </row>
    <row r="13" spans="1:15" ht="15.75" thickBot="1" x14ac:dyDescent="0.3">
      <c r="A13" s="57"/>
      <c r="B13" s="37" t="s">
        <v>30</v>
      </c>
      <c r="C13" s="122">
        <f t="shared" ref="C13:F13" si="1">SUM(C5:C12)</f>
        <v>1</v>
      </c>
      <c r="D13" s="39">
        <f t="shared" si="1"/>
        <v>0</v>
      </c>
      <c r="E13" s="41">
        <f t="shared" si="1"/>
        <v>3</v>
      </c>
      <c r="F13" s="39">
        <f t="shared" si="1"/>
        <v>0</v>
      </c>
      <c r="G13" s="40">
        <f t="shared" ref="G13:N13" si="2">SUM(G5:G12)</f>
        <v>0</v>
      </c>
      <c r="H13" s="39">
        <f t="shared" si="2"/>
        <v>0</v>
      </c>
      <c r="I13" s="40">
        <f t="shared" si="2"/>
        <v>0</v>
      </c>
      <c r="J13" s="39">
        <f t="shared" si="2"/>
        <v>0</v>
      </c>
      <c r="K13" s="40">
        <f t="shared" si="2"/>
        <v>2</v>
      </c>
      <c r="L13" s="380">
        <f t="shared" si="2"/>
        <v>0</v>
      </c>
      <c r="M13" s="400">
        <f t="shared" si="2"/>
        <v>0</v>
      </c>
      <c r="N13" s="234">
        <f t="shared" si="2"/>
        <v>6</v>
      </c>
    </row>
    <row r="14" spans="1:15" ht="15.75" thickBot="1" x14ac:dyDescent="0.3">
      <c r="B14" s="1"/>
      <c r="C14" s="1"/>
      <c r="D14" s="1"/>
      <c r="E14" s="1"/>
      <c r="F14" s="1"/>
      <c r="G14" s="341"/>
      <c r="H14" s="1"/>
      <c r="I14" s="341"/>
      <c r="J14" s="1"/>
      <c r="K14" s="341"/>
      <c r="L14" s="1"/>
      <c r="M14" s="348"/>
      <c r="N14" s="1"/>
    </row>
    <row r="15" spans="1:15" ht="15.75" thickBot="1" x14ac:dyDescent="0.3">
      <c r="A15" s="542" t="s">
        <v>53</v>
      </c>
      <c r="B15" s="543"/>
      <c r="C15" s="72">
        <f>C13/N13</f>
        <v>0.16666666666666666</v>
      </c>
      <c r="D15" s="71">
        <f>D13/N13</f>
        <v>0</v>
      </c>
      <c r="E15" s="70">
        <f>E13/N13</f>
        <v>0.5</v>
      </c>
      <c r="F15" s="47">
        <f>F13/N13</f>
        <v>0</v>
      </c>
      <c r="G15" s="48">
        <f>G13/N13</f>
        <v>0</v>
      </c>
      <c r="H15" s="56">
        <f>H13/N13</f>
        <v>0</v>
      </c>
      <c r="I15" s="48">
        <f>I13/N13</f>
        <v>0</v>
      </c>
      <c r="J15" s="56">
        <f>J13/N13</f>
        <v>0</v>
      </c>
      <c r="K15" s="48">
        <f>K13/N13</f>
        <v>0.33333333333333331</v>
      </c>
      <c r="L15" s="56">
        <f>L13/N13</f>
        <v>0</v>
      </c>
      <c r="M15" s="342">
        <f>M13/N13</f>
        <v>0</v>
      </c>
      <c r="N15" s="251">
        <f>SUM(C15:M15)</f>
        <v>1</v>
      </c>
    </row>
    <row r="16" spans="1:15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O16" s="1"/>
    </row>
    <row r="17" spans="1:14" ht="15.75" thickBot="1" x14ac:dyDescent="0.3">
      <c r="B17" s="26"/>
      <c r="C17" s="448" t="s">
        <v>115</v>
      </c>
      <c r="D17" s="449"/>
      <c r="E17" s="449"/>
      <c r="F17" s="449"/>
      <c r="G17" s="449"/>
      <c r="H17" s="449"/>
      <c r="I17" s="449"/>
      <c r="J17" s="450"/>
      <c r="K17" s="450"/>
      <c r="L17" s="26"/>
      <c r="M17" s="26"/>
      <c r="N17" s="155" t="s">
        <v>36</v>
      </c>
    </row>
    <row r="18" spans="1:14" ht="15.75" thickBot="1" x14ac:dyDescent="0.3">
      <c r="A18" s="451" t="s">
        <v>0</v>
      </c>
      <c r="B18" s="453" t="s">
        <v>1</v>
      </c>
      <c r="C18" s="486" t="s">
        <v>2</v>
      </c>
      <c r="D18" s="487"/>
      <c r="E18" s="487"/>
      <c r="F18" s="487"/>
      <c r="G18" s="487"/>
      <c r="H18" s="487"/>
      <c r="I18" s="487"/>
      <c r="J18" s="487"/>
      <c r="K18" s="487"/>
      <c r="L18" s="487"/>
      <c r="M18" s="488"/>
      <c r="N18" s="498" t="s">
        <v>3</v>
      </c>
    </row>
    <row r="19" spans="1:14" x14ac:dyDescent="0.25">
      <c r="A19" s="490"/>
      <c r="B19" s="492"/>
      <c r="C19" s="517" t="s">
        <v>69</v>
      </c>
      <c r="D19" s="492" t="s">
        <v>4</v>
      </c>
      <c r="E19" s="512" t="s">
        <v>5</v>
      </c>
      <c r="F19" s="453" t="s">
        <v>6</v>
      </c>
      <c r="G19" s="494" t="s">
        <v>8</v>
      </c>
      <c r="H19" s="453" t="s">
        <v>94</v>
      </c>
      <c r="I19" s="494" t="s">
        <v>9</v>
      </c>
      <c r="J19" s="496" t="s">
        <v>10</v>
      </c>
      <c r="K19" s="494" t="s">
        <v>93</v>
      </c>
      <c r="L19" s="453" t="s">
        <v>11</v>
      </c>
      <c r="M19" s="529" t="s">
        <v>96</v>
      </c>
      <c r="N19" s="540"/>
    </row>
    <row r="20" spans="1:14" ht="15.75" thickBot="1" x14ac:dyDescent="0.3">
      <c r="A20" s="491"/>
      <c r="B20" s="493"/>
      <c r="C20" s="519"/>
      <c r="D20" s="491"/>
      <c r="E20" s="491"/>
      <c r="F20" s="491"/>
      <c r="G20" s="495"/>
      <c r="H20" s="454"/>
      <c r="I20" s="495"/>
      <c r="J20" s="497"/>
      <c r="K20" s="495"/>
      <c r="L20" s="454"/>
      <c r="M20" s="530"/>
      <c r="N20" s="541"/>
    </row>
    <row r="21" spans="1:14" x14ac:dyDescent="0.25">
      <c r="A21" s="30">
        <v>1</v>
      </c>
      <c r="B21" s="31" t="s">
        <v>39</v>
      </c>
      <c r="C21" s="62">
        <f>[1]STA_SP2_NO!$K$34</f>
        <v>102.55</v>
      </c>
      <c r="D21" s="118">
        <f>[2]STA_SP2_NO!$K$34</f>
        <v>0</v>
      </c>
      <c r="E21" s="61">
        <f>[3]STA_SP2_NO!$K$34</f>
        <v>8011</v>
      </c>
      <c r="F21" s="118">
        <f>[4]STA_SP2_NO!$K$34</f>
        <v>0</v>
      </c>
      <c r="G21" s="143">
        <f>[5]STA_SP2_NO!$K$34</f>
        <v>0</v>
      </c>
      <c r="H21" s="118">
        <f>[6]STA_SP2_NO!$K$34</f>
        <v>0</v>
      </c>
      <c r="I21" s="143">
        <f>[7]STA_SP2_NO!$K$34</f>
        <v>0</v>
      </c>
      <c r="J21" s="118">
        <f>[8]STA_SP2_NO!$K$34</f>
        <v>0</v>
      </c>
      <c r="K21" s="143">
        <f>[9]STA_SP2_NO!$K$34</f>
        <v>312.72000000000003</v>
      </c>
      <c r="L21" s="387">
        <f>[10]STA_SP2_NO!$K$34</f>
        <v>0</v>
      </c>
      <c r="M21" s="394">
        <f>[11]STA_SP2_NO!$K$34</f>
        <v>0</v>
      </c>
      <c r="N21" s="397">
        <f t="shared" ref="N21:N28" si="3">SUM(C21:M21)</f>
        <v>8426.27</v>
      </c>
    </row>
    <row r="22" spans="1:14" x14ac:dyDescent="0.25">
      <c r="A22" s="32">
        <v>2</v>
      </c>
      <c r="B22" s="33" t="s">
        <v>40</v>
      </c>
      <c r="C22" s="62">
        <f>[1]STA_SP2_NO!$K$35</f>
        <v>0</v>
      </c>
      <c r="D22" s="118">
        <f>[2]STA_SP2_NO!$K$35</f>
        <v>0</v>
      </c>
      <c r="E22" s="61">
        <f>[3]STA_SP2_NO!$K$35</f>
        <v>55</v>
      </c>
      <c r="F22" s="118">
        <f>[4]STA_SP2_NO!$K$35</f>
        <v>0</v>
      </c>
      <c r="G22" s="143">
        <f>[5]STA_SP2_NO!$K$35</f>
        <v>0</v>
      </c>
      <c r="H22" s="118">
        <f>[6]STA_SP2_NO!$K$35</f>
        <v>0</v>
      </c>
      <c r="I22" s="143">
        <f>[7]STA_SP2_NO!$K$35</f>
        <v>0</v>
      </c>
      <c r="J22" s="118">
        <f>[8]STA_SP2_NO!$K$35</f>
        <v>0</v>
      </c>
      <c r="K22" s="143">
        <f>[9]STA_SP2_NO!$K$35</f>
        <v>0</v>
      </c>
      <c r="L22" s="387">
        <f>[10]STA_SP2_NO!$K$35</f>
        <v>0</v>
      </c>
      <c r="M22" s="394">
        <f>[11]STA_SP2_NO!$K$35</f>
        <v>0</v>
      </c>
      <c r="N22" s="397">
        <f t="shared" si="3"/>
        <v>55</v>
      </c>
    </row>
    <row r="23" spans="1:14" x14ac:dyDescent="0.25">
      <c r="A23" s="32">
        <v>3</v>
      </c>
      <c r="B23" s="33" t="s">
        <v>41</v>
      </c>
      <c r="C23" s="62">
        <f>[1]STA_SP2_NO!$K$36</f>
        <v>0</v>
      </c>
      <c r="D23" s="118">
        <f>[2]STA_SP2_NO!$K$36</f>
        <v>0</v>
      </c>
      <c r="E23" s="61">
        <f>[3]STA_SP2_NO!$K$36</f>
        <v>0</v>
      </c>
      <c r="F23" s="118">
        <f>[4]STA_SP2_NO!$K$36</f>
        <v>0</v>
      </c>
      <c r="G23" s="143">
        <f>[5]STA_SP2_NO!$K$36</f>
        <v>0</v>
      </c>
      <c r="H23" s="118">
        <f>[6]STA_SP2_NO!$K$36</f>
        <v>0</v>
      </c>
      <c r="I23" s="143">
        <f>[7]STA_SP2_NO!$K$36</f>
        <v>0</v>
      </c>
      <c r="J23" s="118">
        <f>[8]STA_SP2_NO!$K$36</f>
        <v>0</v>
      </c>
      <c r="K23" s="143">
        <f>[9]STA_SP2_NO!$K$36</f>
        <v>0</v>
      </c>
      <c r="L23" s="387">
        <f>[10]STA_SP2_NO!$K$36</f>
        <v>0</v>
      </c>
      <c r="M23" s="394">
        <f>[11]STA_SP2_NO!$K$36</f>
        <v>0</v>
      </c>
      <c r="N23" s="397">
        <f t="shared" si="3"/>
        <v>0</v>
      </c>
    </row>
    <row r="24" spans="1:14" x14ac:dyDescent="0.25">
      <c r="A24" s="32">
        <v>4</v>
      </c>
      <c r="B24" s="33" t="s">
        <v>42</v>
      </c>
      <c r="C24" s="62">
        <f>[1]STA_SP2_NO!$K$37</f>
        <v>0</v>
      </c>
      <c r="D24" s="118">
        <f>[2]STA_SP2_NO!$K$37</f>
        <v>0</v>
      </c>
      <c r="E24" s="61">
        <f>[3]STA_SP2_NO!$K$37</f>
        <v>0</v>
      </c>
      <c r="F24" s="118">
        <f>[4]STA_SP2_NO!$K$37</f>
        <v>0</v>
      </c>
      <c r="G24" s="143">
        <f>[5]STA_SP2_NO!$K$37</f>
        <v>0</v>
      </c>
      <c r="H24" s="118">
        <f>[6]STA_SP2_NO!$K$37</f>
        <v>0</v>
      </c>
      <c r="I24" s="143">
        <f>[7]STA_SP2_NO!$K$37</f>
        <v>0</v>
      </c>
      <c r="J24" s="118">
        <f>[8]STA_SP2_NO!$K$37</f>
        <v>0</v>
      </c>
      <c r="K24" s="143">
        <f>[9]STA_SP2_NO!$K$37</f>
        <v>0</v>
      </c>
      <c r="L24" s="387">
        <f>[10]STA_SP2_NO!$K$37</f>
        <v>0</v>
      </c>
      <c r="M24" s="394">
        <f>[11]STA_SP2_NO!$K$37</f>
        <v>0</v>
      </c>
      <c r="N24" s="397">
        <f t="shared" si="3"/>
        <v>0</v>
      </c>
    </row>
    <row r="25" spans="1:14" x14ac:dyDescent="0.25">
      <c r="A25" s="32">
        <v>5</v>
      </c>
      <c r="B25" s="33" t="s">
        <v>43</v>
      </c>
      <c r="C25" s="62">
        <f>[1]STA_SP2_NO!$K$38</f>
        <v>0</v>
      </c>
      <c r="D25" s="118">
        <f>[2]STA_SP2_NO!$K$38</f>
        <v>0</v>
      </c>
      <c r="E25" s="61">
        <f>[3]STA_SP2_NO!$K$38</f>
        <v>0</v>
      </c>
      <c r="F25" s="118">
        <f>[4]STA_SP2_NO!$K$38</f>
        <v>0</v>
      </c>
      <c r="G25" s="143">
        <f>[5]STA_SP2_NO!$K$38</f>
        <v>0</v>
      </c>
      <c r="H25" s="118">
        <f>[6]STA_SP2_NO!$K$38</f>
        <v>0</v>
      </c>
      <c r="I25" s="143">
        <f>[7]STA_SP2_NO!$K$38</f>
        <v>0</v>
      </c>
      <c r="J25" s="118">
        <f>[8]STA_SP2_NO!$K$38</f>
        <v>0</v>
      </c>
      <c r="K25" s="143">
        <f>[9]STA_SP2_NO!$K$38</f>
        <v>0</v>
      </c>
      <c r="L25" s="387">
        <f>[10]STA_SP2_NO!$K$38</f>
        <v>0</v>
      </c>
      <c r="M25" s="394">
        <f>[11]STA_SP2_NO!$K$38</f>
        <v>0</v>
      </c>
      <c r="N25" s="397">
        <f t="shared" si="3"/>
        <v>0</v>
      </c>
    </row>
    <row r="26" spans="1:14" x14ac:dyDescent="0.25">
      <c r="A26" s="32">
        <v>6</v>
      </c>
      <c r="B26" s="33" t="s">
        <v>44</v>
      </c>
      <c r="C26" s="62">
        <f>[1]STA_SP2_NO!$K$39</f>
        <v>0</v>
      </c>
      <c r="D26" s="118">
        <f>[2]STA_SP2_NO!$K$39</f>
        <v>0</v>
      </c>
      <c r="E26" s="61">
        <f>[3]STA_SP2_NO!$K$39</f>
        <v>0</v>
      </c>
      <c r="F26" s="118">
        <f>[4]STA_SP2_NO!$K$39</f>
        <v>0</v>
      </c>
      <c r="G26" s="143">
        <f>[5]STA_SP2_NO!$K$39</f>
        <v>0</v>
      </c>
      <c r="H26" s="118">
        <f>[6]STA_SP2_NO!$K$39</f>
        <v>0</v>
      </c>
      <c r="I26" s="143">
        <f>[7]STA_SP2_NO!$K$39</f>
        <v>0</v>
      </c>
      <c r="J26" s="118">
        <f>[8]STA_SP2_NO!$K$39</f>
        <v>0</v>
      </c>
      <c r="K26" s="143">
        <f>[9]STA_SP2_NO!$K$39</f>
        <v>0</v>
      </c>
      <c r="L26" s="387">
        <f>[10]STA_SP2_NO!$K$39</f>
        <v>0</v>
      </c>
      <c r="M26" s="394">
        <f>[11]STA_SP2_NO!$K$39</f>
        <v>0</v>
      </c>
      <c r="N26" s="397">
        <f t="shared" si="3"/>
        <v>0</v>
      </c>
    </row>
    <row r="27" spans="1:14" x14ac:dyDescent="0.25">
      <c r="A27" s="32">
        <v>7</v>
      </c>
      <c r="B27" s="33" t="s">
        <v>45</v>
      </c>
      <c r="C27" s="62">
        <f>[1]STA_SP2_NO!$K$40</f>
        <v>0</v>
      </c>
      <c r="D27" s="118">
        <f>[2]STA_SP2_NO!$K$40</f>
        <v>0</v>
      </c>
      <c r="E27" s="61">
        <f>[3]STA_SP2_NO!$K$40</f>
        <v>0</v>
      </c>
      <c r="F27" s="118">
        <f>[4]STA_SP2_NO!$K$40</f>
        <v>0</v>
      </c>
      <c r="G27" s="143">
        <f>[5]STA_SP2_NO!$K$40</f>
        <v>0</v>
      </c>
      <c r="H27" s="118">
        <f>[6]STA_SP2_NO!$K$40</f>
        <v>0</v>
      </c>
      <c r="I27" s="143">
        <f>[7]STA_SP2_NO!$K$40</f>
        <v>0</v>
      </c>
      <c r="J27" s="118">
        <f>[8]STA_SP2_NO!$K$40</f>
        <v>0</v>
      </c>
      <c r="K27" s="143">
        <f>[9]STA_SP2_NO!$K$40</f>
        <v>0</v>
      </c>
      <c r="L27" s="387">
        <f>[10]STA_SP2_NO!$K$40</f>
        <v>0</v>
      </c>
      <c r="M27" s="394">
        <f>[11]STA_SP2_NO!$K$40</f>
        <v>0</v>
      </c>
      <c r="N27" s="397">
        <f t="shared" si="3"/>
        <v>0</v>
      </c>
    </row>
    <row r="28" spans="1:14" ht="15.75" thickBot="1" x14ac:dyDescent="0.3">
      <c r="A28" s="34">
        <v>8</v>
      </c>
      <c r="B28" s="35" t="s">
        <v>46</v>
      </c>
      <c r="C28" s="62">
        <f>[1]STA_SP2_NO!$K$41</f>
        <v>0</v>
      </c>
      <c r="D28" s="118">
        <f>[2]STA_SP2_NO!$K$41</f>
        <v>0</v>
      </c>
      <c r="E28" s="61">
        <f>[3]STA_SP2_NO!$K$41</f>
        <v>0</v>
      </c>
      <c r="F28" s="118">
        <f>[4]STA_SP2_NO!$K$41</f>
        <v>0</v>
      </c>
      <c r="G28" s="143">
        <f>[5]STA_SP2_NO!$K$41</f>
        <v>0</v>
      </c>
      <c r="H28" s="118">
        <f>[6]STA_SP2_NO!$K$41</f>
        <v>0</v>
      </c>
      <c r="I28" s="143">
        <f>[7]STA_SP2_NO!$K$41</f>
        <v>0</v>
      </c>
      <c r="J28" s="118">
        <f>[8]STA_SP2_NO!$K$41</f>
        <v>0</v>
      </c>
      <c r="K28" s="143">
        <f>[9]STA_SP2_NO!$K$41</f>
        <v>0</v>
      </c>
      <c r="L28" s="387">
        <f>[10]STA_SP2_NO!$K$41</f>
        <v>0</v>
      </c>
      <c r="M28" s="394">
        <f>[11]STA_SP2_NO!$K$41</f>
        <v>0</v>
      </c>
      <c r="N28" s="397">
        <f t="shared" si="3"/>
        <v>0</v>
      </c>
    </row>
    <row r="29" spans="1:14" ht="15.75" thickBot="1" x14ac:dyDescent="0.3">
      <c r="A29" s="36"/>
      <c r="B29" s="37" t="s">
        <v>37</v>
      </c>
      <c r="C29" s="73">
        <f t="shared" ref="C29:F29" si="4">SUM(C21:C28)</f>
        <v>102.55</v>
      </c>
      <c r="D29" s="39">
        <f t="shared" si="4"/>
        <v>0</v>
      </c>
      <c r="E29" s="73">
        <f t="shared" si="4"/>
        <v>8066</v>
      </c>
      <c r="F29" s="39">
        <f t="shared" si="4"/>
        <v>0</v>
      </c>
      <c r="G29" s="392">
        <f t="shared" ref="G29:N29" si="5">SUM(G21:G28)</f>
        <v>0</v>
      </c>
      <c r="H29" s="51">
        <f t="shared" si="5"/>
        <v>0</v>
      </c>
      <c r="I29" s="41">
        <f t="shared" si="5"/>
        <v>0</v>
      </c>
      <c r="J29" s="51">
        <f t="shared" si="5"/>
        <v>0</v>
      </c>
      <c r="K29" s="41">
        <f t="shared" si="5"/>
        <v>312.72000000000003</v>
      </c>
      <c r="L29" s="338">
        <f t="shared" si="5"/>
        <v>0</v>
      </c>
      <c r="M29" s="400">
        <f t="shared" si="5"/>
        <v>0</v>
      </c>
      <c r="N29" s="234">
        <f t="shared" si="5"/>
        <v>8481.27</v>
      </c>
    </row>
    <row r="30" spans="1:14" ht="15.75" thickBot="1" x14ac:dyDescent="0.3">
      <c r="B30" s="1"/>
      <c r="C30" s="1"/>
      <c r="D30" s="1"/>
      <c r="E30" s="1"/>
      <c r="F30" s="1"/>
      <c r="G30" s="341"/>
      <c r="H30" s="1"/>
      <c r="I30" s="341"/>
      <c r="J30" s="1"/>
      <c r="K30" s="341"/>
      <c r="L30" s="1"/>
      <c r="M30" s="348"/>
      <c r="N30" s="1"/>
    </row>
    <row r="31" spans="1:14" ht="15.75" thickBot="1" x14ac:dyDescent="0.3">
      <c r="A31" s="542" t="s">
        <v>53</v>
      </c>
      <c r="B31" s="543"/>
      <c r="C31" s="70">
        <f>C29/N29</f>
        <v>1.2091349526662869E-2</v>
      </c>
      <c r="D31" s="71">
        <f>D29/N29</f>
        <v>0</v>
      </c>
      <c r="E31" s="70">
        <f>E29/N29</f>
        <v>0.95103681406204488</v>
      </c>
      <c r="F31" s="71">
        <f>F29/N29</f>
        <v>0</v>
      </c>
      <c r="G31" s="55">
        <f>G29/N29</f>
        <v>0</v>
      </c>
      <c r="H31" s="56">
        <f>H29/N29</f>
        <v>0</v>
      </c>
      <c r="I31" s="55">
        <f>I29/N29</f>
        <v>0</v>
      </c>
      <c r="J31" s="56">
        <f>J29/N29</f>
        <v>0</v>
      </c>
      <c r="K31" s="55">
        <f>K29/N29</f>
        <v>3.6871836411292179E-2</v>
      </c>
      <c r="L31" s="56">
        <f>L29/N29</f>
        <v>0</v>
      </c>
      <c r="M31" s="342">
        <f>M29/N29</f>
        <v>0</v>
      </c>
      <c r="N31" s="261">
        <f>SUM(C31:M31)</f>
        <v>1</v>
      </c>
    </row>
  </sheetData>
  <mergeCells count="34">
    <mergeCell ref="C1:K1"/>
    <mergeCell ref="B2:B4"/>
    <mergeCell ref="N2:N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18:N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C18:M18"/>
    <mergeCell ref="A31:B31"/>
    <mergeCell ref="C17:K17"/>
    <mergeCell ref="A18:A20"/>
    <mergeCell ref="B18:B20"/>
    <mergeCell ref="A2:A4"/>
    <mergeCell ref="A15:B15"/>
    <mergeCell ref="C2:M2"/>
  </mergeCells>
  <pageMargins left="0.25" right="0.25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workbookViewId="0">
      <selection activeCell="I35" sqref="I35"/>
    </sheetView>
  </sheetViews>
  <sheetFormatPr defaultRowHeight="15" x14ac:dyDescent="0.25"/>
  <cols>
    <col min="1" max="1" width="4.42578125" customWidth="1"/>
    <col min="2" max="2" width="27.85546875" customWidth="1"/>
    <col min="3" max="3" width="9.140625" customWidth="1"/>
    <col min="4" max="4" width="9.85546875" bestFit="1" customWidth="1"/>
    <col min="8" max="8" width="9.85546875" bestFit="1" customWidth="1"/>
  </cols>
  <sheetData>
    <row r="1" spans="1:14" ht="33.75" customHeight="1" thickBot="1" x14ac:dyDescent="0.3">
      <c r="A1" s="26"/>
      <c r="B1" s="26"/>
      <c r="C1" s="448" t="s">
        <v>116</v>
      </c>
      <c r="D1" s="449"/>
      <c r="E1" s="449"/>
      <c r="F1" s="449"/>
      <c r="G1" s="449"/>
      <c r="H1" s="449"/>
      <c r="I1" s="449"/>
      <c r="J1" s="26"/>
      <c r="K1" s="26"/>
      <c r="L1" s="26"/>
      <c r="M1" s="26"/>
      <c r="N1" s="157" t="s">
        <v>36</v>
      </c>
    </row>
    <row r="2" spans="1:14" ht="15.75" thickBot="1" x14ac:dyDescent="0.3">
      <c r="A2" s="451" t="s">
        <v>0</v>
      </c>
      <c r="B2" s="453" t="s">
        <v>1</v>
      </c>
      <c r="C2" s="483" t="s">
        <v>2</v>
      </c>
      <c r="D2" s="484"/>
      <c r="E2" s="484"/>
      <c r="F2" s="484"/>
      <c r="G2" s="484"/>
      <c r="H2" s="484"/>
      <c r="I2" s="484"/>
      <c r="J2" s="484"/>
      <c r="K2" s="484"/>
      <c r="L2" s="484"/>
      <c r="M2" s="546"/>
      <c r="N2" s="455" t="s">
        <v>3</v>
      </c>
    </row>
    <row r="3" spans="1:14" ht="15.75" thickBot="1" x14ac:dyDescent="0.3">
      <c r="A3" s="452"/>
      <c r="B3" s="482"/>
      <c r="C3" s="354" t="s">
        <v>69</v>
      </c>
      <c r="D3" s="344" t="s">
        <v>4</v>
      </c>
      <c r="E3" s="355" t="s">
        <v>5</v>
      </c>
      <c r="F3" s="344" t="s">
        <v>6</v>
      </c>
      <c r="G3" s="357" t="s">
        <v>8</v>
      </c>
      <c r="H3" s="356" t="s">
        <v>94</v>
      </c>
      <c r="I3" s="357" t="s">
        <v>9</v>
      </c>
      <c r="J3" s="372" t="s">
        <v>10</v>
      </c>
      <c r="K3" s="357" t="s">
        <v>93</v>
      </c>
      <c r="L3" s="407" t="s">
        <v>11</v>
      </c>
      <c r="M3" s="357" t="s">
        <v>96</v>
      </c>
      <c r="N3" s="544"/>
    </row>
    <row r="4" spans="1:14" x14ac:dyDescent="0.25">
      <c r="A4" s="30">
        <v>1</v>
      </c>
      <c r="B4" s="351" t="s">
        <v>12</v>
      </c>
      <c r="C4" s="370">
        <f>[1]STA_SP4_NO!$P$10</f>
        <v>48194.21</v>
      </c>
      <c r="D4" s="402">
        <f>[2]STA_SP4_NO!$P$10</f>
        <v>55183.3</v>
      </c>
      <c r="E4" s="370">
        <f>[3]STA_SP4_NO!$P$10</f>
        <v>7672</v>
      </c>
      <c r="F4" s="54">
        <f>[4]STA_SP4_NO!$P$10</f>
        <v>16954.21</v>
      </c>
      <c r="G4" s="62">
        <f>[5]STA_SP4_NO!$P$10</f>
        <v>30179</v>
      </c>
      <c r="H4" s="54">
        <f>[6]STA_SP4_NO!$P$10</f>
        <v>6191</v>
      </c>
      <c r="I4" s="62">
        <f>[7]STA_SP4_NO!$P$10</f>
        <v>13663</v>
      </c>
      <c r="J4" s="54">
        <f>[8]STA_SP4_NO!$P$10</f>
        <v>11099</v>
      </c>
      <c r="K4" s="62">
        <f>[9]STA_SP4_NO!$P$10</f>
        <v>14592.58</v>
      </c>
      <c r="L4" s="54">
        <f>[10]STA_SP4_NO!$P$10</f>
        <v>27978</v>
      </c>
      <c r="M4" s="405">
        <f>[11]STA_SP4_NO!$P$10</f>
        <v>411.83</v>
      </c>
      <c r="N4" s="403">
        <f t="shared" ref="N4:N22" si="0">SUM(C4:M4)</f>
        <v>232118.12999999998</v>
      </c>
    </row>
    <row r="5" spans="1:14" x14ac:dyDescent="0.25">
      <c r="A5" s="32">
        <v>2</v>
      </c>
      <c r="B5" s="352" t="s">
        <v>13</v>
      </c>
      <c r="C5" s="370">
        <f>[1]STA_SP4_NO!$P$11</f>
        <v>51905.54</v>
      </c>
      <c r="D5" s="402">
        <f>[2]STA_SP4_NO!$P$11</f>
        <v>87233.05</v>
      </c>
      <c r="E5" s="370">
        <f>[3]STA_SP4_NO!$P$11</f>
        <v>5892</v>
      </c>
      <c r="F5" s="54">
        <f>[4]STA_SP4_NO!$P$11</f>
        <v>27765.97</v>
      </c>
      <c r="G5" s="62">
        <f>[5]STA_SP4_NO!$P$11</f>
        <v>53405</v>
      </c>
      <c r="H5" s="54">
        <f>[6]STA_SP4_NO!$P$11</f>
        <v>0</v>
      </c>
      <c r="I5" s="62">
        <f>[7]STA_SP4_NO!$P$11</f>
        <v>31433</v>
      </c>
      <c r="J5" s="54">
        <f>[8]STA_SP4_NO!$P$11</f>
        <v>0</v>
      </c>
      <c r="K5" s="62">
        <f>[9]STA_SP4_NO!$P$11</f>
        <v>62541.59</v>
      </c>
      <c r="L5" s="54">
        <f>[10]STA_SP4_NO!$P$11</f>
        <v>97515</v>
      </c>
      <c r="M5" s="408">
        <f>[11]STA_SP4_NO!$P$11</f>
        <v>0</v>
      </c>
      <c r="N5" s="403">
        <f t="shared" si="0"/>
        <v>417691.15</v>
      </c>
    </row>
    <row r="6" spans="1:14" x14ac:dyDescent="0.25">
      <c r="A6" s="32">
        <v>3</v>
      </c>
      <c r="B6" s="352" t="s">
        <v>14</v>
      </c>
      <c r="C6" s="370">
        <f>[1]STA_SP4_NO!$P$12</f>
        <v>30737.05</v>
      </c>
      <c r="D6" s="402">
        <f>[2]STA_SP4_NO!$P$12</f>
        <v>30803.13</v>
      </c>
      <c r="E6" s="370">
        <f>[3]STA_SP4_NO!$P$12</f>
        <v>14334</v>
      </c>
      <c r="F6" s="54">
        <f>[4]STA_SP4_NO!$P$12</f>
        <v>47113.7</v>
      </c>
      <c r="G6" s="62">
        <f>[5]STA_SP4_NO!$P$12</f>
        <v>32511</v>
      </c>
      <c r="H6" s="54">
        <f>[6]STA_SP4_NO!$P$12</f>
        <v>3472</v>
      </c>
      <c r="I6" s="62">
        <f>[7]STA_SP4_NO!$P$12</f>
        <v>20844</v>
      </c>
      <c r="J6" s="54">
        <f>[8]STA_SP4_NO!$P$12</f>
        <v>19417</v>
      </c>
      <c r="K6" s="62">
        <f>[9]STA_SP4_NO!$P$12</f>
        <v>22417.53</v>
      </c>
      <c r="L6" s="54">
        <f>[10]STA_SP4_NO!$P$12</f>
        <v>25352</v>
      </c>
      <c r="M6" s="405">
        <f>[11]STA_SP4_NO!$P$12</f>
        <v>1505.26</v>
      </c>
      <c r="N6" s="403">
        <f t="shared" si="0"/>
        <v>248506.67</v>
      </c>
    </row>
    <row r="7" spans="1:14" x14ac:dyDescent="0.25">
      <c r="A7" s="32">
        <v>4</v>
      </c>
      <c r="B7" s="352" t="s">
        <v>15</v>
      </c>
      <c r="C7" s="370">
        <f>[1]STA_SP4_NO!$P$13</f>
        <v>0</v>
      </c>
      <c r="D7" s="402">
        <f>[2]STA_SP4_NO!$P$13</f>
        <v>0</v>
      </c>
      <c r="E7" s="370">
        <f>[3]STA_SP4_NO!$P$13</f>
        <v>0</v>
      </c>
      <c r="F7" s="54">
        <f>[4]STA_SP4_NO!$P$13</f>
        <v>0</v>
      </c>
      <c r="G7" s="62">
        <f>[5]STA_SP4_NO!$P$13</f>
        <v>0</v>
      </c>
      <c r="H7" s="54">
        <f>[6]STA_SP4_NO!$P$13</f>
        <v>0</v>
      </c>
      <c r="I7" s="62">
        <f>[7]STA_SP4_NO!$P$13</f>
        <v>0</v>
      </c>
      <c r="J7" s="54">
        <f>[8]STA_SP4_NO!$P$13</f>
        <v>0</v>
      </c>
      <c r="K7" s="62">
        <f>[9]STA_SP4_NO!$P$13</f>
        <v>0</v>
      </c>
      <c r="L7" s="54">
        <f>[10]STA_SP4_NO!$P$13</f>
        <v>0</v>
      </c>
      <c r="M7" s="409">
        <f>[11]STA_SP4_NO!$P$13</f>
        <v>0</v>
      </c>
      <c r="N7" s="403">
        <f t="shared" si="0"/>
        <v>0</v>
      </c>
    </row>
    <row r="8" spans="1:14" x14ac:dyDescent="0.25">
      <c r="A8" s="32">
        <v>5</v>
      </c>
      <c r="B8" s="352" t="s">
        <v>16</v>
      </c>
      <c r="C8" s="370">
        <f>[1]STA_SP4_NO!$P$14</f>
        <v>0</v>
      </c>
      <c r="D8" s="402">
        <f>[2]STA_SP4_NO!$P$14</f>
        <v>0</v>
      </c>
      <c r="E8" s="370">
        <f>[3]STA_SP4_NO!$P$14</f>
        <v>0</v>
      </c>
      <c r="F8" s="54">
        <f>[4]STA_SP4_NO!$P$14</f>
        <v>0</v>
      </c>
      <c r="G8" s="62">
        <f>[5]STA_SP4_NO!$P$14</f>
        <v>57041</v>
      </c>
      <c r="H8" s="54">
        <f>[6]STA_SP4_NO!$P$14</f>
        <v>0</v>
      </c>
      <c r="I8" s="62">
        <f>[7]STA_SP4_NO!$P$14</f>
        <v>0</v>
      </c>
      <c r="J8" s="54">
        <f>[8]STA_SP4_NO!$P$14</f>
        <v>0</v>
      </c>
      <c r="K8" s="62">
        <f>[9]STA_SP4_NO!$P$14</f>
        <v>0</v>
      </c>
      <c r="L8" s="54">
        <f>[10]STA_SP4_NO!$P$14</f>
        <v>0</v>
      </c>
      <c r="M8" s="409">
        <f>[11]STA_SP4_NO!$P$14</f>
        <v>0</v>
      </c>
      <c r="N8" s="403">
        <f t="shared" si="0"/>
        <v>57041</v>
      </c>
    </row>
    <row r="9" spans="1:14" x14ac:dyDescent="0.25">
      <c r="A9" s="32">
        <v>6</v>
      </c>
      <c r="B9" s="352" t="s">
        <v>17</v>
      </c>
      <c r="C9" s="370">
        <f>[1]STA_SP4_NO!$P$15</f>
        <v>0</v>
      </c>
      <c r="D9" s="402">
        <f>[2]STA_SP4_NO!$P$15</f>
        <v>0</v>
      </c>
      <c r="E9" s="370">
        <f>[3]STA_SP4_NO!$P$15</f>
        <v>0</v>
      </c>
      <c r="F9" s="54">
        <f>[4]STA_SP4_NO!$P$15</f>
        <v>126.37</v>
      </c>
      <c r="G9" s="62">
        <f>[5]STA_SP4_NO!$P$15</f>
        <v>0</v>
      </c>
      <c r="H9" s="54">
        <f>[6]STA_SP4_NO!$P$15</f>
        <v>0</v>
      </c>
      <c r="I9" s="62">
        <f>[7]STA_SP4_NO!$P$15</f>
        <v>30</v>
      </c>
      <c r="J9" s="54">
        <f>[8]STA_SP4_NO!$P$15</f>
        <v>0</v>
      </c>
      <c r="K9" s="62">
        <f>[9]STA_SP4_NO!$P$15</f>
        <v>0</v>
      </c>
      <c r="L9" s="54">
        <f>[10]STA_SP4_NO!$P$15</f>
        <v>0</v>
      </c>
      <c r="M9" s="409">
        <f>[11]STA_SP4_NO!$P$15</f>
        <v>0</v>
      </c>
      <c r="N9" s="403">
        <f t="shared" si="0"/>
        <v>156.37</v>
      </c>
    </row>
    <row r="10" spans="1:14" x14ac:dyDescent="0.25">
      <c r="A10" s="32">
        <v>7</v>
      </c>
      <c r="B10" s="352" t="s">
        <v>18</v>
      </c>
      <c r="C10" s="370">
        <f>[1]STA_SP4_NO!$P$16</f>
        <v>5266.13</v>
      </c>
      <c r="D10" s="402">
        <f>[2]STA_SP4_NO!$P$16</f>
        <v>7280.94</v>
      </c>
      <c r="E10" s="370">
        <f>[3]STA_SP4_NO!$P$16</f>
        <v>2859</v>
      </c>
      <c r="F10" s="54">
        <f>[4]STA_SP4_NO!$P$16</f>
        <v>726.05</v>
      </c>
      <c r="G10" s="62">
        <f>[5]STA_SP4_NO!$P$16</f>
        <v>1077</v>
      </c>
      <c r="H10" s="54">
        <f>[6]STA_SP4_NO!$P$16</f>
        <v>0</v>
      </c>
      <c r="I10" s="62">
        <f>[7]STA_SP4_NO!$P$16</f>
        <v>4729</v>
      </c>
      <c r="J10" s="54">
        <f>[8]STA_SP4_NO!$P$16</f>
        <v>591</v>
      </c>
      <c r="K10" s="62">
        <f>[9]STA_SP4_NO!$P$16</f>
        <v>139.35</v>
      </c>
      <c r="L10" s="54">
        <f>[10]STA_SP4_NO!$P$16</f>
        <v>786</v>
      </c>
      <c r="M10" s="409">
        <f>[11]STA_SP4_NO!$P$16</f>
        <v>0</v>
      </c>
      <c r="N10" s="403">
        <f t="shared" si="0"/>
        <v>23454.469999999998</v>
      </c>
    </row>
    <row r="11" spans="1:14" x14ac:dyDescent="0.25">
      <c r="A11" s="32">
        <v>8</v>
      </c>
      <c r="B11" s="352" t="s">
        <v>19</v>
      </c>
      <c r="C11" s="370">
        <f>[1]STA_SP4_NO!$P$17</f>
        <v>48678.6</v>
      </c>
      <c r="D11" s="402">
        <f>[2]STA_SP4_NO!$P$17</f>
        <v>20177.849999999999</v>
      </c>
      <c r="E11" s="370">
        <f>[3]STA_SP4_NO!$P$17</f>
        <v>3495</v>
      </c>
      <c r="F11" s="54">
        <f>[4]STA_SP4_NO!$P$17</f>
        <v>28830.61</v>
      </c>
      <c r="G11" s="62">
        <f>[5]STA_SP4_NO!$P$17</f>
        <v>342344</v>
      </c>
      <c r="H11" s="54">
        <f>[6]STA_SP4_NO!$P$17</f>
        <v>979</v>
      </c>
      <c r="I11" s="62">
        <f>[7]STA_SP4_NO!$P$17</f>
        <v>13158</v>
      </c>
      <c r="J11" s="54">
        <f>[8]STA_SP4_NO!$P$17</f>
        <v>10637</v>
      </c>
      <c r="K11" s="62">
        <f>[9]STA_SP4_NO!$P$17</f>
        <v>17315.16</v>
      </c>
      <c r="L11" s="54">
        <f>[10]STA_SP4_NO!$P$17</f>
        <v>13541</v>
      </c>
      <c r="M11" s="405">
        <f>[11]STA_SP4_NO!$P$17</f>
        <v>26.21</v>
      </c>
      <c r="N11" s="403">
        <f t="shared" si="0"/>
        <v>499182.43</v>
      </c>
    </row>
    <row r="12" spans="1:14" x14ac:dyDescent="0.25">
      <c r="A12" s="32">
        <v>9</v>
      </c>
      <c r="B12" s="352" t="s">
        <v>20</v>
      </c>
      <c r="C12" s="370">
        <f>[1]STA_SP4_NO!$P$20</f>
        <v>71375.679999999993</v>
      </c>
      <c r="D12" s="402">
        <f>[2]STA_SP4_NO!$P$20</f>
        <v>37137.699999999997</v>
      </c>
      <c r="E12" s="370">
        <f>[3]STA_SP4_NO!$P$20</f>
        <v>1337</v>
      </c>
      <c r="F12" s="54">
        <f>[4]STA_SP4_NO!$P$20</f>
        <v>49209.8</v>
      </c>
      <c r="G12" s="62">
        <f>[5]STA_SP4_NO!$P$20</f>
        <v>219168</v>
      </c>
      <c r="H12" s="54">
        <f>[6]STA_SP4_NO!$P$20</f>
        <v>366</v>
      </c>
      <c r="I12" s="62">
        <f>[7]STA_SP4_NO!$P$20</f>
        <v>22685</v>
      </c>
      <c r="J12" s="54">
        <f>[8]STA_SP4_NO!$P$20</f>
        <v>5259</v>
      </c>
      <c r="K12" s="62">
        <f>[9]STA_SP4_NO!$P$20</f>
        <v>26969.96</v>
      </c>
      <c r="L12" s="54">
        <f>[10]STA_SP4_NO!$P$20</f>
        <v>16230</v>
      </c>
      <c r="M12" s="405">
        <f>[11]STA_SP4_NO!$P$20</f>
        <v>49.11</v>
      </c>
      <c r="N12" s="403">
        <f t="shared" si="0"/>
        <v>449787.25</v>
      </c>
    </row>
    <row r="13" spans="1:14" x14ac:dyDescent="0.25">
      <c r="A13" s="32">
        <v>10</v>
      </c>
      <c r="B13" s="352" t="s">
        <v>21</v>
      </c>
      <c r="C13" s="370">
        <f>[1]STA_SP4_NO!$P$26</f>
        <v>144718.79</v>
      </c>
      <c r="D13" s="402">
        <f>[2]STA_SP4_NO!$P$26</f>
        <v>78398.98</v>
      </c>
      <c r="E13" s="370">
        <f>[3]STA_SP4_NO!$P$26</f>
        <v>62888</v>
      </c>
      <c r="F13" s="54">
        <f>[4]STA_SP4_NO!$P$26</f>
        <v>95001.02</v>
      </c>
      <c r="G13" s="62">
        <f>[5]STA_SP4_NO!$P$26</f>
        <v>87538</v>
      </c>
      <c r="H13" s="54">
        <f>[6]STA_SP4_NO!$P$26</f>
        <v>92076</v>
      </c>
      <c r="I13" s="62">
        <f>[7]STA_SP4_NO!$P$26</f>
        <v>184588</v>
      </c>
      <c r="J13" s="54">
        <f>[8]STA_SP4_NO!$P$26</f>
        <v>86779</v>
      </c>
      <c r="K13" s="62">
        <f>[9]STA_SP4_NO!$P$26</f>
        <v>62653.66</v>
      </c>
      <c r="L13" s="54">
        <f>[10]STA_SP4_NO!$P$26</f>
        <v>111410</v>
      </c>
      <c r="M13" s="405">
        <f>[11]STA_SP4_NO!$P$26</f>
        <v>11869.15</v>
      </c>
      <c r="N13" s="403">
        <f t="shared" si="0"/>
        <v>1017920.6000000001</v>
      </c>
    </row>
    <row r="14" spans="1:14" x14ac:dyDescent="0.25">
      <c r="A14" s="32">
        <v>11</v>
      </c>
      <c r="B14" s="352" t="s">
        <v>22</v>
      </c>
      <c r="C14" s="370">
        <f>[1]STA_SP4_NO!$P$33</f>
        <v>10.32</v>
      </c>
      <c r="D14" s="402">
        <f>[2]STA_SP4_NO!$P$33</f>
        <v>110.88</v>
      </c>
      <c r="E14" s="370">
        <f>[3]STA_SP4_NO!$P$33</f>
        <v>0</v>
      </c>
      <c r="F14" s="54">
        <f>[4]STA_SP4_NO!$P$33</f>
        <v>0</v>
      </c>
      <c r="G14" s="62">
        <f>[5]STA_SP4_NO!$P$33</f>
        <v>6140</v>
      </c>
      <c r="H14" s="54">
        <f>[6]STA_SP4_NO!$P$33</f>
        <v>0</v>
      </c>
      <c r="I14" s="62">
        <f>[7]STA_SP4_NO!$P$33</f>
        <v>0</v>
      </c>
      <c r="J14" s="54">
        <f>[8]STA_SP4_NO!$P$33</f>
        <v>241</v>
      </c>
      <c r="K14" s="62">
        <f>[9]STA_SP4_NO!$P$33</f>
        <v>0</v>
      </c>
      <c r="L14" s="54">
        <f>[10]STA_SP4_NO!$P$33</f>
        <v>-198</v>
      </c>
      <c r="M14" s="409">
        <f>[11]STA_SP4_NO!$P$33</f>
        <v>0</v>
      </c>
      <c r="N14" s="403">
        <f t="shared" si="0"/>
        <v>6304.2</v>
      </c>
    </row>
    <row r="15" spans="1:14" x14ac:dyDescent="0.25">
      <c r="A15" s="32">
        <v>12</v>
      </c>
      <c r="B15" s="352" t="s">
        <v>23</v>
      </c>
      <c r="C15" s="370">
        <f>[1]STA_SP4_NO!$P$34</f>
        <v>14.74</v>
      </c>
      <c r="D15" s="402">
        <f>[2]STA_SP4_NO!$P$34</f>
        <v>0</v>
      </c>
      <c r="E15" s="370">
        <f>[3]STA_SP4_NO!$P$34</f>
        <v>5</v>
      </c>
      <c r="F15" s="54">
        <f>[4]STA_SP4_NO!$P$34</f>
        <v>62.8</v>
      </c>
      <c r="G15" s="62">
        <f>[5]STA_SP4_NO!$P$34</f>
        <v>20</v>
      </c>
      <c r="H15" s="54">
        <f>[6]STA_SP4_NO!$P$34</f>
        <v>0</v>
      </c>
      <c r="I15" s="62">
        <f>[7]STA_SP4_NO!$P$34</f>
        <v>25</v>
      </c>
      <c r="J15" s="54">
        <f>[8]STA_SP4_NO!$P$34</f>
        <v>5</v>
      </c>
      <c r="K15" s="62">
        <f>[9]STA_SP4_NO!$P$34</f>
        <v>16.55</v>
      </c>
      <c r="L15" s="54">
        <f>[10]STA_SP4_NO!$P$34</f>
        <v>1</v>
      </c>
      <c r="M15" s="409">
        <f>[11]STA_SP4_NO!$P$34</f>
        <v>0</v>
      </c>
      <c r="N15" s="403">
        <f t="shared" si="0"/>
        <v>150.09</v>
      </c>
    </row>
    <row r="16" spans="1:14" x14ac:dyDescent="0.25">
      <c r="A16" s="32">
        <v>13</v>
      </c>
      <c r="B16" s="352" t="s">
        <v>68</v>
      </c>
      <c r="C16" s="370">
        <f>[1]STA_SP4_NO!$P$35</f>
        <v>9061.86</v>
      </c>
      <c r="D16" s="402">
        <f>[2]STA_SP4_NO!$P$35</f>
        <v>16096.26</v>
      </c>
      <c r="E16" s="370">
        <f>[3]STA_SP4_NO!$P$35</f>
        <v>1240</v>
      </c>
      <c r="F16" s="54">
        <f>[4]STA_SP4_NO!$P$35</f>
        <v>8563.49</v>
      </c>
      <c r="G16" s="62">
        <f>[5]STA_SP4_NO!$P$35</f>
        <v>15148</v>
      </c>
      <c r="H16" s="54">
        <f>[6]STA_SP4_NO!$P$35</f>
        <v>297</v>
      </c>
      <c r="I16" s="62">
        <f>[7]STA_SP4_NO!$P$35</f>
        <v>14387</v>
      </c>
      <c r="J16" s="54">
        <f>[8]STA_SP4_NO!$P$35</f>
        <v>5178</v>
      </c>
      <c r="K16" s="62">
        <f>[9]STA_SP4_NO!$P$35</f>
        <v>8744.65</v>
      </c>
      <c r="L16" s="54">
        <f>[10]STA_SP4_NO!$P$35</f>
        <v>3711</v>
      </c>
      <c r="M16" s="405">
        <f>[11]STA_SP4_NO!$P$35</f>
        <v>2.82</v>
      </c>
      <c r="N16" s="403">
        <f t="shared" si="0"/>
        <v>82430.080000000002</v>
      </c>
    </row>
    <row r="17" spans="1:14" x14ac:dyDescent="0.25">
      <c r="A17" s="32">
        <v>14</v>
      </c>
      <c r="B17" s="352" t="s">
        <v>25</v>
      </c>
      <c r="C17" s="370">
        <f>[1]STA_SP4_NO!$P$36</f>
        <v>2386.02</v>
      </c>
      <c r="D17" s="402">
        <f>[2]STA_SP4_NO!$P$36</f>
        <v>8413.6299999999992</v>
      </c>
      <c r="E17" s="370">
        <f>[3]STA_SP4_NO!$P$36</f>
        <v>238</v>
      </c>
      <c r="F17" s="54">
        <f>[4]STA_SP4_NO!$P$36</f>
        <v>1366.47</v>
      </c>
      <c r="G17" s="62">
        <f>[5]STA_SP4_NO!$P$36</f>
        <v>0</v>
      </c>
      <c r="H17" s="54">
        <f>[6]STA_SP4_NO!$P$36</f>
        <v>0</v>
      </c>
      <c r="I17" s="62">
        <f>[7]STA_SP4_NO!$P$36</f>
        <v>0</v>
      </c>
      <c r="J17" s="54">
        <f>[8]STA_SP4_NO!$P$36</f>
        <v>0</v>
      </c>
      <c r="K17" s="62">
        <f>[9]STA_SP4_NO!$P$36</f>
        <v>16152.06</v>
      </c>
      <c r="L17" s="54">
        <f>[10]STA_SP4_NO!$P$36</f>
        <v>616</v>
      </c>
      <c r="M17" s="409">
        <f>[11]STA_SP4_NO!$P$36</f>
        <v>0</v>
      </c>
      <c r="N17" s="403">
        <f t="shared" si="0"/>
        <v>29172.18</v>
      </c>
    </row>
    <row r="18" spans="1:14" x14ac:dyDescent="0.25">
      <c r="A18" s="32">
        <v>15</v>
      </c>
      <c r="B18" s="352" t="s">
        <v>26</v>
      </c>
      <c r="C18" s="370">
        <f>[1]STA_SP4_NO!$P$37</f>
        <v>0</v>
      </c>
      <c r="D18" s="402">
        <f>[2]STA_SP4_NO!$P$37</f>
        <v>0</v>
      </c>
      <c r="E18" s="370">
        <f>[3]STA_SP4_NO!$P$37</f>
        <v>34</v>
      </c>
      <c r="F18" s="54">
        <f>[4]STA_SP4_NO!$P$37</f>
        <v>0</v>
      </c>
      <c r="G18" s="62">
        <f>[5]STA_SP4_NO!$P$37</f>
        <v>2</v>
      </c>
      <c r="H18" s="54">
        <f>[6]STA_SP4_NO!$P$37</f>
        <v>0</v>
      </c>
      <c r="I18" s="62">
        <f>[7]STA_SP4_NO!$P$37</f>
        <v>0</v>
      </c>
      <c r="J18" s="54">
        <f>[8]STA_SP4_NO!$P$37</f>
        <v>0</v>
      </c>
      <c r="K18" s="62">
        <f>[9]STA_SP4_NO!$P$37</f>
        <v>26.19</v>
      </c>
      <c r="L18" s="54">
        <f>[10]STA_SP4_NO!$P$37</f>
        <v>0</v>
      </c>
      <c r="M18" s="409">
        <f>[11]STA_SP4_NO!$P$37</f>
        <v>0</v>
      </c>
      <c r="N18" s="403">
        <f t="shared" si="0"/>
        <v>62.19</v>
      </c>
    </row>
    <row r="19" spans="1:14" x14ac:dyDescent="0.25">
      <c r="A19" s="32">
        <v>16</v>
      </c>
      <c r="B19" s="352" t="s">
        <v>27</v>
      </c>
      <c r="C19" s="370">
        <f>[1]STA_SP4_NO!$P$38</f>
        <v>1420.67</v>
      </c>
      <c r="D19" s="402">
        <f>[2]STA_SP4_NO!$P$38</f>
        <v>11113.1</v>
      </c>
      <c r="E19" s="370">
        <f>[3]STA_SP4_NO!$P$38</f>
        <v>31</v>
      </c>
      <c r="F19" s="54">
        <f>[4]STA_SP4_NO!$P$38</f>
        <v>5221.24</v>
      </c>
      <c r="G19" s="62">
        <f>[5]STA_SP4_NO!$P$38</f>
        <v>60</v>
      </c>
      <c r="H19" s="54">
        <f>[6]STA_SP4_NO!$P$38</f>
        <v>0</v>
      </c>
      <c r="I19" s="62">
        <f>[7]STA_SP4_NO!$P$38</f>
        <v>1842</v>
      </c>
      <c r="J19" s="54">
        <f>[8]STA_SP4_NO!$P$38</f>
        <v>0</v>
      </c>
      <c r="K19" s="62">
        <f>[9]STA_SP4_NO!$P$38</f>
        <v>887.56</v>
      </c>
      <c r="L19" s="54">
        <f>[10]STA_SP4_NO!$P$38</f>
        <v>62</v>
      </c>
      <c r="M19" s="409">
        <f>[11]STA_SP4_NO!$P$38</f>
        <v>0</v>
      </c>
      <c r="N19" s="403">
        <f t="shared" si="0"/>
        <v>20637.570000000003</v>
      </c>
    </row>
    <row r="20" spans="1:14" x14ac:dyDescent="0.25">
      <c r="A20" s="32">
        <v>17</v>
      </c>
      <c r="B20" s="352" t="s">
        <v>28</v>
      </c>
      <c r="C20" s="370">
        <f>[1]STA_SP4_NO!$P$39</f>
        <v>0</v>
      </c>
      <c r="D20" s="402">
        <f>[2]STA_SP4_NO!$P$39</f>
        <v>0</v>
      </c>
      <c r="E20" s="370">
        <f>[3]STA_SP4_NO!$P$39</f>
        <v>0</v>
      </c>
      <c r="F20" s="54">
        <f>[4]STA_SP4_NO!$P$39</f>
        <v>0</v>
      </c>
      <c r="G20" s="62">
        <f>[5]STA_SP4_NO!$P$39</f>
        <v>0</v>
      </c>
      <c r="H20" s="54">
        <f>[6]STA_SP4_NO!$P$39</f>
        <v>0</v>
      </c>
      <c r="I20" s="62">
        <f>[7]STA_SP4_NO!$P$39</f>
        <v>0</v>
      </c>
      <c r="J20" s="54">
        <f>[8]STA_SP4_NO!$P$39</f>
        <v>0</v>
      </c>
      <c r="K20" s="62">
        <f>[9]STA_SP4_NO!$P$39</f>
        <v>0</v>
      </c>
      <c r="L20" s="54">
        <f>[10]STA_SP4_NO!$P$39</f>
        <v>0</v>
      </c>
      <c r="M20" s="409">
        <f>[11]STA_SP4_NO!$P$39</f>
        <v>0</v>
      </c>
      <c r="N20" s="403">
        <f t="shared" si="0"/>
        <v>0</v>
      </c>
    </row>
    <row r="21" spans="1:14" ht="15.75" thickBot="1" x14ac:dyDescent="0.3">
      <c r="A21" s="34">
        <v>18</v>
      </c>
      <c r="B21" s="353" t="s">
        <v>29</v>
      </c>
      <c r="C21" s="370">
        <f>[1]STA_SP4_NO!$P$40</f>
        <v>2179.84</v>
      </c>
      <c r="D21" s="402">
        <f>[2]STA_SP4_NO!$P$40</f>
        <v>6669.41</v>
      </c>
      <c r="E21" s="370">
        <f>[3]STA_SP4_NO!$P$40</f>
        <v>922</v>
      </c>
      <c r="F21" s="54">
        <f>[4]STA_SP4_NO!$P$40</f>
        <v>6006.82</v>
      </c>
      <c r="G21" s="62">
        <f>[5]STA_SP4_NO!$P$40</f>
        <v>4330</v>
      </c>
      <c r="H21" s="54">
        <f>[6]STA_SP4_NO!$P$40</f>
        <v>424</v>
      </c>
      <c r="I21" s="62">
        <f>[7]STA_SP4_NO!$P$40</f>
        <v>3204</v>
      </c>
      <c r="J21" s="54">
        <f>[8]STA_SP4_NO!$P$40</f>
        <v>2248</v>
      </c>
      <c r="K21" s="62">
        <f>[9]STA_SP4_NO!$P$40</f>
        <v>1955.11</v>
      </c>
      <c r="L21" s="54">
        <f>[10]STA_SP4_NO!$P$40</f>
        <v>2519</v>
      </c>
      <c r="M21" s="409">
        <f>[11]STA_SP4_NO!$P$40</f>
        <v>11.79</v>
      </c>
      <c r="N21" s="403">
        <f t="shared" si="0"/>
        <v>30469.97</v>
      </c>
    </row>
    <row r="22" spans="1:14" ht="15.75" thickBot="1" x14ac:dyDescent="0.3">
      <c r="A22" s="36"/>
      <c r="B22" s="366" t="s">
        <v>37</v>
      </c>
      <c r="C22" s="361">
        <f t="shared" ref="C22:D22" si="1">SUM(C4:C21)</f>
        <v>415949.45</v>
      </c>
      <c r="D22" s="363">
        <f t="shared" si="1"/>
        <v>358618.23</v>
      </c>
      <c r="E22" s="359">
        <f t="shared" ref="E22:M22" si="2">SUM(E4:E21)</f>
        <v>100947</v>
      </c>
      <c r="F22" s="362">
        <f t="shared" si="2"/>
        <v>286948.55</v>
      </c>
      <c r="G22" s="350">
        <f t="shared" si="2"/>
        <v>848963</v>
      </c>
      <c r="H22" s="362">
        <f t="shared" si="2"/>
        <v>103805</v>
      </c>
      <c r="I22" s="350">
        <f t="shared" si="2"/>
        <v>310588</v>
      </c>
      <c r="J22" s="362">
        <f t="shared" si="2"/>
        <v>141454</v>
      </c>
      <c r="K22" s="350">
        <f t="shared" si="2"/>
        <v>234411.94999999998</v>
      </c>
      <c r="L22" s="363">
        <f t="shared" si="2"/>
        <v>299523</v>
      </c>
      <c r="M22" s="406">
        <f t="shared" si="2"/>
        <v>13876.17</v>
      </c>
      <c r="N22" s="236">
        <f t="shared" si="0"/>
        <v>3115084.35</v>
      </c>
    </row>
    <row r="23" spans="1:14" ht="15.75" thickBot="1" x14ac:dyDescent="0.3">
      <c r="A23" s="43"/>
      <c r="B23" s="44"/>
      <c r="C23" s="59"/>
      <c r="D23" s="46"/>
      <c r="E23" s="59"/>
      <c r="F23" s="46"/>
      <c r="G23" s="46"/>
      <c r="H23" s="59"/>
      <c r="I23" s="46"/>
      <c r="J23" s="59"/>
      <c r="K23" s="46"/>
      <c r="L23" s="59"/>
      <c r="M23" s="348"/>
      <c r="N23" s="46"/>
    </row>
    <row r="24" spans="1:14" ht="15.75" thickBot="1" x14ac:dyDescent="0.3">
      <c r="A24" s="460" t="s">
        <v>53</v>
      </c>
      <c r="B24" s="461"/>
      <c r="C24" s="55">
        <f>C22/N22</f>
        <v>0.13352750785063011</v>
      </c>
      <c r="D24" s="56">
        <f>D22/N22</f>
        <v>0.11512312018132029</v>
      </c>
      <c r="E24" s="48">
        <f>E22/N22</f>
        <v>3.2405864065928103E-2</v>
      </c>
      <c r="F24" s="47">
        <f>F22/N22</f>
        <v>9.2115820234530715E-2</v>
      </c>
      <c r="G24" s="70">
        <f>G22/N22</f>
        <v>0.27253290910084021</v>
      </c>
      <c r="H24" s="47">
        <f>H22/N22</f>
        <v>3.3323335209205489E-2</v>
      </c>
      <c r="I24" s="404">
        <f>I22/N22</f>
        <v>9.9704523249908139E-2</v>
      </c>
      <c r="J24" s="47">
        <f>J22/N22</f>
        <v>4.5409364276123049E-2</v>
      </c>
      <c r="K24" s="404">
        <f>K22/N22</f>
        <v>7.5250594739111956E-2</v>
      </c>
      <c r="L24" s="47">
        <f>L22/N22</f>
        <v>9.6152452501005306E-2</v>
      </c>
      <c r="M24" s="342">
        <f>M22/N22</f>
        <v>4.45450859139657E-3</v>
      </c>
      <c r="N24" s="258">
        <f>SUM(C24:M24)</f>
        <v>1</v>
      </c>
    </row>
    <row r="25" spans="1:14" ht="15.75" thickBot="1" x14ac:dyDescent="0.3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1"/>
    </row>
    <row r="26" spans="1:14" ht="15.75" thickBot="1" x14ac:dyDescent="0.3">
      <c r="A26" s="415" t="s">
        <v>0</v>
      </c>
      <c r="B26" s="417" t="s">
        <v>1</v>
      </c>
      <c r="C26" s="474" t="s">
        <v>90</v>
      </c>
      <c r="D26" s="475"/>
      <c r="E26" s="475"/>
      <c r="F26" s="475"/>
      <c r="G26" s="475"/>
      <c r="H26" s="476"/>
      <c r="I26" s="439" t="s">
        <v>3</v>
      </c>
      <c r="J26" s="1"/>
      <c r="K26" s="1"/>
      <c r="L26" s="1"/>
      <c r="M26" s="1"/>
      <c r="N26" s="1"/>
    </row>
    <row r="27" spans="1:14" ht="15.75" thickBot="1" x14ac:dyDescent="0.3">
      <c r="A27" s="416"/>
      <c r="B27" s="419"/>
      <c r="C27" s="189" t="s">
        <v>11</v>
      </c>
      <c r="D27" s="215" t="s">
        <v>32</v>
      </c>
      <c r="E27" s="191" t="s">
        <v>7</v>
      </c>
      <c r="F27" s="127" t="s">
        <v>9</v>
      </c>
      <c r="G27" s="168" t="s">
        <v>4</v>
      </c>
      <c r="H27" s="210" t="s">
        <v>95</v>
      </c>
      <c r="I27" s="545"/>
      <c r="J27" s="81"/>
      <c r="K27" s="429" t="s">
        <v>33</v>
      </c>
      <c r="L27" s="430"/>
      <c r="M27" s="232">
        <f>N22</f>
        <v>3115084.35</v>
      </c>
      <c r="N27" s="233">
        <f>M27/M29</f>
        <v>0.81790741761393093</v>
      </c>
    </row>
    <row r="28" spans="1:14" ht="15.75" thickBot="1" x14ac:dyDescent="0.3">
      <c r="A28" s="22">
        <v>19</v>
      </c>
      <c r="B28" s="128" t="s">
        <v>34</v>
      </c>
      <c r="C28" s="193">
        <f>[12]STA_SP1_ZO!$Q$51</f>
        <v>131453</v>
      </c>
      <c r="D28" s="200">
        <f>[13]STA_SP1_ZO!$Q$51</f>
        <v>95164</v>
      </c>
      <c r="E28" s="194">
        <f>[14]STA_SP1_ZO!$Q$51</f>
        <v>130879.9</v>
      </c>
      <c r="F28" s="50">
        <f>[15]STA_SP1_ZO!$Q$51</f>
        <v>177588.7</v>
      </c>
      <c r="G28" s="115">
        <f>[16]STA_SP1_ZO!$Q$51</f>
        <v>155098.14000000001</v>
      </c>
      <c r="H28" s="50">
        <f>[17]STA_SP1_ZO!$Q$51</f>
        <v>3334.55</v>
      </c>
      <c r="I28" s="244">
        <f>SUM(C28:H28)</f>
        <v>693518.29000000015</v>
      </c>
      <c r="J28" s="81"/>
      <c r="K28" s="429" t="s">
        <v>34</v>
      </c>
      <c r="L28" s="430"/>
      <c r="M28" s="255">
        <f>I28</f>
        <v>693518.29000000015</v>
      </c>
      <c r="N28" s="235">
        <f>M28/M29</f>
        <v>0.18209258238606907</v>
      </c>
    </row>
    <row r="29" spans="1:14" ht="15.75" thickBot="1" x14ac:dyDescent="0.3">
      <c r="A29" s="12"/>
      <c r="B29" s="20"/>
      <c r="C29" s="1"/>
      <c r="D29" s="1"/>
      <c r="E29" s="1"/>
      <c r="F29" s="1"/>
      <c r="G29" s="1"/>
      <c r="H29" s="1"/>
      <c r="I29" s="1"/>
      <c r="J29" s="81"/>
      <c r="K29" s="429" t="s">
        <v>3</v>
      </c>
      <c r="L29" s="430"/>
      <c r="M29" s="236">
        <f>M27+M28</f>
        <v>3808602.64</v>
      </c>
      <c r="N29" s="237">
        <f>M29/M29</f>
        <v>1</v>
      </c>
    </row>
    <row r="30" spans="1:14" ht="15.75" thickBot="1" x14ac:dyDescent="0.3">
      <c r="A30" s="420" t="s">
        <v>53</v>
      </c>
      <c r="B30" s="421"/>
      <c r="C30" s="23">
        <f>C28/I28</f>
        <v>0.18954510918522419</v>
      </c>
      <c r="D30" s="82">
        <f>D28/I28</f>
        <v>0.13721916403963907</v>
      </c>
      <c r="E30" s="23">
        <f>E28/I28</f>
        <v>0.18871874309183678</v>
      </c>
      <c r="F30" s="82">
        <f>F28/I28</f>
        <v>0.25606923791440306</v>
      </c>
      <c r="G30" s="23">
        <f>G28/I28</f>
        <v>0.2236395813007325</v>
      </c>
      <c r="H30" s="82">
        <f>H28/I28</f>
        <v>4.8081644681642055E-3</v>
      </c>
      <c r="I30" s="231">
        <f>I28/I28</f>
        <v>1</v>
      </c>
      <c r="J30" s="1"/>
      <c r="K30" s="1"/>
      <c r="L30" s="1"/>
      <c r="M30" s="1"/>
      <c r="N30" s="1"/>
    </row>
  </sheetData>
  <mergeCells count="14">
    <mergeCell ref="N2:N3"/>
    <mergeCell ref="A30:B30"/>
    <mergeCell ref="K28:L28"/>
    <mergeCell ref="C1:I1"/>
    <mergeCell ref="A2:A3"/>
    <mergeCell ref="B2:B3"/>
    <mergeCell ref="A24:B24"/>
    <mergeCell ref="A26:A27"/>
    <mergeCell ref="B26:B27"/>
    <mergeCell ref="K27:L27"/>
    <mergeCell ref="K29:L29"/>
    <mergeCell ref="I26:I27"/>
    <mergeCell ref="C26:H26"/>
    <mergeCell ref="C2:M2"/>
  </mergeCells>
  <pageMargins left="0.25" right="0.25" top="0.75" bottom="0.75" header="0.3" footer="0.3"/>
  <pageSetup paperSize="9" scale="9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"/>
  <sheetViews>
    <sheetView workbookViewId="0">
      <selection activeCell="I25" sqref="I25"/>
    </sheetView>
  </sheetViews>
  <sheetFormatPr defaultRowHeight="15" x14ac:dyDescent="0.25"/>
  <cols>
    <col min="1" max="1" width="4.7109375" customWidth="1"/>
    <col min="2" max="2" width="20.28515625" customWidth="1"/>
    <col min="8" max="8" width="11.42578125" customWidth="1"/>
    <col min="14" max="14" width="11.7109375" customWidth="1"/>
  </cols>
  <sheetData>
    <row r="1" spans="1:15" x14ac:dyDescent="0.25">
      <c r="A1" s="119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x14ac:dyDescent="0.25">
      <c r="A2" s="547" t="s">
        <v>117</v>
      </c>
      <c r="B2" s="548"/>
      <c r="C2" s="548"/>
      <c r="D2" s="548"/>
      <c r="E2" s="548"/>
      <c r="F2" s="548"/>
      <c r="G2" s="548"/>
      <c r="H2" s="548"/>
      <c r="I2" s="548"/>
      <c r="J2" s="548"/>
      <c r="K2" s="548"/>
      <c r="L2" s="549"/>
      <c r="M2" s="1"/>
      <c r="N2" s="1"/>
    </row>
    <row r="3" spans="1:15" ht="15.75" thickBot="1" x14ac:dyDescent="0.3">
      <c r="A3" s="26"/>
      <c r="B3" s="489"/>
      <c r="C3" s="450"/>
      <c r="D3" s="450"/>
      <c r="E3" s="450"/>
      <c r="F3" s="450"/>
      <c r="G3" s="450"/>
      <c r="H3" s="450"/>
      <c r="I3" s="450"/>
      <c r="J3" s="450"/>
      <c r="K3" s="450"/>
      <c r="L3" s="450"/>
      <c r="M3" s="26"/>
      <c r="N3" s="155" t="s">
        <v>91</v>
      </c>
    </row>
    <row r="4" spans="1:15" ht="15.75" thickBot="1" x14ac:dyDescent="0.3">
      <c r="A4" s="451" t="s">
        <v>0</v>
      </c>
      <c r="B4" s="556" t="s">
        <v>89</v>
      </c>
      <c r="C4" s="377" t="s">
        <v>2</v>
      </c>
      <c r="D4" s="378"/>
      <c r="E4" s="378"/>
      <c r="F4" s="378"/>
      <c r="G4" s="378"/>
      <c r="H4" s="378"/>
      <c r="I4" s="378"/>
      <c r="J4" s="378"/>
      <c r="K4" s="378"/>
      <c r="L4" s="378"/>
      <c r="M4" s="378"/>
      <c r="N4" s="570" t="s">
        <v>3</v>
      </c>
    </row>
    <row r="5" spans="1:15" ht="15.75" thickBot="1" x14ac:dyDescent="0.3">
      <c r="A5" s="452"/>
      <c r="B5" s="555"/>
      <c r="C5" s="264" t="s">
        <v>69</v>
      </c>
      <c r="D5" s="171" t="s">
        <v>4</v>
      </c>
      <c r="E5" s="170" t="s">
        <v>5</v>
      </c>
      <c r="F5" s="411" t="s">
        <v>6</v>
      </c>
      <c r="G5" s="171" t="s">
        <v>8</v>
      </c>
      <c r="H5" s="228" t="s">
        <v>94</v>
      </c>
      <c r="I5" s="171" t="s">
        <v>9</v>
      </c>
      <c r="J5" s="265" t="s">
        <v>10</v>
      </c>
      <c r="K5" s="171" t="s">
        <v>93</v>
      </c>
      <c r="L5" s="169" t="s">
        <v>11</v>
      </c>
      <c r="M5" s="266" t="s">
        <v>96</v>
      </c>
      <c r="N5" s="571"/>
    </row>
    <row r="6" spans="1:15" ht="37.5" customHeight="1" x14ac:dyDescent="0.25">
      <c r="A6" s="30">
        <v>1</v>
      </c>
      <c r="B6" s="60" t="s">
        <v>59</v>
      </c>
      <c r="C6" s="67">
        <f>[1]STA_SP5_NO!$E$41</f>
        <v>639734.59</v>
      </c>
      <c r="D6" s="68">
        <f>[2]STA_SP5_NO!$E$41</f>
        <v>939299.94</v>
      </c>
      <c r="E6" s="61">
        <f>[3]STA_SP5_NO!$E$41</f>
        <v>195567</v>
      </c>
      <c r="F6" s="118">
        <f>[4]STA_SP5_NO!$E$41</f>
        <v>463594.18</v>
      </c>
      <c r="G6" s="68">
        <f>[5]STA_SP5_NO!$E$41</f>
        <v>366388</v>
      </c>
      <c r="H6" s="117">
        <f>[6]STA_SP5_NO!$E$41</f>
        <v>235906.52</v>
      </c>
      <c r="I6" s="68">
        <f>[7]STA_SP5_NO!$E$41</f>
        <v>168674</v>
      </c>
      <c r="J6" s="74">
        <f>[8]STA_SP5_NO!$E$41</f>
        <v>212341</v>
      </c>
      <c r="K6" s="68">
        <f>[9]STA_SP5_NO!$E$41</f>
        <v>273660.82</v>
      </c>
      <c r="L6" s="262">
        <f>[10]STA_SP5_NO!$E$41</f>
        <v>320499</v>
      </c>
      <c r="M6" s="260">
        <f>[11]STA_SP5_NO!$E$41</f>
        <v>1981.1</v>
      </c>
      <c r="N6" s="267">
        <f>SUM(C6:M6)</f>
        <v>3817646.15</v>
      </c>
    </row>
    <row r="7" spans="1:15" ht="37.5" customHeight="1" thickBot="1" x14ac:dyDescent="0.3">
      <c r="A7" s="83">
        <v>2</v>
      </c>
      <c r="B7" s="84" t="s">
        <v>60</v>
      </c>
      <c r="C7" s="85">
        <f>[1]STA_SP5_NO!$G$41</f>
        <v>400911.08</v>
      </c>
      <c r="D7" s="86">
        <f>[2]STA_SP5_NO!$G$41</f>
        <v>285682.2</v>
      </c>
      <c r="E7" s="87">
        <f>[3]STA_SP5_NO!$G$41</f>
        <v>282495</v>
      </c>
      <c r="F7" s="412">
        <f>[4]STA_SP5_NO!$G$41</f>
        <v>239085.67</v>
      </c>
      <c r="G7" s="86">
        <f>[5]STA_SP5_NO!$G$41</f>
        <v>270451</v>
      </c>
      <c r="H7" s="410">
        <f>[6]STA_SP5_NO!$G$41</f>
        <v>93901.75</v>
      </c>
      <c r="I7" s="86">
        <f>[7]STA_SP5_NO!$G$41</f>
        <v>297899</v>
      </c>
      <c r="J7" s="87">
        <f>[8]STA_SP5_NO!$G$41</f>
        <v>284519.5</v>
      </c>
      <c r="K7" s="68">
        <f>[9]STA_SP5_NO!$G$41</f>
        <v>240278.1</v>
      </c>
      <c r="L7" s="263">
        <f>[10]STA_SP5_NO!$G$41</f>
        <v>372992</v>
      </c>
      <c r="M7" s="186">
        <f>[11]STA_SP5_NO!$G$41</f>
        <v>23660.09</v>
      </c>
      <c r="N7" s="268">
        <f>SUM(C7:M7)</f>
        <v>2791875.39</v>
      </c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5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x14ac:dyDescent="0.25">
      <c r="A10" s="451" t="s">
        <v>0</v>
      </c>
      <c r="B10" s="554" t="s">
        <v>89</v>
      </c>
      <c r="C10" s="559" t="s">
        <v>90</v>
      </c>
      <c r="D10" s="559"/>
      <c r="E10" s="559"/>
      <c r="F10" s="559"/>
      <c r="G10" s="559"/>
      <c r="H10" s="559"/>
      <c r="I10" s="557" t="s">
        <v>3</v>
      </c>
      <c r="K10" s="562" t="s">
        <v>81</v>
      </c>
      <c r="L10" s="563"/>
      <c r="M10" s="566" t="s">
        <v>2</v>
      </c>
      <c r="N10" s="568" t="s">
        <v>90</v>
      </c>
      <c r="O10" s="560" t="s">
        <v>3</v>
      </c>
    </row>
    <row r="11" spans="1:15" ht="15.75" thickBot="1" x14ac:dyDescent="0.3">
      <c r="A11" s="452"/>
      <c r="B11" s="555"/>
      <c r="C11" s="169" t="s">
        <v>11</v>
      </c>
      <c r="D11" s="195" t="s">
        <v>32</v>
      </c>
      <c r="E11" s="170" t="s">
        <v>7</v>
      </c>
      <c r="F11" s="171" t="s">
        <v>9</v>
      </c>
      <c r="G11" s="170" t="s">
        <v>4</v>
      </c>
      <c r="H11" s="216" t="s">
        <v>95</v>
      </c>
      <c r="I11" s="558"/>
      <c r="K11" s="564"/>
      <c r="L11" s="565"/>
      <c r="M11" s="567"/>
      <c r="N11" s="569"/>
      <c r="O11" s="561"/>
    </row>
    <row r="12" spans="1:15" ht="37.5" customHeight="1" thickBot="1" x14ac:dyDescent="0.3">
      <c r="A12" s="96">
        <v>1</v>
      </c>
      <c r="B12" s="60" t="s">
        <v>59</v>
      </c>
      <c r="C12" s="97">
        <f>[12]STA_SP4_ZO!$G$51</f>
        <v>20689</v>
      </c>
      <c r="D12" s="201">
        <f>[13]STA_SP4_ZO!$G$51</f>
        <v>38977</v>
      </c>
      <c r="E12" s="99">
        <f>[14]STA_SP4_ZO!$G$51</f>
        <v>5311</v>
      </c>
      <c r="F12" s="98">
        <f>[15]STA_SP4_ZO!$G$51</f>
        <v>8184</v>
      </c>
      <c r="G12" s="100">
        <f>[16]STA_SP4_ZO!$G$51</f>
        <v>5163.99</v>
      </c>
      <c r="H12" s="172">
        <f>[17]STA_SP4_ZO!$G$51</f>
        <v>0</v>
      </c>
      <c r="I12" s="271">
        <f>SUM(C12:H12)</f>
        <v>78324.990000000005</v>
      </c>
      <c r="K12" s="550" t="s">
        <v>59</v>
      </c>
      <c r="L12" s="551"/>
      <c r="M12" s="105">
        <f>N6</f>
        <v>3817646.15</v>
      </c>
      <c r="N12" s="114">
        <f>I12</f>
        <v>78324.990000000005</v>
      </c>
      <c r="O12" s="269">
        <f>SUM(M12:N12)</f>
        <v>3895971.14</v>
      </c>
    </row>
    <row r="13" spans="1:15" ht="37.5" customHeight="1" thickBot="1" x14ac:dyDescent="0.3">
      <c r="A13" s="83">
        <v>2</v>
      </c>
      <c r="B13" s="84" t="s">
        <v>60</v>
      </c>
      <c r="C13" s="101">
        <f>[12]STA_SP4_ZO!$H$51</f>
        <v>4921</v>
      </c>
      <c r="D13" s="202">
        <f>[13]STA_SP4_ZO!$H$51</f>
        <v>11187</v>
      </c>
      <c r="E13" s="103">
        <f>[14]STA_SP4_ZO!$H$51</f>
        <v>13189</v>
      </c>
      <c r="F13" s="102">
        <f>[15]STA_SP4_ZO!$H$51</f>
        <v>1593</v>
      </c>
      <c r="G13" s="104">
        <f>[16]STA_SP4_ZO!$H$51</f>
        <v>563.5</v>
      </c>
      <c r="H13" s="95">
        <f>[17]STA_SP4_ZO!$H$51</f>
        <v>107.97</v>
      </c>
      <c r="I13" s="272">
        <f>SUM(C13:H13)</f>
        <v>31561.47</v>
      </c>
      <c r="K13" s="552" t="s">
        <v>60</v>
      </c>
      <c r="L13" s="553"/>
      <c r="M13" s="106">
        <f>N7</f>
        <v>2791875.39</v>
      </c>
      <c r="N13" s="114">
        <f>I13</f>
        <v>31561.47</v>
      </c>
      <c r="O13" s="270">
        <f>SUM(M13:N13)</f>
        <v>2823436.8600000003</v>
      </c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25">
      <c r="A18" s="1"/>
      <c r="B18" s="1"/>
      <c r="C18" s="1"/>
      <c r="D18" s="1"/>
      <c r="E18" s="1"/>
      <c r="F18" s="1"/>
      <c r="G18" s="1"/>
      <c r="H18" s="1"/>
      <c r="I18" s="1"/>
    </row>
  </sheetData>
  <mergeCells count="15">
    <mergeCell ref="O10:O11"/>
    <mergeCell ref="K10:L11"/>
    <mergeCell ref="M10:M11"/>
    <mergeCell ref="N10:N11"/>
    <mergeCell ref="N4:N5"/>
    <mergeCell ref="A2:L2"/>
    <mergeCell ref="K12:L12"/>
    <mergeCell ref="K13:L13"/>
    <mergeCell ref="B10:B11"/>
    <mergeCell ref="A10:A11"/>
    <mergeCell ref="B3:L3"/>
    <mergeCell ref="A4:A5"/>
    <mergeCell ref="B4:B5"/>
    <mergeCell ref="I10:I11"/>
    <mergeCell ref="C10:H10"/>
  </mergeCells>
  <pageMargins left="0.25" right="0.25" top="0.75" bottom="0.75" header="0.3" footer="0.3"/>
  <pageSetup paperSize="9" scale="9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P25" sqref="P25"/>
    </sheetView>
  </sheetViews>
  <sheetFormatPr defaultRowHeight="15" x14ac:dyDescent="0.25"/>
  <cols>
    <col min="1" max="1" width="25.7109375" customWidth="1"/>
    <col min="12" max="12" width="10.5703125" customWidth="1"/>
    <col min="13" max="13" width="10.28515625" customWidth="1"/>
    <col min="14" max="14" width="11.5703125" customWidth="1"/>
  </cols>
  <sheetData>
    <row r="1" spans="1:13" ht="11.25" customHeight="1" thickBot="1" x14ac:dyDescent="0.3">
      <c r="A1" s="119"/>
      <c r="B1" s="119"/>
      <c r="C1" s="158" t="s">
        <v>118</v>
      </c>
      <c r="D1" s="119"/>
      <c r="E1" s="119"/>
      <c r="F1" s="119"/>
      <c r="G1" s="119"/>
      <c r="H1" s="119"/>
      <c r="I1" s="119"/>
      <c r="J1" s="119"/>
      <c r="K1" s="119"/>
      <c r="L1" s="119"/>
      <c r="M1" s="119"/>
    </row>
    <row r="2" spans="1:13" ht="15.75" thickBot="1" x14ac:dyDescent="0.3">
      <c r="A2" s="77"/>
      <c r="B2" s="78" t="s">
        <v>69</v>
      </c>
      <c r="C2" s="64" t="s">
        <v>4</v>
      </c>
      <c r="D2" s="65" t="s">
        <v>5</v>
      </c>
      <c r="E2" s="64" t="s">
        <v>6</v>
      </c>
      <c r="F2" s="64" t="s">
        <v>8</v>
      </c>
      <c r="G2" s="21" t="s">
        <v>94</v>
      </c>
      <c r="H2" s="64" t="s">
        <v>9</v>
      </c>
      <c r="I2" s="65" t="s">
        <v>10</v>
      </c>
      <c r="J2" s="64" t="s">
        <v>93</v>
      </c>
      <c r="K2" s="63" t="s">
        <v>11</v>
      </c>
      <c r="L2" s="273" t="s">
        <v>96</v>
      </c>
      <c r="M2" s="64" t="s">
        <v>3</v>
      </c>
    </row>
    <row r="3" spans="1:13" x14ac:dyDescent="0.25">
      <c r="A3" s="123" t="s">
        <v>70</v>
      </c>
      <c r="B3" s="75"/>
      <c r="C3" s="75"/>
      <c r="D3" s="76"/>
      <c r="E3" s="75"/>
      <c r="F3" s="75"/>
      <c r="G3" s="75"/>
      <c r="H3" s="75"/>
      <c r="I3" s="76"/>
      <c r="J3" s="75"/>
      <c r="K3" s="274"/>
      <c r="L3" s="76"/>
      <c r="M3" s="75"/>
    </row>
    <row r="4" spans="1:13" x14ac:dyDescent="0.25">
      <c r="A4" s="124" t="s">
        <v>76</v>
      </c>
      <c r="B4" s="149">
        <f>[1]STA_SP7_NO!$C$9</f>
        <v>2167</v>
      </c>
      <c r="C4" s="149">
        <f>[2]STA_SP7_NO!$C$9</f>
        <v>34429</v>
      </c>
      <c r="D4" s="150">
        <f>[3]STA_SP7_NO!$C$9</f>
        <v>2492</v>
      </c>
      <c r="E4" s="149">
        <f>[4]STA_SP7_NO!$C$9</f>
        <v>20269</v>
      </c>
      <c r="F4" s="149">
        <f>[5]STA_SP7_NO!$C$9</f>
        <v>33426</v>
      </c>
      <c r="G4" s="149">
        <f>[6]STA_SP7_NO!$C$9</f>
        <v>81</v>
      </c>
      <c r="H4" s="149">
        <f>[7]STA_SP7_NO!$C$9</f>
        <v>3869</v>
      </c>
      <c r="I4" s="149">
        <f>[8]STA_SP7_NO!$C$9</f>
        <v>20456</v>
      </c>
      <c r="J4" s="149">
        <f>[9]STA_SP7_NO!$C$9</f>
        <v>1617</v>
      </c>
      <c r="K4" s="149">
        <f>[10]STA_SP7_NO!$C$9</f>
        <v>19434</v>
      </c>
      <c r="L4" s="290">
        <f>[11]STA_SP7_NO!$C$9</f>
        <v>191</v>
      </c>
      <c r="M4" s="149">
        <f>SUM(B4:L4)</f>
        <v>138431</v>
      </c>
    </row>
    <row r="5" spans="1:13" x14ac:dyDescent="0.25">
      <c r="A5" s="124" t="s">
        <v>77</v>
      </c>
      <c r="B5" s="149">
        <f>[1]STA_SP7_NO!$D$9</f>
        <v>58631.24</v>
      </c>
      <c r="C5" s="149">
        <f>[2]STA_SP7_NO!$D$9</f>
        <v>388110.95</v>
      </c>
      <c r="D5" s="150">
        <f>[3]STA_SP7_NO!$D$9</f>
        <v>27050</v>
      </c>
      <c r="E5" s="149">
        <f>[4]STA_SP7_NO!$D$9</f>
        <v>209822.57</v>
      </c>
      <c r="F5" s="149">
        <f>[5]STA_SP7_NO!$D$9</f>
        <v>942365.42</v>
      </c>
      <c r="G5" s="149">
        <f>[6]STA_SP7_NO!$D$9</f>
        <v>371</v>
      </c>
      <c r="H5" s="149">
        <f>[7]STA_SP7_NO!$D$9</f>
        <v>47540</v>
      </c>
      <c r="I5" s="149">
        <f>[8]STA_SP7_NO!$D$9</f>
        <v>138391</v>
      </c>
      <c r="J5" s="149">
        <f>[9]STA_SP7_NO!$D$9</f>
        <v>9981.61</v>
      </c>
      <c r="K5" s="149">
        <f>[10]STA_SP7_NO!$D$9</f>
        <v>247467</v>
      </c>
      <c r="L5" s="291">
        <f>[11]STA_SP7_NO!$D$9</f>
        <v>880.07</v>
      </c>
      <c r="M5" s="149">
        <f>SUM(B5:L5)</f>
        <v>2070610.8600000003</v>
      </c>
    </row>
    <row r="6" spans="1:13" x14ac:dyDescent="0.25">
      <c r="A6" s="124" t="s">
        <v>58</v>
      </c>
      <c r="B6" s="149">
        <f>[1]STA_SP7_NO!$E$9</f>
        <v>0</v>
      </c>
      <c r="C6" s="149">
        <f>[2]STA_SP7_NO!$E$9</f>
        <v>0</v>
      </c>
      <c r="D6" s="150">
        <f>[3]STA_SP7_NO!$E$9</f>
        <v>0</v>
      </c>
      <c r="E6" s="149">
        <f>[4]STA_SP7_NO!$E$9</f>
        <v>0</v>
      </c>
      <c r="F6" s="149">
        <f>[5]STA_SP7_NO!$E$9</f>
        <v>0</v>
      </c>
      <c r="G6" s="149">
        <f>[6]STA_SP7_NO!$F$9</f>
        <v>0</v>
      </c>
      <c r="H6" s="149">
        <f>[7]STA_SP7_NO!$E$9</f>
        <v>0</v>
      </c>
      <c r="I6" s="149">
        <f>[8]STA_SP7_NO!$E$9</f>
        <v>0</v>
      </c>
      <c r="J6" s="149">
        <f>[9]STA_SP7_NO!$E$9</f>
        <v>0</v>
      </c>
      <c r="K6" s="149">
        <f>[10]STA_SP7_NO!$E$9</f>
        <v>0</v>
      </c>
      <c r="L6" s="290">
        <f>[11]STA_SP7_NO!$E$9</f>
        <v>0</v>
      </c>
      <c r="M6" s="149">
        <f>SUM(B6:L6)</f>
        <v>0</v>
      </c>
    </row>
    <row r="7" spans="1:13" x14ac:dyDescent="0.25">
      <c r="A7" s="123" t="s">
        <v>71</v>
      </c>
      <c r="B7" s="75"/>
      <c r="C7" s="75"/>
      <c r="D7" s="76"/>
      <c r="E7" s="75"/>
      <c r="F7" s="75"/>
      <c r="G7" s="75"/>
      <c r="H7" s="75"/>
      <c r="I7" s="76"/>
      <c r="J7" s="75"/>
      <c r="K7" s="75"/>
      <c r="L7" s="76"/>
      <c r="M7" s="75"/>
    </row>
    <row r="8" spans="1:13" x14ac:dyDescent="0.25">
      <c r="A8" s="124" t="s">
        <v>76</v>
      </c>
      <c r="B8" s="149">
        <f>[1]STA_SP7_NO!$C$18</f>
        <v>5615</v>
      </c>
      <c r="C8" s="149">
        <f>[2]STA_SP7_NO!$C$18</f>
        <v>14343</v>
      </c>
      <c r="D8" s="150">
        <f>[3]STA_SP7_NO!$C$18</f>
        <v>3276</v>
      </c>
      <c r="E8" s="149">
        <f>[4]STA_SP7_NO!$C$18</f>
        <v>6977</v>
      </c>
      <c r="F8" s="149">
        <f>[5]STA_SP7_NO!$C$18</f>
        <v>6777</v>
      </c>
      <c r="G8" s="149">
        <f>[6]STA_SP7_NO!$C$18</f>
        <v>14672</v>
      </c>
      <c r="H8" s="149">
        <f>[7]STA_SP7_NO!$C$18</f>
        <v>23840</v>
      </c>
      <c r="I8" s="149">
        <f>[8]STA_SP7_NO!$C$18</f>
        <v>6014</v>
      </c>
      <c r="J8" s="149">
        <f>[9]STA_SP7_NO!$C$18</f>
        <v>3334</v>
      </c>
      <c r="K8" s="149">
        <f>[10]STA_SP7_NO!$C$18</f>
        <v>14174</v>
      </c>
      <c r="L8" s="291">
        <f>[11]STA_SP7_NO!$C$18</f>
        <v>2503</v>
      </c>
      <c r="M8" s="149">
        <f>SUM(B8:L8)</f>
        <v>101525</v>
      </c>
    </row>
    <row r="9" spans="1:13" x14ac:dyDescent="0.25">
      <c r="A9" s="124" t="s">
        <v>77</v>
      </c>
      <c r="B9" s="149">
        <f>[1]STA_SP7_NO!$D$18</f>
        <v>161163.15</v>
      </c>
      <c r="C9" s="149">
        <f>[2]STA_SP7_NO!$D18</f>
        <v>102848.62</v>
      </c>
      <c r="D9" s="150">
        <f>[3]STA_SP7_NO!$D$18</f>
        <v>30349</v>
      </c>
      <c r="E9" s="149">
        <f>[4]STA_SP7_NO!$D$18</f>
        <v>69341.14</v>
      </c>
      <c r="F9" s="149">
        <f>[5]STA_SP7_NO!$D$18</f>
        <v>67769.84</v>
      </c>
      <c r="G9" s="149">
        <f>[6]STA_SP7_NO!$D$18</f>
        <v>80210</v>
      </c>
      <c r="H9" s="149">
        <f>[7]STA_SP7_NO!$D$18</f>
        <v>211113</v>
      </c>
      <c r="I9" s="149">
        <f>[8]STA_SP7_NO!$D$18</f>
        <v>42443</v>
      </c>
      <c r="J9" s="149">
        <f>[9]STA_SP7_NO!$D$18</f>
        <v>58716.88</v>
      </c>
      <c r="K9" s="149">
        <f>[10]STA_SP7_NO!$D$18</f>
        <v>122002</v>
      </c>
      <c r="L9" s="291">
        <f>[11]STA_SP7_NO!$D$18</f>
        <v>16472.439999999999</v>
      </c>
      <c r="M9" s="149">
        <f>SUM(B9:L9)</f>
        <v>962429.07</v>
      </c>
    </row>
    <row r="10" spans="1:13" x14ac:dyDescent="0.25">
      <c r="A10" s="124" t="s">
        <v>58</v>
      </c>
      <c r="B10" s="149">
        <f>[1]STA_SP7_NO!$E$18</f>
        <v>32819</v>
      </c>
      <c r="C10" s="149">
        <f>[2]STA_SP7_NO!$E$18</f>
        <v>24838.799999999999</v>
      </c>
      <c r="D10" s="150">
        <f>[3]STA_SP7_NO!$E$18</f>
        <v>15271</v>
      </c>
      <c r="E10" s="149">
        <f>[4]STA_SP7_NO!$E$18</f>
        <v>12878.91</v>
      </c>
      <c r="F10" s="149">
        <f>[5]STA_SP7_NO!$E$18</f>
        <v>17047.52</v>
      </c>
      <c r="G10" s="149">
        <f>[6]STA_SP7_NO!$E$18</f>
        <v>25254</v>
      </c>
      <c r="H10" s="149">
        <f>[7]STA_SP7_NO!$E$18</f>
        <v>59592</v>
      </c>
      <c r="I10" s="149">
        <f>[8]STA_SP7_NO!$E$18</f>
        <v>10757.49</v>
      </c>
      <c r="J10" s="149">
        <f>[9]STA_SP7_NO!$E$18</f>
        <v>9831</v>
      </c>
      <c r="K10" s="149">
        <f>[10]STA_SP7_NO!$E$18</f>
        <v>33157</v>
      </c>
      <c r="L10" s="291">
        <f>[11]STA_SP7_NO!$E$18</f>
        <v>4867.58</v>
      </c>
      <c r="M10" s="149">
        <f>SUM(B10:L10)</f>
        <v>246314.3</v>
      </c>
    </row>
    <row r="11" spans="1:13" x14ac:dyDescent="0.25">
      <c r="A11" s="123" t="s">
        <v>72</v>
      </c>
      <c r="B11" s="75"/>
      <c r="C11" s="75"/>
      <c r="D11" s="76"/>
      <c r="E11" s="75"/>
      <c r="F11" s="75"/>
      <c r="G11" s="75"/>
      <c r="H11" s="75"/>
      <c r="I11" s="76"/>
      <c r="J11" s="75"/>
      <c r="K11" s="75"/>
      <c r="L11" s="76"/>
      <c r="M11" s="75"/>
    </row>
    <row r="12" spans="1:13" x14ac:dyDescent="0.25">
      <c r="A12" s="124" t="s">
        <v>76</v>
      </c>
      <c r="B12" s="149">
        <f>[1]STA_SP7_NO!$C$19</f>
        <v>14114</v>
      </c>
      <c r="C12" s="149">
        <f>[2]STA_SP7_NO!$C$19</f>
        <v>3</v>
      </c>
      <c r="D12" s="150">
        <f>[3]STA_SP7_NO!$C$19</f>
        <v>3236</v>
      </c>
      <c r="E12" s="149">
        <f>[4]STA_SP7_NO!$C$19</f>
        <v>841</v>
      </c>
      <c r="F12" s="149">
        <f>[5]STA_SP7_NO!$C$19</f>
        <v>0</v>
      </c>
      <c r="G12" s="149">
        <f>[6]STA_SP7_NO!$C$19</f>
        <v>305</v>
      </c>
      <c r="H12" s="149">
        <f>[7]STA_SP7_NO!$C$19</f>
        <v>3737</v>
      </c>
      <c r="I12" s="149">
        <f>[8]STA_SP7_NO!$C$19</f>
        <v>599</v>
      </c>
      <c r="J12" s="149">
        <f>[9]STA_SP7_NO!$C$19</f>
        <v>0</v>
      </c>
      <c r="K12" s="149">
        <f>[10]STA_SP7_NO!$C$19</f>
        <v>0</v>
      </c>
      <c r="L12" s="291">
        <f>[11]STA_SP7_NO!$C$19</f>
        <v>0</v>
      </c>
      <c r="M12" s="149">
        <f>SUM(B12:L12)</f>
        <v>22835</v>
      </c>
    </row>
    <row r="13" spans="1:13" x14ac:dyDescent="0.25">
      <c r="A13" s="124" t="s">
        <v>77</v>
      </c>
      <c r="B13" s="149">
        <f>[1]STA_SP7_NO!$D$19</f>
        <v>191274.69</v>
      </c>
      <c r="C13" s="149">
        <f>[2]STA_SP7_NO!$D$19</f>
        <v>24.37</v>
      </c>
      <c r="D13" s="150">
        <f>[3]STA_SP7_NO!$D$19</f>
        <v>18750</v>
      </c>
      <c r="E13" s="149">
        <f>[4]STA_SP7_NO!$D$19</f>
        <v>4715.47</v>
      </c>
      <c r="F13" s="149">
        <f>[5]STA_SP7_NO!$D$19</f>
        <v>0</v>
      </c>
      <c r="G13" s="149">
        <f>[6]STA_SP7_NO!$D$19</f>
        <v>2158</v>
      </c>
      <c r="H13" s="149">
        <f>[7]STA_SP7_NO!$D$19</f>
        <v>22404</v>
      </c>
      <c r="I13" s="149">
        <f>[8]STA_SP7_NO!$D$19</f>
        <v>3094</v>
      </c>
      <c r="J13" s="149">
        <f>[9]STA_SP7_NO!$D$19</f>
        <v>0</v>
      </c>
      <c r="K13" s="149">
        <f>[10]STA_SP7_NO!$D$19</f>
        <v>0</v>
      </c>
      <c r="L13" s="291">
        <f>[11]STA_SP7_NO!$D$19</f>
        <v>0</v>
      </c>
      <c r="M13" s="149">
        <f>SUM(B13:L13)</f>
        <v>242420.53</v>
      </c>
    </row>
    <row r="14" spans="1:13" x14ac:dyDescent="0.25">
      <c r="A14" s="124" t="s">
        <v>58</v>
      </c>
      <c r="B14" s="149">
        <f>[1]STA_SP7_NO!$E$19</f>
        <v>38401.019999999997</v>
      </c>
      <c r="C14" s="149">
        <f>[2]STA_SP7_NO!$E$19</f>
        <v>11.18</v>
      </c>
      <c r="D14" s="150">
        <f>[3]STA_SP7_NO!$E$19</f>
        <v>5607</v>
      </c>
      <c r="E14" s="149">
        <f>[4]STA_SP7_NO!$E$19</f>
        <v>1055.8499999999999</v>
      </c>
      <c r="F14" s="149">
        <f>[5]STA_SP7_NO!$E$19</f>
        <v>0</v>
      </c>
      <c r="G14" s="149">
        <f>[6]STA_SP7_NO!$E$19</f>
        <v>753</v>
      </c>
      <c r="H14" s="149">
        <f>[7]STA_SP7_NO!$E$19</f>
        <v>6685</v>
      </c>
      <c r="I14" s="149">
        <f>[8]STA_SP7_NO!$E$19</f>
        <v>1046.3699999999999</v>
      </c>
      <c r="J14" s="149">
        <f>[9]STA_SP7_NO!$E$19</f>
        <v>0</v>
      </c>
      <c r="K14" s="149">
        <f>[10]STA_SP7_NO!$E$19</f>
        <v>0</v>
      </c>
      <c r="L14" s="291">
        <f>[11]STA_SP7_NO!$E$19</f>
        <v>0</v>
      </c>
      <c r="M14" s="149">
        <f>SUM(B14:L14)</f>
        <v>53559.42</v>
      </c>
    </row>
    <row r="15" spans="1:13" x14ac:dyDescent="0.25">
      <c r="A15" s="123" t="s">
        <v>73</v>
      </c>
      <c r="B15" s="75"/>
      <c r="C15" s="75"/>
      <c r="D15" s="76"/>
      <c r="E15" s="75"/>
      <c r="F15" s="75"/>
      <c r="G15" s="75"/>
      <c r="H15" s="75"/>
      <c r="I15" s="76"/>
      <c r="J15" s="75"/>
      <c r="K15" s="75"/>
      <c r="L15" s="76"/>
      <c r="M15" s="75"/>
    </row>
    <row r="16" spans="1:13" x14ac:dyDescent="0.25">
      <c r="A16" s="124" t="s">
        <v>76</v>
      </c>
      <c r="B16" s="149">
        <f>[1]STA_SP7_NO!$C$20</f>
        <v>296</v>
      </c>
      <c r="C16" s="149">
        <f>[2]STA_SP7_NO!$C$20</f>
        <v>650</v>
      </c>
      <c r="D16" s="150">
        <f>[3]STA_SP7_NO!$C$20</f>
        <v>9</v>
      </c>
      <c r="E16" s="149">
        <f>[4]STA_SP7_NO!$C$20</f>
        <v>803</v>
      </c>
      <c r="F16" s="149">
        <f>[5]STA_SP7_NO!$C$20</f>
        <v>3552</v>
      </c>
      <c r="G16" s="149">
        <f>[6]STA_SP7_NO!$C$20</f>
        <v>94</v>
      </c>
      <c r="H16" s="149">
        <f>[7]STA_SP7_NO!$C$20</f>
        <v>395</v>
      </c>
      <c r="I16" s="149">
        <f>[8]STA_SP7_NO!$C$20</f>
        <v>222</v>
      </c>
      <c r="J16" s="149">
        <f>[9]STA_SP7_NO!$C$20</f>
        <v>19</v>
      </c>
      <c r="K16" s="149">
        <f>[10]STA_SP7_NO!$C$20</f>
        <v>77</v>
      </c>
      <c r="L16" s="291">
        <f>[11]STA_SP7_NO!$C$20</f>
        <v>0</v>
      </c>
      <c r="M16" s="149">
        <f>SUM(B16:L16)</f>
        <v>6117</v>
      </c>
    </row>
    <row r="17" spans="1:13" x14ac:dyDescent="0.25">
      <c r="A17" s="124" t="s">
        <v>77</v>
      </c>
      <c r="B17" s="149">
        <f>[1]STA_SP7_NO!$D$20</f>
        <v>76.61</v>
      </c>
      <c r="C17" s="149">
        <f>[2]STA_SP7_NO!$D$20</f>
        <v>480.35</v>
      </c>
      <c r="D17" s="150">
        <f>[3]STA_SP7_NO!$D$20</f>
        <v>4</v>
      </c>
      <c r="E17" s="149">
        <f>[4]STA_SP7_NO!$D$20</f>
        <v>503.93</v>
      </c>
      <c r="F17" s="149">
        <f>[5]STA_SP7_NO!$D$20</f>
        <v>1634</v>
      </c>
      <c r="G17" s="149">
        <f>[6]STA_SP7_NO!$D$20</f>
        <v>49</v>
      </c>
      <c r="H17" s="149">
        <f>[7]STA_SP7_NO!$D$20</f>
        <v>264</v>
      </c>
      <c r="I17" s="149">
        <f>[8]STA_SP7_NO!$D$20</f>
        <v>206</v>
      </c>
      <c r="J17" s="149">
        <f>[9]STA_SP7_NO!$D$20</f>
        <v>7.04</v>
      </c>
      <c r="K17" s="149">
        <f>[10]STA_SP7_NO!$D$20</f>
        <v>122</v>
      </c>
      <c r="L17" s="291">
        <f>[11]STA_SP7_NO!$D$20</f>
        <v>0</v>
      </c>
      <c r="M17" s="149">
        <f>SUM(B17:L17)</f>
        <v>3346.9300000000003</v>
      </c>
    </row>
    <row r="18" spans="1:13" x14ac:dyDescent="0.25">
      <c r="A18" s="124" t="s">
        <v>58</v>
      </c>
      <c r="B18" s="149">
        <f>[1]STA_SP7_NO!$E$20</f>
        <v>22.97</v>
      </c>
      <c r="C18" s="149">
        <f>[2]STA_SP7_NO!$E$20</f>
        <v>164.32</v>
      </c>
      <c r="D18" s="150">
        <f>[3]STA_SP7_NO!$E$20</f>
        <v>1</v>
      </c>
      <c r="E18" s="149">
        <f>[4]STA_SP7_NO!$E$20</f>
        <v>151.15</v>
      </c>
      <c r="F18" s="149">
        <f>[5]STA_SP7_NO!$E$20</f>
        <v>625</v>
      </c>
      <c r="G18" s="149">
        <f>[6]STA_SP7_NO!$E$20</f>
        <v>1</v>
      </c>
      <c r="H18" s="149">
        <f>[7]STA_SP7_NO!$E$20</f>
        <v>0</v>
      </c>
      <c r="I18" s="149">
        <f>[8]STA_SP7_NO!$E$20</f>
        <v>54.99</v>
      </c>
      <c r="J18" s="149">
        <f>[9]STA_SP7_NO!$E$20</f>
        <v>3</v>
      </c>
      <c r="K18" s="149">
        <f>[10]STA_SP7_NO!$E$20</f>
        <v>41</v>
      </c>
      <c r="L18" s="291">
        <f>[11]STA_SP7_NO!$E$20</f>
        <v>0</v>
      </c>
      <c r="M18" s="149">
        <f>SUM(B18:L18)</f>
        <v>1064.43</v>
      </c>
    </row>
    <row r="19" spans="1:13" x14ac:dyDescent="0.25">
      <c r="A19" s="123" t="s">
        <v>74</v>
      </c>
      <c r="B19" s="75"/>
      <c r="C19" s="75"/>
      <c r="D19" s="76"/>
      <c r="E19" s="75"/>
      <c r="F19" s="75"/>
      <c r="G19" s="75"/>
      <c r="H19" s="75"/>
      <c r="I19" s="76"/>
      <c r="J19" s="75"/>
      <c r="K19" s="75"/>
      <c r="L19" s="76"/>
      <c r="M19" s="75"/>
    </row>
    <row r="20" spans="1:13" x14ac:dyDescent="0.25">
      <c r="A20" s="124" t="s">
        <v>76</v>
      </c>
      <c r="B20" s="149">
        <f>[1]STA_SP7_NO!$C$21</f>
        <v>0</v>
      </c>
      <c r="C20" s="149">
        <f>[2]STA_SP7_NO!$C$21</f>
        <v>0</v>
      </c>
      <c r="D20" s="150">
        <f>[3]STA_SP7_NO!$C$21</f>
        <v>163</v>
      </c>
      <c r="E20" s="149">
        <f>[4]STA_SP7_NO!$C$21</f>
        <v>0</v>
      </c>
      <c r="F20" s="149">
        <f>[5]STA_SP7_NO!$C$21</f>
        <v>0</v>
      </c>
      <c r="G20" s="149">
        <f>[6]STA_SP7_NO!$C$21</f>
        <v>0</v>
      </c>
      <c r="H20" s="149">
        <f>[7]STA_SP7_NO!$C$21</f>
        <v>0</v>
      </c>
      <c r="I20" s="149">
        <f>[8]STA_SP7_NO!$C$21</f>
        <v>0</v>
      </c>
      <c r="J20" s="149">
        <f>[9]STA_SP7_NO!$C$21</f>
        <v>0</v>
      </c>
      <c r="K20" s="149">
        <f>[10]STA_SP7_NO!$C$21</f>
        <v>0</v>
      </c>
      <c r="L20" s="291">
        <f>[11]STA_SP7_NO!$C$21</f>
        <v>0</v>
      </c>
      <c r="M20" s="149">
        <f>SUM(B20:L20)</f>
        <v>163</v>
      </c>
    </row>
    <row r="21" spans="1:13" x14ac:dyDescent="0.25">
      <c r="A21" s="124" t="s">
        <v>77</v>
      </c>
      <c r="B21" s="149">
        <f>[1]STA_SP7_NO!$D$21</f>
        <v>0</v>
      </c>
      <c r="C21" s="149">
        <f>[2]STA_SP7_NO!$D$21</f>
        <v>0</v>
      </c>
      <c r="D21" s="150">
        <f>[3]STA_SP7_NO!$D$21</f>
        <v>2110</v>
      </c>
      <c r="E21" s="149">
        <f>[4]STA_SP7_NO!$D$21</f>
        <v>0</v>
      </c>
      <c r="F21" s="149">
        <f>[5]STA_SP7_NO!$D$21</f>
        <v>0</v>
      </c>
      <c r="G21" s="149">
        <f>[6]STA_SP7_NO!$D$21</f>
        <v>0</v>
      </c>
      <c r="H21" s="149">
        <f>[7]STA_SP7_NO!$D$21</f>
        <v>0</v>
      </c>
      <c r="I21" s="149">
        <f>[8]STA_SP7_NO!$D$21</f>
        <v>0</v>
      </c>
      <c r="J21" s="149">
        <f>[9]STA_SP7_NO!$D$21</f>
        <v>0</v>
      </c>
      <c r="K21" s="149">
        <f>[10]STA_SP7_NO!$D$21</f>
        <v>0</v>
      </c>
      <c r="L21" s="291">
        <f>[11]STA_SP7_NO!$D$21</f>
        <v>0</v>
      </c>
      <c r="M21" s="149">
        <f>SUM(B21:L21)</f>
        <v>2110</v>
      </c>
    </row>
    <row r="22" spans="1:13" ht="12.75" customHeight="1" x14ac:dyDescent="0.25">
      <c r="A22" s="124" t="s">
        <v>58</v>
      </c>
      <c r="B22" s="149">
        <f>[1]STA_SP7_NO!$E$21</f>
        <v>0</v>
      </c>
      <c r="C22" s="149">
        <f>[2]STA_SP7_NO!$E$21</f>
        <v>0</v>
      </c>
      <c r="D22" s="150">
        <f>[3]STA_SP7_NO!$E$21</f>
        <v>213</v>
      </c>
      <c r="E22" s="149">
        <f>[4]STA_SP7_NO!$E$21</f>
        <v>0</v>
      </c>
      <c r="F22" s="149">
        <f>[5]STA_SP7_NO!$E$21</f>
        <v>0</v>
      </c>
      <c r="G22" s="149">
        <f>[6]STA_SP7_NO!$E$21</f>
        <v>0</v>
      </c>
      <c r="H22" s="149">
        <f>[7]STA_SP7_NO!$E$21</f>
        <v>0</v>
      </c>
      <c r="I22" s="149">
        <f>[8]STA_SP7_NO!$E$21</f>
        <v>0</v>
      </c>
      <c r="J22" s="149">
        <f>[9]STA_SP7_NO!$E$21</f>
        <v>0</v>
      </c>
      <c r="K22" s="149">
        <f>[10]STA_SP7_NO!$E$21</f>
        <v>0</v>
      </c>
      <c r="L22" s="291">
        <f>[11]STA_SP7_NO!$E$21</f>
        <v>0</v>
      </c>
      <c r="M22" s="149">
        <f>SUM(B22:L22)</f>
        <v>213</v>
      </c>
    </row>
    <row r="23" spans="1:13" x14ac:dyDescent="0.25">
      <c r="A23" s="123" t="s">
        <v>75</v>
      </c>
      <c r="B23" s="75"/>
      <c r="C23" s="75"/>
      <c r="D23" s="76"/>
      <c r="E23" s="75"/>
      <c r="F23" s="75"/>
      <c r="G23" s="75"/>
      <c r="H23" s="75"/>
      <c r="I23" s="76"/>
      <c r="J23" s="75"/>
      <c r="K23" s="75"/>
      <c r="L23" s="76"/>
      <c r="M23" s="75"/>
    </row>
    <row r="24" spans="1:13" x14ac:dyDescent="0.25">
      <c r="A24" s="124" t="s">
        <v>76</v>
      </c>
      <c r="B24" s="149">
        <f>[1]STA_SP7_NO!$C$22</f>
        <v>1008</v>
      </c>
      <c r="C24" s="149">
        <f>[2]STA_SP7_NO!$C$22</f>
        <v>2520</v>
      </c>
      <c r="D24" s="150">
        <f>[3]STA_SP7_NO!$C$22</f>
        <v>741</v>
      </c>
      <c r="E24" s="149">
        <f>[4]STA_SP7_NO!$C$22</f>
        <v>10795</v>
      </c>
      <c r="F24" s="149">
        <f>[5]STA_SP7_NO!$C$22</f>
        <v>0</v>
      </c>
      <c r="G24" s="149">
        <f>[6]STA_SP7_NO!$C$22</f>
        <v>0</v>
      </c>
      <c r="H24" s="149">
        <f>[7]STA_SP7_NO!$C$22</f>
        <v>6</v>
      </c>
      <c r="I24" s="149">
        <f>[8]STA_SP7_NO!$C$22</f>
        <v>195</v>
      </c>
      <c r="J24" s="149">
        <f>[9]STA_SP7_NO!$C$22</f>
        <v>13317</v>
      </c>
      <c r="K24" s="149">
        <f>[10]STA_SP7_NO!$C$22</f>
        <v>16454</v>
      </c>
      <c r="L24" s="291">
        <f>[11]STA_SP7_NO!$C$22</f>
        <v>0</v>
      </c>
      <c r="M24" s="149">
        <f>SUM(B24:L24)</f>
        <v>45036</v>
      </c>
    </row>
    <row r="25" spans="1:13" x14ac:dyDescent="0.25">
      <c r="A25" s="124" t="s">
        <v>77</v>
      </c>
      <c r="B25" s="149">
        <f>[1]STA_SP7_NO!$D$22</f>
        <v>30931.85</v>
      </c>
      <c r="C25" s="149">
        <f>[2]STA_SP7_NO!$D$22</f>
        <v>3129.52</v>
      </c>
      <c r="D25" s="150">
        <f>[3]STA_SP7_NO!$D$22</f>
        <v>1640</v>
      </c>
      <c r="E25" s="149">
        <f>[4]STA_SP7_NO!$D$22</f>
        <v>14657.75</v>
      </c>
      <c r="F25" s="149">
        <f>[5]STA_SP7_NO!$D$22</f>
        <v>0</v>
      </c>
      <c r="G25" s="149">
        <f>[6]STA_SP7_NO!$D$22</f>
        <v>0</v>
      </c>
      <c r="H25" s="149">
        <f>[7]STA_SP7_NO!$D$22</f>
        <v>60</v>
      </c>
      <c r="I25" s="149">
        <f>[8]STA_SP7_NO!$D$22</f>
        <v>444</v>
      </c>
      <c r="J25" s="149">
        <f>[9]STA_SP7_NO!$D$22</f>
        <v>165253.60999999999</v>
      </c>
      <c r="K25" s="149">
        <f>[10]STA_SP7_NO!$D$22</f>
        <v>20984</v>
      </c>
      <c r="L25" s="291">
        <f>[11]STA_SP7_NO!$D$22</f>
        <v>0</v>
      </c>
      <c r="M25" s="149">
        <f>SUM(B25:L25)</f>
        <v>237100.72999999998</v>
      </c>
    </row>
    <row r="26" spans="1:13" x14ac:dyDescent="0.25">
      <c r="A26" s="124" t="s">
        <v>58</v>
      </c>
      <c r="B26" s="149">
        <f>[1]STA_SP7_NO!$E$22</f>
        <v>6427.55</v>
      </c>
      <c r="C26" s="149">
        <f>[2]STA_SP7_NO!$E$22</f>
        <v>953.9</v>
      </c>
      <c r="D26" s="150">
        <f>[3]STA_SP7_NO!$E$22</f>
        <v>475</v>
      </c>
      <c r="E26" s="149">
        <f>[4]STA_SP7_NO!$E$22</f>
        <v>4326.17</v>
      </c>
      <c r="F26" s="149">
        <f>[5]STA_SP7_NO!$E$22</f>
        <v>0</v>
      </c>
      <c r="G26" s="149">
        <f>[6]STA_SP7_NO!$E$22</f>
        <v>0</v>
      </c>
      <c r="H26" s="149">
        <f>[7]STA_SP7_NO!$E$22</f>
        <v>0</v>
      </c>
      <c r="I26" s="149">
        <f>[8]STA_SP7_NO!$E$22</f>
        <v>0</v>
      </c>
      <c r="J26" s="149">
        <f>[9]STA_SP7_NO!$E$22</f>
        <v>13061</v>
      </c>
      <c r="K26" s="149">
        <f>[10]STA_SP7_NO!$E$22</f>
        <v>8347</v>
      </c>
      <c r="L26" s="291">
        <f>[11]STA_SP7_NO!$E$22</f>
        <v>0</v>
      </c>
      <c r="M26" s="149">
        <f>SUM(B26:L26)</f>
        <v>33590.619999999995</v>
      </c>
    </row>
    <row r="27" spans="1:13" x14ac:dyDescent="0.25">
      <c r="A27" s="123" t="s">
        <v>78</v>
      </c>
      <c r="B27" s="75"/>
      <c r="C27" s="75"/>
      <c r="D27" s="76"/>
      <c r="E27" s="75"/>
      <c r="F27" s="75"/>
      <c r="G27" s="75"/>
      <c r="H27" s="75"/>
      <c r="I27" s="76"/>
      <c r="J27" s="75"/>
      <c r="K27" s="75"/>
      <c r="L27" s="76"/>
      <c r="M27" s="75"/>
    </row>
    <row r="28" spans="1:13" x14ac:dyDescent="0.25">
      <c r="A28" s="124" t="s">
        <v>76</v>
      </c>
      <c r="B28" s="149">
        <f>[1]STA_SP7_NO!$C$29</f>
        <v>22048</v>
      </c>
      <c r="C28" s="149">
        <f>[2]STA_SP7_NO!$C$29</f>
        <v>1755</v>
      </c>
      <c r="D28" s="150">
        <f>[3]STA_SP7_NO!$C$29</f>
        <v>1258</v>
      </c>
      <c r="E28" s="149">
        <f>[4]STA_SP7_NO!$C$29</f>
        <v>7534</v>
      </c>
      <c r="F28" s="149">
        <f>[5]STA_SP7_NO!$C$29</f>
        <v>1762</v>
      </c>
      <c r="G28" s="149">
        <f>[6]STA_SP7_NO!$C$29</f>
        <v>10126</v>
      </c>
      <c r="H28" s="149">
        <f>[7]STA_SP7_NO!$C$29</f>
        <v>19186</v>
      </c>
      <c r="I28" s="149">
        <f>[8]STA_SP7_NO!$C$29</f>
        <v>2291</v>
      </c>
      <c r="J28" s="149">
        <f>[9]STA_SP7_NO!$C$29</f>
        <v>12936</v>
      </c>
      <c r="K28" s="149">
        <f>[10]STA_SP7_NO!$C$29</f>
        <v>966</v>
      </c>
      <c r="L28" s="291">
        <f>[11]STA_SP7_NO!$C$29</f>
        <v>86</v>
      </c>
      <c r="M28" s="149">
        <f>SUM(B28:L28)</f>
        <v>79948</v>
      </c>
    </row>
    <row r="29" spans="1:13" x14ac:dyDescent="0.25">
      <c r="A29" s="124" t="s">
        <v>77</v>
      </c>
      <c r="B29" s="149">
        <f>[1]STA_SP7_NO!$D$29</f>
        <v>152735.43</v>
      </c>
      <c r="C29" s="149">
        <f>[2]STA_SP7_NO!$D$29</f>
        <v>10256.74</v>
      </c>
      <c r="D29" s="150">
        <f>[3]STA_SP7_NO!$D$29</f>
        <v>8480</v>
      </c>
      <c r="E29" s="149">
        <f>[4]STA_SP7_NO!$D$29</f>
        <v>57953.279999999999</v>
      </c>
      <c r="F29" s="149">
        <f>[5]STA_SP7_NO!$D$29</f>
        <v>16694.84</v>
      </c>
      <c r="G29" s="149">
        <f>[6]STA_SP7_NO!$D$29</f>
        <v>63092</v>
      </c>
      <c r="H29" s="149">
        <f>[7]STA_SP7_NO!$D$29</f>
        <v>138590</v>
      </c>
      <c r="I29" s="149">
        <f>[8]STA_SP7_NO!$D$29</f>
        <v>14807.7</v>
      </c>
      <c r="J29" s="149">
        <f>[9]STA_SP7_NO!$D$29</f>
        <v>96109.22</v>
      </c>
      <c r="K29" s="149">
        <f>[10]STA_SP7_NO!$D$29</f>
        <v>18179</v>
      </c>
      <c r="L29" s="291">
        <f>[11]STA_SP7_NO!$D$29</f>
        <v>765.48</v>
      </c>
      <c r="M29" s="149">
        <f>SUM(B29:L29)</f>
        <v>577663.68999999994</v>
      </c>
    </row>
    <row r="30" spans="1:13" x14ac:dyDescent="0.25">
      <c r="A30" s="124" t="s">
        <v>58</v>
      </c>
      <c r="B30" s="149">
        <f>[1]STA_SP7_NO!$E$29</f>
        <v>41304.57</v>
      </c>
      <c r="C30" s="149">
        <f>[2]STA_SP7_NO!$E$29</f>
        <v>2017.84</v>
      </c>
      <c r="D30" s="150">
        <f>[3]STA_SP7_NO!$E$29</f>
        <v>1121</v>
      </c>
      <c r="E30" s="149">
        <f>[4]STA_SP7_NO!$E$29</f>
        <v>11705.6</v>
      </c>
      <c r="F30" s="149">
        <f>[5]STA_SP7_NO!$E$29</f>
        <v>3739</v>
      </c>
      <c r="G30" s="149">
        <f>[6]STA_SP7_NO!$E$29</f>
        <v>17714</v>
      </c>
      <c r="H30" s="149">
        <f>[7]STA_SP7_NO!$E$29</f>
        <v>27548</v>
      </c>
      <c r="I30" s="149">
        <f>[8]STA_SP7_NO!$E$29</f>
        <v>2711.36</v>
      </c>
      <c r="J30" s="149">
        <f>[9]STA_SP7_NO!$E$29</f>
        <v>143</v>
      </c>
      <c r="K30" s="149">
        <f>[10]STA_SP7_NO!$E$29</f>
        <v>0</v>
      </c>
      <c r="L30" s="291">
        <f>[11]STA_SP7_NO!$E$29</f>
        <v>149.85</v>
      </c>
      <c r="M30" s="149">
        <f>SUM(B30:L30)</f>
        <v>108154.22</v>
      </c>
    </row>
    <row r="31" spans="1:13" ht="12" customHeight="1" x14ac:dyDescent="0.25">
      <c r="A31" s="123" t="s">
        <v>79</v>
      </c>
      <c r="B31" s="123"/>
      <c r="C31" s="75"/>
      <c r="D31" s="76"/>
      <c r="E31" s="75"/>
      <c r="F31" s="75"/>
      <c r="G31" s="75"/>
      <c r="H31" s="75"/>
      <c r="I31" s="76"/>
      <c r="J31" s="75"/>
      <c r="K31" s="75"/>
      <c r="L31" s="76"/>
      <c r="M31" s="75"/>
    </row>
    <row r="32" spans="1:13" x14ac:dyDescent="0.25">
      <c r="A32" s="124" t="s">
        <v>76</v>
      </c>
      <c r="B32" s="149">
        <f>[1]STA_SP7_NO!$C$38</f>
        <v>0</v>
      </c>
      <c r="C32" s="149">
        <f>[2]STA_SP7_NO!$C$38</f>
        <v>0</v>
      </c>
      <c r="D32" s="150">
        <f>[3]STA_SP7_NO!$C$38</f>
        <v>11789</v>
      </c>
      <c r="E32" s="149">
        <f>[4]STA_SP7_NO!$C$38</f>
        <v>5421</v>
      </c>
      <c r="F32" s="149">
        <f>[5]STA_SP7_NO!$C$38</f>
        <v>0</v>
      </c>
      <c r="G32" s="149">
        <f>[6]STA_SP7_NO!$C$38</f>
        <v>0</v>
      </c>
      <c r="H32" s="149">
        <f>[7]STA_SP7_NO!$C$38</f>
        <v>0</v>
      </c>
      <c r="I32" s="149">
        <f>[8]STA_SP7_NO!$C$38</f>
        <v>0</v>
      </c>
      <c r="J32" s="149">
        <f>[9]STA_SP7_NO!$C$38</f>
        <v>0</v>
      </c>
      <c r="K32" s="149">
        <f>[10]STA_SP7_NO!$C$38</f>
        <v>449</v>
      </c>
      <c r="L32" s="291">
        <f>[11]STA_SP7_NO!$C$38</f>
        <v>0</v>
      </c>
      <c r="M32" s="149">
        <f>SUM(B32:L32)</f>
        <v>17659</v>
      </c>
    </row>
    <row r="33" spans="1:13" ht="12.75" customHeight="1" x14ac:dyDescent="0.25">
      <c r="A33" s="124" t="s">
        <v>77</v>
      </c>
      <c r="B33" s="149">
        <f>[1]STA_SP7_NO!$D$38</f>
        <v>0</v>
      </c>
      <c r="C33" s="149">
        <f>[2]STA_SP7_NO!$D$38</f>
        <v>0</v>
      </c>
      <c r="D33" s="150">
        <f>[3]STA_SP7_NO!$D$38</f>
        <v>56262</v>
      </c>
      <c r="E33" s="149">
        <f>[4]STA_SP7_NO!$D$38</f>
        <v>4088.37</v>
      </c>
      <c r="F33" s="149">
        <f>[5]STA_SP7_NO!$D$38</f>
        <v>0</v>
      </c>
      <c r="G33" s="149">
        <f>[6]STA_SP7_NO!$D$38</f>
        <v>0</v>
      </c>
      <c r="H33" s="149">
        <f>[7]STA_SP7_NO!$D$38</f>
        <v>0</v>
      </c>
      <c r="I33" s="149">
        <f>[8]STA_SP7_NO!$D$38</f>
        <v>0</v>
      </c>
      <c r="J33" s="149">
        <f>[9]STA_SP7_NO!$D$38</f>
        <v>0</v>
      </c>
      <c r="K33" s="149">
        <f>[10]STA_SP7_NO!$D$38</f>
        <v>6254</v>
      </c>
      <c r="L33" s="291">
        <f>[11]STA_SP7_NO!$D$38</f>
        <v>0</v>
      </c>
      <c r="M33" s="149">
        <f>SUM(B33:L33)</f>
        <v>66604.37</v>
      </c>
    </row>
    <row r="34" spans="1:13" ht="15.75" thickBot="1" x14ac:dyDescent="0.3">
      <c r="A34" s="125" t="s">
        <v>58</v>
      </c>
      <c r="B34" s="207">
        <f>[1]STA_SP7_NO!$E$38</f>
        <v>0</v>
      </c>
      <c r="C34" s="207">
        <f>[2]STA_SP7_NO!$E$38</f>
        <v>0</v>
      </c>
      <c r="D34" s="208">
        <f>[3]STA_SP7_NO!$E$38</f>
        <v>14192</v>
      </c>
      <c r="E34" s="116">
        <f>[4]STA_SP7_NO!$E$38</f>
        <v>430.28</v>
      </c>
      <c r="F34" s="116">
        <f>[5]STA_SP7_NO!$E$38</f>
        <v>0</v>
      </c>
      <c r="G34" s="116">
        <f>[6]STA_SP7_NO!$E$38</f>
        <v>0</v>
      </c>
      <c r="H34" s="116">
        <f>[7]STA_SP7_NO!$E$38</f>
        <v>0</v>
      </c>
      <c r="I34" s="116">
        <f>[8]STA_SP7_NO!$E$38</f>
        <v>0</v>
      </c>
      <c r="J34" s="207">
        <f>[9]STA_SP7_NO!$E$38</f>
        <v>0</v>
      </c>
      <c r="K34" s="116">
        <f>[10]STA_SP7_NO!$E$38</f>
        <v>0</v>
      </c>
      <c r="L34" s="292">
        <f>[11]STA_SP7_NO!$E$38</f>
        <v>0</v>
      </c>
      <c r="M34" s="116">
        <f>SUM(B34:L34)</f>
        <v>14622.28</v>
      </c>
    </row>
    <row r="37" spans="1:13" x14ac:dyDescent="0.25">
      <c r="B37" s="198"/>
      <c r="C37" s="198"/>
      <c r="D37" s="198"/>
      <c r="E37" s="198"/>
      <c r="F37" s="198"/>
      <c r="G37" s="198"/>
      <c r="H37" s="198"/>
      <c r="I37" s="198"/>
      <c r="J37" s="198"/>
      <c r="K37" s="198"/>
      <c r="L37" s="198"/>
      <c r="M37" s="198"/>
    </row>
    <row r="38" spans="1:13" x14ac:dyDescent="0.25">
      <c r="B38" s="198"/>
      <c r="C38" s="198"/>
      <c r="D38" s="198"/>
      <c r="E38" s="198"/>
      <c r="F38" s="198"/>
      <c r="G38" s="198"/>
      <c r="H38" s="198"/>
      <c r="I38" s="198"/>
      <c r="J38" s="198"/>
      <c r="K38" s="198"/>
      <c r="L38" s="198"/>
      <c r="M38" s="198"/>
    </row>
    <row r="39" spans="1:13" x14ac:dyDescent="0.25">
      <c r="B39" s="198"/>
      <c r="C39" s="198"/>
      <c r="D39" s="198"/>
      <c r="E39" s="198"/>
      <c r="F39" s="198"/>
      <c r="G39" s="198"/>
      <c r="H39" s="198"/>
      <c r="I39" s="198"/>
      <c r="J39" s="198"/>
      <c r="K39" s="198"/>
      <c r="L39" s="198"/>
      <c r="M39" s="198"/>
    </row>
    <row r="40" spans="1:13" x14ac:dyDescent="0.25">
      <c r="L40" s="1"/>
      <c r="M40" s="198"/>
    </row>
    <row r="41" spans="1:13" x14ac:dyDescent="0.25">
      <c r="B41" s="198"/>
      <c r="C41" s="198"/>
      <c r="D41" s="198"/>
      <c r="E41" s="198"/>
      <c r="F41" s="198"/>
      <c r="G41" s="198"/>
      <c r="H41" s="198"/>
      <c r="I41" s="198"/>
      <c r="J41" s="198"/>
      <c r="K41" s="198"/>
      <c r="L41" s="198"/>
      <c r="M41" s="198"/>
    </row>
    <row r="42" spans="1:13" x14ac:dyDescent="0.25">
      <c r="B42" s="198"/>
      <c r="C42" s="198"/>
      <c r="D42" s="198"/>
      <c r="E42" s="198"/>
      <c r="F42" s="198"/>
      <c r="G42" s="198"/>
      <c r="H42" s="198"/>
      <c r="I42" s="198"/>
      <c r="J42" s="198"/>
      <c r="K42" s="198"/>
      <c r="L42" s="198"/>
      <c r="M42" s="198"/>
    </row>
    <row r="45" spans="1:13" x14ac:dyDescent="0.25">
      <c r="B45" s="198"/>
      <c r="C45" s="198"/>
      <c r="D45" s="198"/>
      <c r="E45" s="198"/>
      <c r="F45" s="198"/>
      <c r="G45" s="198"/>
      <c r="H45" s="198"/>
      <c r="I45" s="198"/>
      <c r="J45" s="198"/>
      <c r="K45" s="198"/>
      <c r="L45" s="198"/>
      <c r="M45" s="198"/>
    </row>
  </sheetData>
  <pageMargins left="0.25" right="0.25" top="0.75" bottom="0.75" header="0.3" footer="0.3"/>
  <pageSetup paperSize="9" scale="71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tabSelected="1" workbookViewId="0">
      <selection activeCell="F31" sqref="F31"/>
    </sheetView>
  </sheetViews>
  <sheetFormatPr defaultRowHeight="15" x14ac:dyDescent="0.25"/>
  <cols>
    <col min="1" max="1" width="7" customWidth="1"/>
    <col min="2" max="2" width="16.5703125" customWidth="1"/>
    <col min="3" max="3" width="13.42578125" customWidth="1"/>
    <col min="4" max="4" width="11.28515625" customWidth="1"/>
    <col min="5" max="6" width="14.28515625" customWidth="1"/>
    <col min="7" max="7" width="12.28515625" customWidth="1"/>
    <col min="8" max="8" width="12.42578125" customWidth="1"/>
    <col min="9" max="10" width="11.42578125" customWidth="1"/>
    <col min="11" max="11" width="11.140625" customWidth="1"/>
  </cols>
  <sheetData>
    <row r="1" spans="1:11" x14ac:dyDescent="0.25">
      <c r="A1" s="164"/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x14ac:dyDescent="0.25">
      <c r="A2" s="164"/>
      <c r="B2" s="574" t="s">
        <v>119</v>
      </c>
      <c r="C2" s="574"/>
      <c r="D2" s="574"/>
      <c r="E2" s="574"/>
      <c r="F2" s="574"/>
      <c r="G2" s="575"/>
      <c r="H2" s="575"/>
      <c r="I2" s="94"/>
      <c r="J2" s="94"/>
      <c r="K2" s="94"/>
    </row>
    <row r="3" spans="1:11" ht="15.75" thickBot="1" x14ac:dyDescent="0.3">
      <c r="A3" s="164"/>
      <c r="B3" s="164"/>
      <c r="C3" s="164"/>
      <c r="D3" s="164"/>
      <c r="E3" s="164"/>
      <c r="F3" s="164"/>
      <c r="G3" s="164"/>
      <c r="H3" s="164"/>
      <c r="I3" s="164"/>
      <c r="J3" s="164"/>
      <c r="K3" s="155" t="s">
        <v>92</v>
      </c>
    </row>
    <row r="4" spans="1:11" ht="15.75" thickBot="1" x14ac:dyDescent="0.3">
      <c r="A4" s="496" t="s">
        <v>82</v>
      </c>
      <c r="B4" s="496" t="s">
        <v>57</v>
      </c>
      <c r="C4" s="496" t="s">
        <v>83</v>
      </c>
      <c r="D4" s="496" t="s">
        <v>84</v>
      </c>
      <c r="E4" s="576" t="s">
        <v>85</v>
      </c>
      <c r="F4" s="577"/>
      <c r="G4" s="578"/>
      <c r="H4" s="496" t="s">
        <v>86</v>
      </c>
      <c r="I4" s="496" t="s">
        <v>80</v>
      </c>
      <c r="J4" s="496" t="s">
        <v>87</v>
      </c>
      <c r="K4" s="496" t="s">
        <v>3</v>
      </c>
    </row>
    <row r="5" spans="1:11" ht="47.25" customHeight="1" thickBot="1" x14ac:dyDescent="0.3">
      <c r="A5" s="497"/>
      <c r="B5" s="497"/>
      <c r="C5" s="497"/>
      <c r="D5" s="497"/>
      <c r="E5" s="89" t="s">
        <v>59</v>
      </c>
      <c r="F5" s="89" t="s">
        <v>60</v>
      </c>
      <c r="G5" s="89" t="s">
        <v>88</v>
      </c>
      <c r="H5" s="497"/>
      <c r="I5" s="497"/>
      <c r="J5" s="497"/>
      <c r="K5" s="497"/>
    </row>
    <row r="6" spans="1:11" ht="15.75" thickBot="1" x14ac:dyDescent="0.3">
      <c r="A6" s="275"/>
      <c r="B6" s="276" t="s">
        <v>55</v>
      </c>
      <c r="C6" s="277">
        <f t="shared" ref="C6:K6" si="0">SUM(C7:C17)</f>
        <v>6822088.2699999996</v>
      </c>
      <c r="D6" s="278">
        <f t="shared" si="0"/>
        <v>150440.20000000001</v>
      </c>
      <c r="E6" s="279">
        <f t="shared" si="0"/>
        <v>3817646.15</v>
      </c>
      <c r="F6" s="279">
        <f t="shared" si="0"/>
        <v>2791875.39</v>
      </c>
      <c r="G6" s="280">
        <f t="shared" si="0"/>
        <v>6786996.3700000001</v>
      </c>
      <c r="H6" s="278">
        <f t="shared" si="0"/>
        <v>0</v>
      </c>
      <c r="I6" s="278">
        <f t="shared" si="0"/>
        <v>0</v>
      </c>
      <c r="J6" s="278">
        <f t="shared" si="0"/>
        <v>52977.11</v>
      </c>
      <c r="K6" s="281">
        <f t="shared" si="0"/>
        <v>13812501.950000001</v>
      </c>
    </row>
    <row r="7" spans="1:11" x14ac:dyDescent="0.25">
      <c r="A7" s="90">
        <v>1</v>
      </c>
      <c r="B7" s="129" t="s">
        <v>69</v>
      </c>
      <c r="C7" s="136">
        <f>[1]STA_SP5_NO!$C$41+[1]STA_SP5_NO!$K$41</f>
        <v>1022760.31</v>
      </c>
      <c r="D7" s="137">
        <f>[1]STA_SP5_NO!$D$41</f>
        <v>43613.19</v>
      </c>
      <c r="E7" s="136">
        <f>[1]STA_SP5_NO!$E$41</f>
        <v>639734.59</v>
      </c>
      <c r="F7" s="136">
        <f>[1]STA_SP5_NO!$G$41</f>
        <v>400911.08</v>
      </c>
      <c r="G7" s="137">
        <f>E7+F7+[1]STA_SP5_NO!$I$41</f>
        <v>1052092.76</v>
      </c>
      <c r="H7" s="136">
        <v>0</v>
      </c>
      <c r="I7" s="136">
        <v>0</v>
      </c>
      <c r="J7" s="136">
        <f>[1]STA_SP5_NO!$M$41</f>
        <v>0</v>
      </c>
      <c r="K7" s="137">
        <f>C7+D7+G7+J7</f>
        <v>2118466.2599999998</v>
      </c>
    </row>
    <row r="8" spans="1:11" x14ac:dyDescent="0.25">
      <c r="A8" s="88">
        <v>2</v>
      </c>
      <c r="B8" s="93" t="s">
        <v>4</v>
      </c>
      <c r="C8" s="138">
        <f>[2]STA_SP5_NO!$C$41+[2]STA_SP5_NO!$K$41</f>
        <v>716947.39999999991</v>
      </c>
      <c r="D8" s="134">
        <f>[2]STA_SP5_NO!$D$41</f>
        <v>64032.76</v>
      </c>
      <c r="E8" s="134">
        <f>[2]STA_SP5_NO!$E$41</f>
        <v>939299.94</v>
      </c>
      <c r="F8" s="134">
        <f>[2]STA_SP5_NO!$G$41</f>
        <v>285682.2</v>
      </c>
      <c r="G8" s="138">
        <f>E8+F8+[2]STA_SP5_NO!$I$41</f>
        <v>1290003.0999999999</v>
      </c>
      <c r="H8" s="138">
        <v>0</v>
      </c>
      <c r="I8" s="138">
        <v>0</v>
      </c>
      <c r="J8" s="138">
        <f>[2]STA_SP5_NO!$M$41</f>
        <v>0</v>
      </c>
      <c r="K8" s="174">
        <f>C8+D8+G8+J8</f>
        <v>2070983.2599999998</v>
      </c>
    </row>
    <row r="9" spans="1:11" x14ac:dyDescent="0.25">
      <c r="A9" s="91">
        <v>3</v>
      </c>
      <c r="B9" s="130" t="s">
        <v>5</v>
      </c>
      <c r="C9" s="133">
        <f>[3]STA_SP5_NO!$C$41+[3]STA_SP5_NO!$K$41</f>
        <v>277167</v>
      </c>
      <c r="D9" s="133">
        <f>[3]STA_SP5_NO!$D$41</f>
        <v>3313</v>
      </c>
      <c r="E9" s="133">
        <f>[3]STA_SP5_NO!$E$41</f>
        <v>195567</v>
      </c>
      <c r="F9" s="133">
        <f>[3]STA_SP5_NO!$G$41</f>
        <v>282495</v>
      </c>
      <c r="G9" s="141">
        <f>E9+F9+[3]STA_SP5_NO!$I$41</f>
        <v>503864</v>
      </c>
      <c r="H9" s="133">
        <v>0</v>
      </c>
      <c r="I9" s="133">
        <v>0</v>
      </c>
      <c r="J9" s="141">
        <f>[3]STA_SP5_NO!$M$41</f>
        <v>0</v>
      </c>
      <c r="K9" s="137">
        <f>C9+D9+G9+J9</f>
        <v>784344</v>
      </c>
    </row>
    <row r="10" spans="1:11" x14ac:dyDescent="0.25">
      <c r="A10" s="88">
        <v>4</v>
      </c>
      <c r="B10" s="93" t="s">
        <v>6</v>
      </c>
      <c r="C10" s="134">
        <f>[4]STA_SP5_NO!$C$41+[4]STA_SP5_NO!$K$41</f>
        <v>681790.15</v>
      </c>
      <c r="D10" s="134">
        <f>[4]STA_SP5_NO!$D$41</f>
        <v>7423.18</v>
      </c>
      <c r="E10" s="134">
        <f>[4]STA_SP5_NO!$E$41</f>
        <v>463594.18</v>
      </c>
      <c r="F10" s="134">
        <f>[4]STA_SP5_NO!$G$41</f>
        <v>239085.67</v>
      </c>
      <c r="G10" s="138">
        <f>E10+F10+[4]STA_SP5_NO!$I$41</f>
        <v>721992.73</v>
      </c>
      <c r="H10" s="134">
        <v>0</v>
      </c>
      <c r="I10" s="134">
        <v>0</v>
      </c>
      <c r="J10" s="138">
        <f>[4]STA_SP5_NO!$M$41</f>
        <v>0</v>
      </c>
      <c r="K10" s="174">
        <f t="shared" ref="K10" si="1">C10+D10+G10+J10</f>
        <v>1411206.06</v>
      </c>
    </row>
    <row r="11" spans="1:11" x14ac:dyDescent="0.25">
      <c r="A11" s="90">
        <v>5</v>
      </c>
      <c r="B11" s="93" t="s">
        <v>8</v>
      </c>
      <c r="C11" s="134">
        <f>[5]STA_SP5_NO!$C$41+[5]STA_SP5_NO!$K$41</f>
        <v>1325535</v>
      </c>
      <c r="D11" s="134">
        <f>[5]STA_SP5_NO!$D$41</f>
        <v>8049</v>
      </c>
      <c r="E11" s="134">
        <f>[5]STA_SP5_NO!$E$41</f>
        <v>366388</v>
      </c>
      <c r="F11" s="134">
        <f>[5]STA_SP5_NO!$G$41</f>
        <v>270451</v>
      </c>
      <c r="G11" s="138">
        <f>E11+F11+[5]STA_SP5_NO!$I$41</f>
        <v>642998</v>
      </c>
      <c r="H11" s="134">
        <v>0</v>
      </c>
      <c r="I11" s="134">
        <v>0</v>
      </c>
      <c r="J11" s="138">
        <f>[5]STA_SP5_NO!$M$41</f>
        <v>18332</v>
      </c>
      <c r="K11" s="174">
        <f t="shared" ref="K11:K17" si="2">C11+D11+G11+J11</f>
        <v>1994914</v>
      </c>
    </row>
    <row r="12" spans="1:11" x14ac:dyDescent="0.25">
      <c r="A12" s="88">
        <v>6</v>
      </c>
      <c r="B12" s="130" t="s">
        <v>94</v>
      </c>
      <c r="C12" s="133">
        <f>[6]STA_SP5_NO!$C$41+[6]STA_SP5_NO!$K$41</f>
        <v>330144.2</v>
      </c>
      <c r="D12" s="133">
        <f>[6]STA_SP5_NO!$D$41</f>
        <v>0</v>
      </c>
      <c r="E12" s="133">
        <f>[6]STA_SP5_NO!$E$41</f>
        <v>235906.52</v>
      </c>
      <c r="F12" s="133">
        <f>[6]STA_SP5_NO!$G$41</f>
        <v>93901.75</v>
      </c>
      <c r="G12" s="141">
        <f>E12+F12+[6]STA_SP5_NO!$I$41</f>
        <v>332211.68</v>
      </c>
      <c r="H12" s="133">
        <v>0</v>
      </c>
      <c r="I12" s="133">
        <v>0</v>
      </c>
      <c r="J12" s="141">
        <f>[6]STA_SP5_NO!$M$41</f>
        <v>0</v>
      </c>
      <c r="K12" s="137">
        <f t="shared" si="2"/>
        <v>662355.88</v>
      </c>
    </row>
    <row r="13" spans="1:11" x14ac:dyDescent="0.25">
      <c r="A13" s="91">
        <v>7</v>
      </c>
      <c r="B13" s="93" t="s">
        <v>9</v>
      </c>
      <c r="C13" s="134">
        <f>[7]STA_SP5_NO!$C$41+[7]STA_SP5_NO!$K$41</f>
        <v>752025</v>
      </c>
      <c r="D13" s="134">
        <f>[7]STA_SP5_NO!$D$41</f>
        <v>47</v>
      </c>
      <c r="E13" s="134">
        <f>[7]STA_SP5_NO!$E$41</f>
        <v>168674</v>
      </c>
      <c r="F13" s="134">
        <f>[7]STA_SP5_NO!$G$41</f>
        <v>297899</v>
      </c>
      <c r="G13" s="138">
        <f>E13+F13+[7]STA_SP5_NO!$I$41</f>
        <v>475904</v>
      </c>
      <c r="H13" s="134">
        <v>0</v>
      </c>
      <c r="I13" s="134">
        <v>0</v>
      </c>
      <c r="J13" s="138">
        <f>[7]STA_SP5_NO!$M$41</f>
        <v>0</v>
      </c>
      <c r="K13" s="174">
        <f t="shared" si="2"/>
        <v>1227976</v>
      </c>
    </row>
    <row r="14" spans="1:11" x14ac:dyDescent="0.25">
      <c r="A14" s="88">
        <v>8</v>
      </c>
      <c r="B14" s="130" t="s">
        <v>38</v>
      </c>
      <c r="C14" s="133">
        <f>[8]STA_SP5_NO!$C$41+[8]STA_SP5_NO!$K$41</f>
        <v>421527.69</v>
      </c>
      <c r="D14" s="133">
        <f>[8]STA_SP5_NO!$D$41</f>
        <v>5490.59</v>
      </c>
      <c r="E14" s="133">
        <f>[8]STA_SP5_NO!$E$41</f>
        <v>212341</v>
      </c>
      <c r="F14" s="133">
        <f>[8]STA_SP5_NO!$G$41</f>
        <v>284519.5</v>
      </c>
      <c r="G14" s="141">
        <f>E14+F14+[8]STA_SP5_NO!$I$41</f>
        <v>505516.53</v>
      </c>
      <c r="H14" s="133">
        <v>0</v>
      </c>
      <c r="I14" s="133">
        <v>0</v>
      </c>
      <c r="J14" s="141">
        <f>[8]STA_SP5_NO!$M$41</f>
        <v>34645.11</v>
      </c>
      <c r="K14" s="137">
        <f t="shared" si="2"/>
        <v>967179.92</v>
      </c>
    </row>
    <row r="15" spans="1:11" x14ac:dyDescent="0.25">
      <c r="A15" s="90">
        <v>9</v>
      </c>
      <c r="B15" s="93" t="s">
        <v>93</v>
      </c>
      <c r="C15" s="138">
        <f>[9]STA_SP5_NO!$C$41+[9]STA_SP5_NO!$K$41</f>
        <v>581907.39</v>
      </c>
      <c r="D15" s="138">
        <f>[9]STA_SP5_NO!$D$41</f>
        <v>2798.48</v>
      </c>
      <c r="E15" s="138">
        <f>[9]STA_SP5_NO!$E$41</f>
        <v>273660.82</v>
      </c>
      <c r="F15" s="138">
        <f>[9]STA_SP5_NO!$G$41</f>
        <v>240278.1</v>
      </c>
      <c r="G15" s="138">
        <f>E15+F15+[9]STA_SP5_NO!$I$41</f>
        <v>527370.17000000004</v>
      </c>
      <c r="H15" s="134">
        <v>0</v>
      </c>
      <c r="I15" s="134">
        <v>0</v>
      </c>
      <c r="J15" s="138">
        <f>[9]STA_SP5_NO!$M$41</f>
        <v>0</v>
      </c>
      <c r="K15" s="174">
        <f t="shared" si="2"/>
        <v>1112076.04</v>
      </c>
    </row>
    <row r="16" spans="1:11" x14ac:dyDescent="0.25">
      <c r="A16" s="88">
        <v>10</v>
      </c>
      <c r="B16" s="131" t="s">
        <v>11</v>
      </c>
      <c r="C16" s="140">
        <f>[10]STA_SP5_NO!$C$41+[10]STA_SP5_NO!$K$41</f>
        <v>680299</v>
      </c>
      <c r="D16" s="139">
        <f>[10]STA_SP5_NO!$D$41</f>
        <v>15673</v>
      </c>
      <c r="E16" s="140">
        <f>[10]STA_SP5_NO!$E$41</f>
        <v>320499</v>
      </c>
      <c r="F16" s="140">
        <f>[10]STA_SP5_NO!$G$41</f>
        <v>372992</v>
      </c>
      <c r="G16" s="139">
        <f>E16+F16+[10]STA_SP5_NO!$I$41</f>
        <v>709274</v>
      </c>
      <c r="H16" s="140">
        <v>0</v>
      </c>
      <c r="I16" s="140">
        <v>0</v>
      </c>
      <c r="J16" s="139">
        <f>[10]STA_SP5_NO!$M$41</f>
        <v>0</v>
      </c>
      <c r="K16" s="219">
        <f t="shared" si="2"/>
        <v>1405246</v>
      </c>
    </row>
    <row r="17" spans="1:11" s="1" customFormat="1" ht="15.75" thickBot="1" x14ac:dyDescent="0.3">
      <c r="A17" s="91">
        <v>11</v>
      </c>
      <c r="B17" s="287" t="s">
        <v>96</v>
      </c>
      <c r="C17" s="288">
        <f>[11]STA_SP5_NO!$C$41+[11]STA_SP5_NO!$K$41</f>
        <v>31985.13</v>
      </c>
      <c r="D17" s="289">
        <f>[11]STA_SP5_NO!$D$41</f>
        <v>0</v>
      </c>
      <c r="E17" s="288">
        <f>[11]STA_SP5_NO!$E$41</f>
        <v>1981.1</v>
      </c>
      <c r="F17" s="288">
        <f>[11]STA_SP5_NO!$G$41</f>
        <v>23660.09</v>
      </c>
      <c r="G17" s="289">
        <f>E17+F17+[11]STA_SP5_NO!$I$41</f>
        <v>25769.399999999998</v>
      </c>
      <c r="H17" s="288">
        <v>0</v>
      </c>
      <c r="I17" s="288">
        <v>0</v>
      </c>
      <c r="J17" s="289">
        <f>[11]STA_SP5_NO!$M$41</f>
        <v>0</v>
      </c>
      <c r="K17" s="289">
        <f t="shared" si="2"/>
        <v>57754.53</v>
      </c>
    </row>
    <row r="18" spans="1:11" ht="15.75" thickBot="1" x14ac:dyDescent="0.3">
      <c r="A18" s="275"/>
      <c r="B18" s="276" t="s">
        <v>56</v>
      </c>
      <c r="C18" s="282">
        <f>SUM(C19:C24)</f>
        <v>45128.4</v>
      </c>
      <c r="D18" s="283">
        <f>SUM(D19:D24)</f>
        <v>113278</v>
      </c>
      <c r="E18" s="283">
        <f>SUM(E19:E24)</f>
        <v>78324.990000000005</v>
      </c>
      <c r="F18" s="283">
        <f>SUM(F19:F24)</f>
        <v>31561.47</v>
      </c>
      <c r="G18" s="284">
        <f>G19+G20+G21+G22+G23+G24</f>
        <v>116018.76999999999</v>
      </c>
      <c r="H18" s="283">
        <f>SUM(H19:H24)</f>
        <v>0</v>
      </c>
      <c r="I18" s="283">
        <f>SUM(I19:I24)</f>
        <v>11168425.040000001</v>
      </c>
      <c r="J18" s="283">
        <f>SUM(J19:J24)</f>
        <v>0</v>
      </c>
      <c r="K18" s="284">
        <f>SUM(K19:K24)</f>
        <v>11442850.210000001</v>
      </c>
    </row>
    <row r="19" spans="1:11" x14ac:dyDescent="0.25">
      <c r="A19" s="91">
        <v>1</v>
      </c>
      <c r="B19" s="130" t="s">
        <v>11</v>
      </c>
      <c r="C19" s="98">
        <f>[12]STA_SP4_ZO!$C$51</f>
        <v>18345</v>
      </c>
      <c r="D19" s="98">
        <f>[12]STA_SP4_ZO!$F$51</f>
        <v>0</v>
      </c>
      <c r="E19" s="98">
        <f>[12]STA_SP4_ZO!$G$51</f>
        <v>20689</v>
      </c>
      <c r="F19" s="204">
        <f>[12]STA_SP4_ZO!$H$51</f>
        <v>4921</v>
      </c>
      <c r="G19" s="141">
        <f>E19+F19+[12]STA_SP4_ZO!$J$51</f>
        <v>26353</v>
      </c>
      <c r="H19" s="133">
        <v>0</v>
      </c>
      <c r="I19" s="141">
        <f>[12]STA_SP4_ZO!$D$51+[12]STA_SP4_ZO!$E$51</f>
        <v>4043585</v>
      </c>
      <c r="J19" s="133">
        <v>0</v>
      </c>
      <c r="K19" s="137">
        <f t="shared" ref="K19:K24" si="3">C19+D19+G19+I19+J19</f>
        <v>4088283</v>
      </c>
    </row>
    <row r="20" spans="1:11" x14ac:dyDescent="0.25">
      <c r="A20" s="88">
        <v>2</v>
      </c>
      <c r="B20" s="93" t="s">
        <v>32</v>
      </c>
      <c r="C20" s="206">
        <f>[13]STA_SP4_ZO!$C$51</f>
        <v>13900</v>
      </c>
      <c r="D20" s="206">
        <f>[13]STA_SP4_ZO!$F$51</f>
        <v>113278</v>
      </c>
      <c r="E20" s="206">
        <f>[13]STA_SP4_ZO!$G$51</f>
        <v>38977</v>
      </c>
      <c r="F20" s="203">
        <f>[13]STA_SP4_ZO!$H$51</f>
        <v>11187</v>
      </c>
      <c r="G20" s="138">
        <f>[13]STA_SP4_ZO!$J$51+E20+F20</f>
        <v>50838</v>
      </c>
      <c r="H20" s="134">
        <v>0</v>
      </c>
      <c r="I20" s="134">
        <f>[13]STA_SP4_ZO!$D$51+[13]STA_SP4_ZO!$E$51</f>
        <v>3422296</v>
      </c>
      <c r="J20" s="134">
        <v>0</v>
      </c>
      <c r="K20" s="174">
        <f t="shared" si="3"/>
        <v>3600312</v>
      </c>
    </row>
    <row r="21" spans="1:11" x14ac:dyDescent="0.25">
      <c r="A21" s="91">
        <v>3</v>
      </c>
      <c r="B21" s="130" t="s">
        <v>7</v>
      </c>
      <c r="C21" s="133">
        <f>[14]STA_SP4_ZO!$C$51</f>
        <v>6236</v>
      </c>
      <c r="D21" s="133">
        <f>[14]STA_SP4_ZO!$F$51</f>
        <v>0</v>
      </c>
      <c r="E21" s="133">
        <f>[14]STA_SP4_ZO!$G$51</f>
        <v>5311</v>
      </c>
      <c r="F21" s="204">
        <f>[14]STA_SP4_ZO!$H$51</f>
        <v>13189</v>
      </c>
      <c r="G21" s="141">
        <f>[14]STA_SP4_ZO!$J$51+E21+F21</f>
        <v>21989</v>
      </c>
      <c r="H21" s="133">
        <v>0</v>
      </c>
      <c r="I21" s="141">
        <f>[14]STA_SP4_ZO!$D$51+[14]STA_SP4_ZO!$E$51</f>
        <v>1875043</v>
      </c>
      <c r="J21" s="133">
        <v>0</v>
      </c>
      <c r="K21" s="137">
        <f t="shared" si="3"/>
        <v>1903268</v>
      </c>
    </row>
    <row r="22" spans="1:11" x14ac:dyDescent="0.25">
      <c r="A22" s="107">
        <v>4</v>
      </c>
      <c r="B22" s="132" t="s">
        <v>9</v>
      </c>
      <c r="C22" s="135">
        <f>[15]STA_SP4_ZO!$C$51</f>
        <v>4828</v>
      </c>
      <c r="D22" s="135">
        <f>[15]STA_SP4_ZO!$F$51</f>
        <v>0</v>
      </c>
      <c r="E22" s="135">
        <f>[15]STA_SP4_ZO!$G$51</f>
        <v>8184</v>
      </c>
      <c r="F22" s="205">
        <f>[15]STA_SP4_ZO!$H$51</f>
        <v>1593</v>
      </c>
      <c r="G22" s="199">
        <f>E22+F22+[15]STA_SP4_ZO!$J$51</f>
        <v>10716.4</v>
      </c>
      <c r="H22" s="135">
        <v>0</v>
      </c>
      <c r="I22" s="135">
        <f>[15]STA_SP4_ZO!$D$51+[15]STA_SP4_ZO!$E$51</f>
        <v>906293</v>
      </c>
      <c r="J22" s="135">
        <v>0</v>
      </c>
      <c r="K22" s="174">
        <f t="shared" si="3"/>
        <v>921837.4</v>
      </c>
    </row>
    <row r="23" spans="1:11" s="1" customFormat="1" x14ac:dyDescent="0.25">
      <c r="A23" s="92">
        <v>5</v>
      </c>
      <c r="B23" s="131" t="s">
        <v>4</v>
      </c>
      <c r="C23" s="140">
        <f>[16]STA_SP4_ZO!$C$51</f>
        <v>921.47</v>
      </c>
      <c r="D23" s="217">
        <f>[16]STA_SP4_ZO!$F$51</f>
        <v>0</v>
      </c>
      <c r="E23" s="140">
        <f>[16]STA_SP4_ZO!$G$51</f>
        <v>5163.99</v>
      </c>
      <c r="F23" s="218">
        <f>[16]STA_SP4_ZO!$H$51</f>
        <v>563.5</v>
      </c>
      <c r="G23" s="139">
        <f>E23+F23+[16]STA_SP4_ZO!$J$51</f>
        <v>6013.86</v>
      </c>
      <c r="H23" s="140">
        <v>0</v>
      </c>
      <c r="I23" s="140">
        <f>[16]STA_SP4_ZO!$D$51+[16]STA_SP4_ZO!$E$51</f>
        <v>910447.79999999993</v>
      </c>
      <c r="J23" s="140">
        <v>0</v>
      </c>
      <c r="K23" s="219">
        <f t="shared" si="3"/>
        <v>917383.12999999989</v>
      </c>
    </row>
    <row r="24" spans="1:11" s="1" customFormat="1" x14ac:dyDescent="0.25">
      <c r="A24" s="221">
        <v>6</v>
      </c>
      <c r="B24" s="222" t="s">
        <v>95</v>
      </c>
      <c r="C24" s="223">
        <f>[17]STA_SP4_ZO!$C$51</f>
        <v>897.93</v>
      </c>
      <c r="D24" s="223">
        <f>[17]STA_SP4_ZO!$F$51</f>
        <v>0</v>
      </c>
      <c r="E24" s="223">
        <f>[17]STA_SP4_ZO!$G$51</f>
        <v>0</v>
      </c>
      <c r="F24" s="223">
        <f>[17]STA_SP4_ZO!$H$51</f>
        <v>107.97</v>
      </c>
      <c r="G24" s="223">
        <f>E24+F24+[17]STA_SP4_ZO!$J$51</f>
        <v>108.51</v>
      </c>
      <c r="H24" s="220">
        <v>0</v>
      </c>
      <c r="I24" s="223">
        <f>[17]STA_SP4_ZO!$D$51+[17]STA_SP4_ZO!$E$51</f>
        <v>10760.24</v>
      </c>
      <c r="J24" s="224">
        <v>0</v>
      </c>
      <c r="K24" s="225">
        <f t="shared" si="3"/>
        <v>11766.68</v>
      </c>
    </row>
    <row r="25" spans="1:11" ht="15.75" thickBot="1" x14ac:dyDescent="0.3">
      <c r="A25" s="572" t="s">
        <v>30</v>
      </c>
      <c r="B25" s="573"/>
      <c r="C25" s="285">
        <f t="shared" ref="C25:K25" si="4">C6+C18</f>
        <v>6867216.6699999999</v>
      </c>
      <c r="D25" s="285">
        <f t="shared" si="4"/>
        <v>263718.2</v>
      </c>
      <c r="E25" s="285">
        <f t="shared" si="4"/>
        <v>3895971.14</v>
      </c>
      <c r="F25" s="285">
        <f t="shared" si="4"/>
        <v>2823436.8600000003</v>
      </c>
      <c r="G25" s="286">
        <f t="shared" si="4"/>
        <v>6903015.1399999997</v>
      </c>
      <c r="H25" s="285">
        <f t="shared" si="4"/>
        <v>0</v>
      </c>
      <c r="I25" s="285">
        <f t="shared" si="4"/>
        <v>11168425.040000001</v>
      </c>
      <c r="J25" s="285">
        <f t="shared" si="4"/>
        <v>52977.11</v>
      </c>
      <c r="K25" s="286">
        <f t="shared" si="4"/>
        <v>25255352.160000004</v>
      </c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11">
    <mergeCell ref="A25:B25"/>
    <mergeCell ref="I4:I5"/>
    <mergeCell ref="J4:J5"/>
    <mergeCell ref="K4:K5"/>
    <mergeCell ref="B2:H2"/>
    <mergeCell ref="A4:A5"/>
    <mergeCell ref="B4:B5"/>
    <mergeCell ref="C4:C5"/>
    <mergeCell ref="D4:D5"/>
    <mergeCell ref="E4:G4"/>
    <mergeCell ref="H4:H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workbookViewId="0">
      <selection activeCell="R16" sqref="R16"/>
    </sheetView>
  </sheetViews>
  <sheetFormatPr defaultRowHeight="15" x14ac:dyDescent="0.25"/>
  <cols>
    <col min="1" max="1" width="4.28515625" customWidth="1"/>
    <col min="2" max="2" width="27.85546875" customWidth="1"/>
    <col min="3" max="3" width="11" bestFit="1" customWidth="1"/>
    <col min="8" max="8" width="10.42578125" customWidth="1"/>
    <col min="10" max="10" width="10.28515625" bestFit="1" customWidth="1"/>
  </cols>
  <sheetData>
    <row r="1" spans="1:14" ht="23.25" customHeight="1" thickBot="1" x14ac:dyDescent="0.3">
      <c r="A1" s="152"/>
      <c r="B1" s="152"/>
      <c r="C1" s="413" t="s">
        <v>98</v>
      </c>
      <c r="D1" s="414"/>
      <c r="E1" s="414"/>
      <c r="F1" s="414"/>
      <c r="G1" s="414"/>
      <c r="H1" s="414"/>
      <c r="I1" s="414"/>
      <c r="J1" s="2"/>
      <c r="K1" s="2"/>
      <c r="L1" s="2"/>
      <c r="M1" s="2"/>
      <c r="N1" s="8"/>
    </row>
    <row r="2" spans="1:14" ht="15.75" thickBot="1" x14ac:dyDescent="0.3">
      <c r="A2" s="415" t="s">
        <v>0</v>
      </c>
      <c r="B2" s="444" t="s">
        <v>1</v>
      </c>
      <c r="C2" s="445" t="s">
        <v>2</v>
      </c>
      <c r="D2" s="446"/>
      <c r="E2" s="446"/>
      <c r="F2" s="446"/>
      <c r="G2" s="446"/>
      <c r="H2" s="446"/>
      <c r="I2" s="446"/>
      <c r="J2" s="446"/>
      <c r="K2" s="446"/>
      <c r="L2" s="446"/>
      <c r="M2" s="447"/>
      <c r="N2" s="427" t="s">
        <v>3</v>
      </c>
    </row>
    <row r="3" spans="1:14" ht="15.75" thickBot="1" x14ac:dyDescent="0.3">
      <c r="A3" s="416"/>
      <c r="B3" s="418"/>
      <c r="C3" s="228" t="s">
        <v>69</v>
      </c>
      <c r="D3" s="227" t="s">
        <v>4</v>
      </c>
      <c r="E3" s="228" t="s">
        <v>5</v>
      </c>
      <c r="F3" s="167" t="s">
        <v>6</v>
      </c>
      <c r="G3" s="326" t="s">
        <v>8</v>
      </c>
      <c r="H3" s="252" t="s">
        <v>94</v>
      </c>
      <c r="I3" s="326" t="s">
        <v>9</v>
      </c>
      <c r="J3" s="252" t="s">
        <v>10</v>
      </c>
      <c r="K3" s="326" t="s">
        <v>93</v>
      </c>
      <c r="L3" s="252" t="s">
        <v>11</v>
      </c>
      <c r="M3" s="331" t="s">
        <v>96</v>
      </c>
      <c r="N3" s="428"/>
    </row>
    <row r="4" spans="1:14" ht="15.75" thickBot="1" x14ac:dyDescent="0.3">
      <c r="A4" s="5">
        <v>1</v>
      </c>
      <c r="B4" s="9" t="s">
        <v>12</v>
      </c>
      <c r="C4" s="142">
        <f>[1]STA_SP1_NO!$C$10</f>
        <v>21454</v>
      </c>
      <c r="D4" s="145">
        <f>[2]STA_SP1_NO!$C$10</f>
        <v>11019</v>
      </c>
      <c r="E4" s="142">
        <f>[3]STA_SP1_NO!$C$10</f>
        <v>6374</v>
      </c>
      <c r="F4" s="144">
        <f>[4]STA_SP1_NO!$C$10</f>
        <v>29508</v>
      </c>
      <c r="G4" s="318">
        <f>[5]STA_SP1_NO!$C$10</f>
        <v>14454</v>
      </c>
      <c r="H4" s="144">
        <f>[6]STA_SP1_NO!$C$10</f>
        <v>15140</v>
      </c>
      <c r="I4" s="318">
        <f>[7]STA_SP1_NO!$C$10</f>
        <v>23974</v>
      </c>
      <c r="J4" s="144">
        <f>[8]STA_SP1_NO!$C$10</f>
        <v>13545</v>
      </c>
      <c r="K4" s="318">
        <f>[9]STA_SP1_NO!$C$10</f>
        <v>15133</v>
      </c>
      <c r="L4" s="330">
        <f>[10]STA_SP1_NO!$C$10</f>
        <v>30130</v>
      </c>
      <c r="M4" s="332">
        <f>[11]STA_SP1_NO!$C$10</f>
        <v>1935</v>
      </c>
      <c r="N4" s="238">
        <f t="shared" ref="N4:N22" si="0">SUM(C4:M4)</f>
        <v>182666</v>
      </c>
    </row>
    <row r="5" spans="1:14" ht="15.75" thickBot="1" x14ac:dyDescent="0.3">
      <c r="A5" s="4">
        <v>2</v>
      </c>
      <c r="B5" s="10" t="s">
        <v>13</v>
      </c>
      <c r="C5" s="142">
        <f>[1]STA_SP1_NO!$C$20</f>
        <v>350</v>
      </c>
      <c r="D5" s="145">
        <f>[2]STA_SP1_NO!$C$20</f>
        <v>9478</v>
      </c>
      <c r="E5" s="142">
        <f>[3]STA_SP1_NO!$C$20</f>
        <v>32</v>
      </c>
      <c r="F5" s="144">
        <f>[4]STA_SP1_NO!$C$20</f>
        <v>3039</v>
      </c>
      <c r="G5" s="318">
        <f>[5]STA_SP1_NO!$C$20</f>
        <v>360</v>
      </c>
      <c r="H5" s="144">
        <f>[6]STA_SP1_NO!$C$20</f>
        <v>0</v>
      </c>
      <c r="I5" s="318">
        <f>[7]STA_SP1_NO!$C$20</f>
        <v>236</v>
      </c>
      <c r="J5" s="144">
        <f>[8]STA_SP1_NO!$C$20</f>
        <v>0</v>
      </c>
      <c r="K5" s="318">
        <f>[9]STA_SP1_NO!$C$20</f>
        <v>3169</v>
      </c>
      <c r="L5" s="330">
        <f>[10]STA_SP1_NO!$C$20</f>
        <v>493</v>
      </c>
      <c r="M5" s="332">
        <f>[11]STA_SP1_NO!$C$20</f>
        <v>0</v>
      </c>
      <c r="N5" s="239">
        <f t="shared" si="0"/>
        <v>17157</v>
      </c>
    </row>
    <row r="6" spans="1:14" ht="15.75" thickBot="1" x14ac:dyDescent="0.3">
      <c r="A6" s="4">
        <v>3</v>
      </c>
      <c r="B6" s="10" t="s">
        <v>14</v>
      </c>
      <c r="C6" s="142">
        <f>[1]STA_SP1_NO!$C$24</f>
        <v>1676</v>
      </c>
      <c r="D6" s="145">
        <f>[2]STA_SP1_NO!$C$24</f>
        <v>1690</v>
      </c>
      <c r="E6" s="142">
        <f>[3]STA_SP1_NO!$C$24</f>
        <v>2657</v>
      </c>
      <c r="F6" s="144">
        <f>[4]STA_SP1_NO!$C$24</f>
        <v>2145</v>
      </c>
      <c r="G6" s="318">
        <f>[5]STA_SP1_NO!$C$24</f>
        <v>1429</v>
      </c>
      <c r="H6" s="144">
        <f>[6]STA_SP1_NO!$C$24</f>
        <v>274</v>
      </c>
      <c r="I6" s="318">
        <f>[7]STA_SP1_NO!$C$24</f>
        <v>1037</v>
      </c>
      <c r="J6" s="144">
        <f>[8]STA_SP1_NO!$C$24</f>
        <v>1410</v>
      </c>
      <c r="K6" s="318">
        <f>[9]STA_SP1_NO!$C$24</f>
        <v>1120</v>
      </c>
      <c r="L6" s="330">
        <f>[10]STA_SP1_NO!$C$24</f>
        <v>1275</v>
      </c>
      <c r="M6" s="332">
        <f>[11]STA_SP1_NO!$C$24</f>
        <v>70</v>
      </c>
      <c r="N6" s="240">
        <f t="shared" si="0"/>
        <v>14783</v>
      </c>
    </row>
    <row r="7" spans="1:14" ht="15.75" thickBot="1" x14ac:dyDescent="0.3">
      <c r="A7" s="4">
        <v>4</v>
      </c>
      <c r="B7" s="10" t="s">
        <v>15</v>
      </c>
      <c r="C7" s="142">
        <f>[1]STA_SP1_NO!$C$27</f>
        <v>0</v>
      </c>
      <c r="D7" s="145">
        <f>[2]STA_SP1_NO!$C$27</f>
        <v>0</v>
      </c>
      <c r="E7" s="142">
        <f>[3]STA_SP1_NO!$C$27</f>
        <v>0</v>
      </c>
      <c r="F7" s="144">
        <f>[4]STA_SP1_NO!$C$27</f>
        <v>0</v>
      </c>
      <c r="G7" s="318">
        <f>[5]STA_SP1_NO!$C$27</f>
        <v>0</v>
      </c>
      <c r="H7" s="144">
        <f>[6]STA_SP1_NO!$C$27</f>
        <v>0</v>
      </c>
      <c r="I7" s="318">
        <f>[7]STA_SP1_NO!$C$27</f>
        <v>0</v>
      </c>
      <c r="J7" s="144">
        <f>[8]STA_SP1_NO!$C$27</f>
        <v>0</v>
      </c>
      <c r="K7" s="318">
        <f>[9]STA_SP1_NO!$C$27</f>
        <v>0</v>
      </c>
      <c r="L7" s="330">
        <f>[10]STA_SP1_NO!$C$27</f>
        <v>0</v>
      </c>
      <c r="M7" s="332">
        <f>[11]STA_SP1_NO!$C$27</f>
        <v>0</v>
      </c>
      <c r="N7" s="239">
        <f t="shared" si="0"/>
        <v>0</v>
      </c>
    </row>
    <row r="8" spans="1:14" ht="15.75" thickBot="1" x14ac:dyDescent="0.3">
      <c r="A8" s="4">
        <v>5</v>
      </c>
      <c r="B8" s="10" t="s">
        <v>16</v>
      </c>
      <c r="C8" s="142">
        <f>[1]STA_SP1_NO!$C$30</f>
        <v>0</v>
      </c>
      <c r="D8" s="145">
        <f>[2]STA_SP1_NO!$C$30</f>
        <v>0</v>
      </c>
      <c r="E8" s="142">
        <f>[3]STA_SP1_NO!$C$30</f>
        <v>0</v>
      </c>
      <c r="F8" s="144">
        <f>[4]STA_SP1_NO!$C$30</f>
        <v>0</v>
      </c>
      <c r="G8" s="318">
        <f>[5]STA_SP1_NO!$C$30</f>
        <v>4</v>
      </c>
      <c r="H8" s="144">
        <f>[6]STA_SP1_NO!$C$30</f>
        <v>0</v>
      </c>
      <c r="I8" s="318">
        <f>[7]STA_SP1_NO!$C$30</f>
        <v>0</v>
      </c>
      <c r="J8" s="144">
        <f>[8]STA_SP1_NO!$C$30</f>
        <v>0</v>
      </c>
      <c r="K8" s="318">
        <f>[9]STA_SP1_NO!$C$30</f>
        <v>0</v>
      </c>
      <c r="L8" s="330">
        <f>[10]STA_SP1_NO!$C$30</f>
        <v>0</v>
      </c>
      <c r="M8" s="332">
        <f>[11]STA_SP1_NO!$C$30</f>
        <v>0</v>
      </c>
      <c r="N8" s="239">
        <f t="shared" si="0"/>
        <v>4</v>
      </c>
    </row>
    <row r="9" spans="1:14" ht="15.75" thickBot="1" x14ac:dyDescent="0.3">
      <c r="A9" s="4">
        <v>6</v>
      </c>
      <c r="B9" s="10" t="s">
        <v>17</v>
      </c>
      <c r="C9" s="142">
        <f>[1]STA_SP1_NO!$C$33</f>
        <v>0</v>
      </c>
      <c r="D9" s="145">
        <f>[2]STA_SP1_NO!$C$33</f>
        <v>0</v>
      </c>
      <c r="E9" s="142">
        <f>[3]STA_SP1_NO!$C$33</f>
        <v>0</v>
      </c>
      <c r="F9" s="144">
        <f>[4]STA_SP1_NO!$C$33</f>
        <v>3</v>
      </c>
      <c r="G9" s="318">
        <f>[5]STA_SP1_NO!$C$33</f>
        <v>0</v>
      </c>
      <c r="H9" s="144">
        <f>[6]STA_SP1_NO!$C$33</f>
        <v>0</v>
      </c>
      <c r="I9" s="318">
        <f>[7]STA_SP1_NO!$C$33</f>
        <v>1</v>
      </c>
      <c r="J9" s="144">
        <f>[8]STA_SP1_NO!$C$33</f>
        <v>0</v>
      </c>
      <c r="K9" s="318">
        <f>[9]STA_SP1_NO!$C$33</f>
        <v>0</v>
      </c>
      <c r="L9" s="330">
        <f>[10]STA_SP1_NO!$C$33</f>
        <v>0</v>
      </c>
      <c r="M9" s="332">
        <f>[11]STA_SP1_NO!$C$33</f>
        <v>0</v>
      </c>
      <c r="N9" s="239">
        <f t="shared" si="0"/>
        <v>4</v>
      </c>
    </row>
    <row r="10" spans="1:14" ht="15.75" thickBot="1" x14ac:dyDescent="0.3">
      <c r="A10" s="4">
        <v>7</v>
      </c>
      <c r="B10" s="10" t="s">
        <v>18</v>
      </c>
      <c r="C10" s="142">
        <f>[1]STA_SP1_NO!$C$36</f>
        <v>54</v>
      </c>
      <c r="D10" s="145">
        <f>[2]STA_SP1_NO!$C$36</f>
        <v>185</v>
      </c>
      <c r="E10" s="142">
        <f>[3]STA_SP1_NO!$C$36</f>
        <v>71</v>
      </c>
      <c r="F10" s="144">
        <f>[4]STA_SP1_NO!$C$36</f>
        <v>72</v>
      </c>
      <c r="G10" s="318">
        <f>[5]STA_SP1_NO!$C$36</f>
        <v>162</v>
      </c>
      <c r="H10" s="144">
        <f>[6]STA_SP1_NO!$C$36</f>
        <v>0</v>
      </c>
      <c r="I10" s="318">
        <f>[7]STA_SP1_NO!$C$36</f>
        <v>60</v>
      </c>
      <c r="J10" s="144">
        <f>[8]STA_SP1_NO!$C$36</f>
        <v>45</v>
      </c>
      <c r="K10" s="318">
        <f>[9]STA_SP1_NO!$C$36</f>
        <v>25</v>
      </c>
      <c r="L10" s="330">
        <f>[10]STA_SP1_NO!$C$36</f>
        <v>7</v>
      </c>
      <c r="M10" s="332">
        <f>[11]STA_SP1_NO!$C$36</f>
        <v>0</v>
      </c>
      <c r="N10" s="239">
        <f t="shared" si="0"/>
        <v>681</v>
      </c>
    </row>
    <row r="11" spans="1:14" ht="15.75" thickBot="1" x14ac:dyDescent="0.3">
      <c r="A11" s="4">
        <v>8</v>
      </c>
      <c r="B11" s="10" t="s">
        <v>19</v>
      </c>
      <c r="C11" s="142">
        <f>[1]STA_SP1_NO!$C$40</f>
        <v>4457</v>
      </c>
      <c r="D11" s="145">
        <f>[2]STA_SP1_NO!$C$40</f>
        <v>5035</v>
      </c>
      <c r="E11" s="142">
        <f>[3]STA_SP1_NO!$C$40</f>
        <v>1492</v>
      </c>
      <c r="F11" s="144">
        <f>[4]STA_SP1_NO!$C$40</f>
        <v>6639</v>
      </c>
      <c r="G11" s="318">
        <f>[5]STA_SP1_NO!$C$40</f>
        <v>3920</v>
      </c>
      <c r="H11" s="144">
        <f>[6]STA_SP1_NO!$C$40</f>
        <v>288</v>
      </c>
      <c r="I11" s="318">
        <f>[7]STA_SP1_NO!$C$40</f>
        <v>1531</v>
      </c>
      <c r="J11" s="144">
        <f>[8]STA_SP1_NO!$C$40</f>
        <v>1870</v>
      </c>
      <c r="K11" s="318">
        <f>[9]STA_SP1_NO!$C$40</f>
        <v>2153</v>
      </c>
      <c r="L11" s="330">
        <f>[10]STA_SP1_NO!$C$40</f>
        <v>5464</v>
      </c>
      <c r="M11" s="332">
        <f>[11]STA_SP1_NO!$C$40</f>
        <v>7</v>
      </c>
      <c r="N11" s="240">
        <f t="shared" si="0"/>
        <v>32856</v>
      </c>
    </row>
    <row r="12" spans="1:14" ht="15.75" thickBot="1" x14ac:dyDescent="0.3">
      <c r="A12" s="4">
        <v>9</v>
      </c>
      <c r="B12" s="10" t="s">
        <v>20</v>
      </c>
      <c r="C12" s="142">
        <f>[1]STA_SP1_NO!$C$56</f>
        <v>4986</v>
      </c>
      <c r="D12" s="145">
        <f>[2]STA_SP1_NO!$C$56</f>
        <v>5980</v>
      </c>
      <c r="E12" s="142">
        <f>[3]STA_SP1_NO!$C$56</f>
        <v>553</v>
      </c>
      <c r="F12" s="144">
        <f>[4]STA_SP1_NO!$C$56</f>
        <v>11505</v>
      </c>
      <c r="G12" s="318">
        <f>[5]STA_SP1_NO!$C$56</f>
        <v>3374</v>
      </c>
      <c r="H12" s="144">
        <f>[6]STA_SP1_NO!$C$56</f>
        <v>178</v>
      </c>
      <c r="I12" s="318">
        <f>[7]STA_SP1_NO!$C$56</f>
        <v>879</v>
      </c>
      <c r="J12" s="144">
        <f>[8]STA_SP1_NO!$C$56</f>
        <v>951</v>
      </c>
      <c r="K12" s="318">
        <f>[9]STA_SP1_NO!$C$56</f>
        <v>2273</v>
      </c>
      <c r="L12" s="330">
        <f>[10]STA_SP1_NO!$C$56</f>
        <v>5033</v>
      </c>
      <c r="M12" s="332">
        <f>[11]STA_SP1_NO!$C$56</f>
        <v>4</v>
      </c>
      <c r="N12" s="240">
        <f t="shared" si="0"/>
        <v>35716</v>
      </c>
    </row>
    <row r="13" spans="1:14" ht="15.75" thickBot="1" x14ac:dyDescent="0.3">
      <c r="A13" s="4">
        <v>10</v>
      </c>
      <c r="B13" s="10" t="s">
        <v>21</v>
      </c>
      <c r="C13" s="142">
        <f>[1]STA_SP1_NO!$C$88</f>
        <v>30471</v>
      </c>
      <c r="D13" s="145">
        <f>[2]STA_SP1_NO!$C$88</f>
        <v>16975</v>
      </c>
      <c r="E13" s="142">
        <f>[3]STA_SP1_NO!$C$88</f>
        <v>16128</v>
      </c>
      <c r="F13" s="144">
        <f>[4]STA_SP1_NO!$C$88</f>
        <v>19596</v>
      </c>
      <c r="G13" s="318">
        <f>[5]STA_SP1_NO!$C$88</f>
        <v>20104</v>
      </c>
      <c r="H13" s="144">
        <f>[6]STA_SP1_NO!$C$88</f>
        <v>23837</v>
      </c>
      <c r="I13" s="318">
        <f>[7]STA_SP1_NO!$C$88</f>
        <v>41223</v>
      </c>
      <c r="J13" s="144">
        <f>[8]STA_SP1_NO!$C$88</f>
        <v>20027</v>
      </c>
      <c r="K13" s="318">
        <f>[9]STA_SP1_NO!$C$88</f>
        <v>13151</v>
      </c>
      <c r="L13" s="330">
        <f>[10]STA_SP1_NO!$C$88</f>
        <v>25848</v>
      </c>
      <c r="M13" s="332">
        <f>[11]STA_SP1_NO!$C$88</f>
        <v>2668</v>
      </c>
      <c r="N13" s="240">
        <f t="shared" si="0"/>
        <v>230028</v>
      </c>
    </row>
    <row r="14" spans="1:14" ht="15.75" thickBot="1" x14ac:dyDescent="0.3">
      <c r="A14" s="4">
        <v>11</v>
      </c>
      <c r="B14" s="10" t="s">
        <v>22</v>
      </c>
      <c r="C14" s="142">
        <f>[1]STA_SP1_NO!$C$124</f>
        <v>4</v>
      </c>
      <c r="D14" s="145">
        <f>[2]STA_SP1_NO!$C$124</f>
        <v>76</v>
      </c>
      <c r="E14" s="142">
        <f>[3]STA_SP1_NO!$C$124</f>
        <v>0</v>
      </c>
      <c r="F14" s="144">
        <f>[4]STA_SP1_NO!$C$124</f>
        <v>0</v>
      </c>
      <c r="G14" s="318">
        <f>[5]STA_SP1_NO!$C$124</f>
        <v>2</v>
      </c>
      <c r="H14" s="144">
        <f>[6]STA_SP1_NO!$C$124</f>
        <v>0</v>
      </c>
      <c r="I14" s="318">
        <f>[7]STA_SP1_NO!$C$124</f>
        <v>0</v>
      </c>
      <c r="J14" s="144">
        <f>[8]STA_SP1_NO!$C$124</f>
        <v>18</v>
      </c>
      <c r="K14" s="318">
        <f>[9]STA_SP1_NO!$C$124</f>
        <v>0</v>
      </c>
      <c r="L14" s="330">
        <f>[10]STA_SP1_NO!$C$124</f>
        <v>1</v>
      </c>
      <c r="M14" s="332">
        <f>[11]STA_SP1_NO!$C$124</f>
        <v>0</v>
      </c>
      <c r="N14" s="239">
        <f t="shared" si="0"/>
        <v>101</v>
      </c>
    </row>
    <row r="15" spans="1:14" ht="15.75" thickBot="1" x14ac:dyDescent="0.3">
      <c r="A15" s="4">
        <v>12</v>
      </c>
      <c r="B15" s="10" t="s">
        <v>23</v>
      </c>
      <c r="C15" s="142">
        <f>[1]STA_SP1_NO!$C$128</f>
        <v>7</v>
      </c>
      <c r="D15" s="145">
        <f>[2]STA_SP1_NO!$C$128</f>
        <v>0</v>
      </c>
      <c r="E15" s="142">
        <f>[3]STA_SP1_NO!$C$128</f>
        <v>1</v>
      </c>
      <c r="F15" s="144">
        <f>[4]STA_SP1_NO!$C$128</f>
        <v>23</v>
      </c>
      <c r="G15" s="318">
        <f>[5]STA_SP1_NO!$C$128</f>
        <v>8</v>
      </c>
      <c r="H15" s="144">
        <f>[6]STA_SP1_NO!$C$128</f>
        <v>0</v>
      </c>
      <c r="I15" s="318">
        <f>[7]STA_SP1_NO!$C$128</f>
        <v>11</v>
      </c>
      <c r="J15" s="144">
        <f>[8]STA_SP1_NO!$C$128</f>
        <v>2</v>
      </c>
      <c r="K15" s="318">
        <f>[9]STA_SP1_NO!$C$128</f>
        <v>4</v>
      </c>
      <c r="L15" s="330">
        <f>[10]STA_SP1_NO!$C$128</f>
        <v>1</v>
      </c>
      <c r="M15" s="332">
        <f>[11]STA_SP1_NO!$C$128</f>
        <v>0</v>
      </c>
      <c r="N15" s="239">
        <f t="shared" si="0"/>
        <v>57</v>
      </c>
    </row>
    <row r="16" spans="1:14" ht="15.75" thickBot="1" x14ac:dyDescent="0.3">
      <c r="A16" s="4">
        <v>13</v>
      </c>
      <c r="B16" s="10" t="s">
        <v>24</v>
      </c>
      <c r="C16" s="142">
        <f>[1]STA_SP1_NO!$C$132</f>
        <v>1795</v>
      </c>
      <c r="D16" s="145">
        <f>[2]STA_SP1_NO!$C$132</f>
        <v>2510</v>
      </c>
      <c r="E16" s="142">
        <f>[3]STA_SP1_NO!$C$132</f>
        <v>453</v>
      </c>
      <c r="F16" s="144">
        <f>[4]STA_SP1_NO!$C$132</f>
        <v>4535</v>
      </c>
      <c r="G16" s="318">
        <f>[5]STA_SP1_NO!$C$132</f>
        <v>3938</v>
      </c>
      <c r="H16" s="144">
        <f>[6]STA_SP1_NO!$C$132</f>
        <v>104</v>
      </c>
      <c r="I16" s="318">
        <f>[7]STA_SP1_NO!$C$132</f>
        <v>919</v>
      </c>
      <c r="J16" s="144">
        <f>[8]STA_SP1_NO!$C$132</f>
        <v>1360</v>
      </c>
      <c r="K16" s="318">
        <f>[9]STA_SP1_NO!$C$132</f>
        <v>885</v>
      </c>
      <c r="L16" s="330">
        <f>[10]STA_SP1_NO!$C$132</f>
        <v>4963</v>
      </c>
      <c r="M16" s="332">
        <f>[11]STA_SP1_NO!$C$132</f>
        <v>3</v>
      </c>
      <c r="N16" s="239">
        <f t="shared" si="0"/>
        <v>21465</v>
      </c>
    </row>
    <row r="17" spans="1:14" ht="15.75" thickBot="1" x14ac:dyDescent="0.3">
      <c r="A17" s="4">
        <v>14</v>
      </c>
      <c r="B17" s="10" t="s">
        <v>25</v>
      </c>
      <c r="C17" s="142">
        <f>[1]STA_SP1_NO!$C$153</f>
        <v>432</v>
      </c>
      <c r="D17" s="145">
        <f>[2]STA_SP1_NO!$C$153</f>
        <v>3244</v>
      </c>
      <c r="E17" s="142">
        <f>[3]STA_SP1_NO!$C$153</f>
        <v>20</v>
      </c>
      <c r="F17" s="144">
        <f>[4]STA_SP1_NO!$C$153</f>
        <v>14</v>
      </c>
      <c r="G17" s="318">
        <f>[5]STA_SP1_NO!$C$153</f>
        <v>0</v>
      </c>
      <c r="H17" s="144">
        <f>[6]STA_SP1_NO!$C$153</f>
        <v>0</v>
      </c>
      <c r="I17" s="318">
        <f>[7]STA_SP1_NO!$C$153</f>
        <v>0</v>
      </c>
      <c r="J17" s="144">
        <f>[8]STA_SP1_NO!$C$153</f>
        <v>0</v>
      </c>
      <c r="K17" s="318">
        <f>[9]STA_SP1_NO!$C$153</f>
        <v>960</v>
      </c>
      <c r="L17" s="330">
        <f>[10]STA_SP1_NO!$C$153</f>
        <v>154</v>
      </c>
      <c r="M17" s="332">
        <f>[11]STA_SP1_NO!$C$153</f>
        <v>0</v>
      </c>
      <c r="N17" s="239">
        <f t="shared" si="0"/>
        <v>4824</v>
      </c>
    </row>
    <row r="18" spans="1:14" ht="15.75" thickBot="1" x14ac:dyDescent="0.3">
      <c r="A18" s="4">
        <v>15</v>
      </c>
      <c r="B18" s="10" t="s">
        <v>26</v>
      </c>
      <c r="C18" s="142">
        <f>[1]STA_SP1_NO!$C$158</f>
        <v>0</v>
      </c>
      <c r="D18" s="145">
        <f>[2]STA_SP1_NO!$C$158</f>
        <v>0</v>
      </c>
      <c r="E18" s="142">
        <f>[3]STA_SP1_NO!$C$158</f>
        <v>1</v>
      </c>
      <c r="F18" s="144">
        <f>[4]STA_SP1_NO!$C$158</f>
        <v>0</v>
      </c>
      <c r="G18" s="318">
        <f>[5]STA_SP1_NO!$C$158</f>
        <v>1</v>
      </c>
      <c r="H18" s="144">
        <f>[6]STA_SP1_NO!$C$158</f>
        <v>0</v>
      </c>
      <c r="I18" s="318">
        <f>[7]STA_SP1_NO!$C$158</f>
        <v>0</v>
      </c>
      <c r="J18" s="144">
        <f>[8]STA_SP1_NO!$C$158</f>
        <v>0</v>
      </c>
      <c r="K18" s="318">
        <f>[9]STA_SP1_NO!$C$158</f>
        <v>1</v>
      </c>
      <c r="L18" s="330">
        <f>[10]STA_SP1_NO!$C$158</f>
        <v>0</v>
      </c>
      <c r="M18" s="332">
        <f>[11]STA_SP1_NO!$C$158</f>
        <v>0</v>
      </c>
      <c r="N18" s="239">
        <f t="shared" si="0"/>
        <v>3</v>
      </c>
    </row>
    <row r="19" spans="1:14" ht="15.75" thickBot="1" x14ac:dyDescent="0.3">
      <c r="A19" s="4">
        <v>16</v>
      </c>
      <c r="B19" s="10" t="s">
        <v>27</v>
      </c>
      <c r="C19" s="142">
        <f>[1]STA_SP1_NO!$C$161</f>
        <v>10</v>
      </c>
      <c r="D19" s="145">
        <f>[2]STA_SP1_NO!$C$161</f>
        <v>23</v>
      </c>
      <c r="E19" s="142">
        <f>[3]STA_SP1_NO!$C$161</f>
        <v>2</v>
      </c>
      <c r="F19" s="144">
        <f>[4]STA_SP1_NO!$C$161</f>
        <v>135</v>
      </c>
      <c r="G19" s="318">
        <f>[5]STA_SP1_NO!$C$161</f>
        <v>255</v>
      </c>
      <c r="H19" s="144">
        <f>[6]STA_SP1_NO!$C$161</f>
        <v>0</v>
      </c>
      <c r="I19" s="318">
        <f>[7]STA_SP1_NO!$C$161</f>
        <v>7</v>
      </c>
      <c r="J19" s="144">
        <f>[8]STA_SP1_NO!$C$161</f>
        <v>0</v>
      </c>
      <c r="K19" s="318">
        <f>[9]STA_SP1_NO!$C$161</f>
        <v>5</v>
      </c>
      <c r="L19" s="330">
        <f>[10]STA_SP1_NO!$C$161</f>
        <v>2</v>
      </c>
      <c r="M19" s="332">
        <f>[11]STA_SP1_NO!$C$161</f>
        <v>0</v>
      </c>
      <c r="N19" s="239">
        <f t="shared" si="0"/>
        <v>439</v>
      </c>
    </row>
    <row r="20" spans="1:14" ht="15.75" thickBot="1" x14ac:dyDescent="0.3">
      <c r="A20" s="4">
        <v>17</v>
      </c>
      <c r="B20" s="10" t="s">
        <v>28</v>
      </c>
      <c r="C20" s="142">
        <f>[1]STA_SP1_NO!$C$167</f>
        <v>0</v>
      </c>
      <c r="D20" s="145">
        <f>[2]STA_SP1_NO!$C$167</f>
        <v>0</v>
      </c>
      <c r="E20" s="142">
        <f>[3]STA_SP1_NO!$C$167</f>
        <v>0</v>
      </c>
      <c r="F20" s="144">
        <f>[4]STA_SP1_NO!$C$167</f>
        <v>0</v>
      </c>
      <c r="G20" s="318">
        <f>[5]STA_SP1_NO!$C$167</f>
        <v>0</v>
      </c>
      <c r="H20" s="144">
        <f>[6]STA_SP1_NO!$C$167</f>
        <v>0</v>
      </c>
      <c r="I20" s="318">
        <f>[7]STA_SP1_NO!$C$167</f>
        <v>0</v>
      </c>
      <c r="J20" s="144">
        <f>[8]STA_SP1_NO!$C$167</f>
        <v>0</v>
      </c>
      <c r="K20" s="318">
        <f>[9]STA_SP1_NO!$C$167</f>
        <v>0</v>
      </c>
      <c r="L20" s="330">
        <f>[10]STA_SP1_NO!$C$167</f>
        <v>0</v>
      </c>
      <c r="M20" s="332">
        <f>[11]STA_SP1_NO!$C$167</f>
        <v>0</v>
      </c>
      <c r="N20" s="239">
        <f t="shared" si="0"/>
        <v>0</v>
      </c>
    </row>
    <row r="21" spans="1:14" ht="15.75" thickBot="1" x14ac:dyDescent="0.3">
      <c r="A21" s="6">
        <v>18</v>
      </c>
      <c r="B21" s="11" t="s">
        <v>29</v>
      </c>
      <c r="C21" s="142">
        <f>[1]STA_SP1_NO!$C$170</f>
        <v>5326</v>
      </c>
      <c r="D21" s="145">
        <f>[2]STA_SP1_NO!$C$170</f>
        <v>15732</v>
      </c>
      <c r="E21" s="142">
        <f>[3]STA_SP1_NO!$C$170</f>
        <v>2093</v>
      </c>
      <c r="F21" s="144">
        <f>[4]STA_SP1_NO!$C$170</f>
        <v>13971</v>
      </c>
      <c r="G21" s="318">
        <f>[5]STA_SP1_NO!$C$170</f>
        <v>15903</v>
      </c>
      <c r="H21" s="144">
        <f>[6]STA_SP1_NO!$C$170</f>
        <v>878</v>
      </c>
      <c r="I21" s="318">
        <f>[7]STA_SP1_NO!$C$170</f>
        <v>6643</v>
      </c>
      <c r="J21" s="144">
        <f>[8]STA_SP1_NO!$C$170</f>
        <v>5400</v>
      </c>
      <c r="K21" s="318">
        <f>[9]STA_SP1_NO!$C$170</f>
        <v>4101</v>
      </c>
      <c r="L21" s="144">
        <f>[10]STA_SP1_NO!$C$170</f>
        <v>5175</v>
      </c>
      <c r="M21" s="332">
        <f>[11]STA_SP1_NO!$C$170</f>
        <v>34</v>
      </c>
      <c r="N21" s="241">
        <f t="shared" si="0"/>
        <v>75256</v>
      </c>
    </row>
    <row r="22" spans="1:14" ht="15.75" thickBot="1" x14ac:dyDescent="0.3">
      <c r="A22" s="7"/>
      <c r="B22" s="19" t="s">
        <v>30</v>
      </c>
      <c r="C22" s="111">
        <f>[1]STA_SP1_NO!$C$175</f>
        <v>45248</v>
      </c>
      <c r="D22" s="112">
        <f>[2]STA_SP1_NO!$C$175</f>
        <v>53700</v>
      </c>
      <c r="E22" s="113">
        <f>[3]STA_SP1_NO!$C$175</f>
        <v>22964</v>
      </c>
      <c r="F22" s="325">
        <f>[4]STA_SP1_NO!$C$175</f>
        <v>52640</v>
      </c>
      <c r="G22" s="327">
        <f>[5]STA_SP1_NO!$C$175</f>
        <v>45517</v>
      </c>
      <c r="H22" s="325">
        <f>[6]STA_SP1_NO!$C$175</f>
        <v>25278</v>
      </c>
      <c r="I22" s="327">
        <f>[7]STA_SP1_NO!$C$175</f>
        <v>51033</v>
      </c>
      <c r="J22" s="325">
        <f>[8]STA_SP1_NO!$C$175</f>
        <v>29777</v>
      </c>
      <c r="K22" s="327">
        <f>[9]STA_SP1_NO!$C$175</f>
        <v>31223</v>
      </c>
      <c r="L22" s="325">
        <f>[10]STA_SP1_NO!$C$175</f>
        <v>51554</v>
      </c>
      <c r="M22" s="333">
        <f>[11]STA_SP1_NO!$C$175</f>
        <v>2780</v>
      </c>
      <c r="N22" s="242">
        <f t="shared" si="0"/>
        <v>411714</v>
      </c>
    </row>
    <row r="23" spans="1:14" ht="15.75" thickBot="1" x14ac:dyDescent="0.3">
      <c r="A23" s="13"/>
      <c r="B23" s="18"/>
      <c r="C23" s="14"/>
      <c r="D23" s="16"/>
      <c r="E23" s="15"/>
      <c r="F23" s="16"/>
      <c r="G23" s="16"/>
      <c r="H23" s="16"/>
      <c r="I23" s="16"/>
      <c r="J23" s="16"/>
      <c r="K23" s="16"/>
      <c r="L23" s="16"/>
      <c r="M23" s="16"/>
      <c r="N23" s="16"/>
    </row>
    <row r="24" spans="1:14" ht="15.75" thickBot="1" x14ac:dyDescent="0.3">
      <c r="A24" s="420" t="s">
        <v>31</v>
      </c>
      <c r="B24" s="421"/>
      <c r="C24" s="23">
        <f>C22/N22</f>
        <v>0.10990153358885052</v>
      </c>
      <c r="D24" s="24">
        <f>D22/N22</f>
        <v>0.1304303472799079</v>
      </c>
      <c r="E24" s="25">
        <f>E22/N22</f>
        <v>5.5776582773478675E-2</v>
      </c>
      <c r="F24" s="329">
        <f>F22/N22</f>
        <v>0.12785574452168252</v>
      </c>
      <c r="G24" s="328">
        <f>G22/N22</f>
        <v>0.11055489976051337</v>
      </c>
      <c r="H24" s="329">
        <f>H22/N22</f>
        <v>6.1396989172095191E-2</v>
      </c>
      <c r="I24" s="328">
        <f>I22/N22</f>
        <v>0.1239525495853918</v>
      </c>
      <c r="J24" s="329">
        <f>J22/N22</f>
        <v>7.2324477671393245E-2</v>
      </c>
      <c r="K24" s="328">
        <f>K22/N22</f>
        <v>7.583662445289692E-2</v>
      </c>
      <c r="L24" s="329">
        <f>L22/N22</f>
        <v>0.12521799112976484</v>
      </c>
      <c r="M24" s="334">
        <f>M22/N22</f>
        <v>6.752260064025027E-3</v>
      </c>
      <c r="N24" s="245">
        <f>SUM(C24:M24)</f>
        <v>1.0000000000000002</v>
      </c>
    </row>
    <row r="25" spans="1:14" ht="15.75" thickBot="1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15.75" thickBot="1" x14ac:dyDescent="0.3">
      <c r="A26" s="415" t="s">
        <v>0</v>
      </c>
      <c r="B26" s="417" t="s">
        <v>1</v>
      </c>
      <c r="C26" s="441" t="s">
        <v>90</v>
      </c>
      <c r="D26" s="442"/>
      <c r="E26" s="442"/>
      <c r="F26" s="442"/>
      <c r="G26" s="442"/>
      <c r="H26" s="443"/>
      <c r="I26" s="439" t="s">
        <v>3</v>
      </c>
      <c r="J26" s="1"/>
      <c r="K26" s="1"/>
      <c r="L26" s="1"/>
      <c r="M26" s="1"/>
      <c r="N26" s="1"/>
    </row>
    <row r="27" spans="1:14" ht="15.75" thickBot="1" x14ac:dyDescent="0.3">
      <c r="A27" s="416"/>
      <c r="B27" s="419"/>
      <c r="C27" s="180" t="s">
        <v>11</v>
      </c>
      <c r="D27" s="181" t="s">
        <v>32</v>
      </c>
      <c r="E27" s="180" t="s">
        <v>7</v>
      </c>
      <c r="F27" s="181" t="s">
        <v>9</v>
      </c>
      <c r="G27" s="182" t="s">
        <v>4</v>
      </c>
      <c r="H27" s="211" t="s">
        <v>95</v>
      </c>
      <c r="I27" s="440"/>
      <c r="J27" s="81"/>
      <c r="K27" s="429" t="s">
        <v>33</v>
      </c>
      <c r="L27" s="430"/>
      <c r="M27" s="232">
        <f>N22</f>
        <v>411714</v>
      </c>
      <c r="N27" s="233">
        <f>M27/M29</f>
        <v>0.98316943753253638</v>
      </c>
    </row>
    <row r="28" spans="1:14" ht="15.75" thickBot="1" x14ac:dyDescent="0.3">
      <c r="A28" s="22">
        <v>19</v>
      </c>
      <c r="B28" s="80" t="s">
        <v>34</v>
      </c>
      <c r="C28" s="187">
        <f>[12]STA_SP1_ZO!$I$51</f>
        <v>1185</v>
      </c>
      <c r="D28" s="209">
        <f>[13]STA_SP1_ZO!$I$51</f>
        <v>430</v>
      </c>
      <c r="E28" s="187">
        <f>[14]STA_SP1_ZO!$I$51</f>
        <v>704</v>
      </c>
      <c r="F28" s="186">
        <f>[15]STA_SP1_ZO!$I$51</f>
        <v>2380</v>
      </c>
      <c r="G28" s="187">
        <f>[16]STA_SP1_ZO!$I$51</f>
        <v>2078</v>
      </c>
      <c r="H28" s="212">
        <f>[17]STA_SP1_ZO!$I$51</f>
        <v>271</v>
      </c>
      <c r="I28" s="243">
        <f>SUM(C28:H28)</f>
        <v>7048</v>
      </c>
      <c r="J28" s="81"/>
      <c r="K28" s="429" t="s">
        <v>34</v>
      </c>
      <c r="L28" s="430"/>
      <c r="M28" s="234">
        <f>I28</f>
        <v>7048</v>
      </c>
      <c r="N28" s="235">
        <f>M28/M29</f>
        <v>1.683056246746362E-2</v>
      </c>
    </row>
    <row r="29" spans="1:14" ht="15.75" thickBot="1" x14ac:dyDescent="0.3">
      <c r="A29" s="12"/>
      <c r="B29" s="20"/>
      <c r="C29" s="1"/>
      <c r="D29" s="1"/>
      <c r="E29" s="1"/>
      <c r="F29" s="1"/>
      <c r="G29" s="1"/>
      <c r="H29" s="1"/>
      <c r="I29" s="1"/>
      <c r="J29" s="81"/>
      <c r="K29" s="437" t="s">
        <v>3</v>
      </c>
      <c r="L29" s="438"/>
      <c r="M29" s="236">
        <f>M27+M28</f>
        <v>418762</v>
      </c>
      <c r="N29" s="237">
        <f>M29/M29</f>
        <v>1</v>
      </c>
    </row>
    <row r="30" spans="1:14" ht="15.75" thickBot="1" x14ac:dyDescent="0.3">
      <c r="A30" s="420" t="s">
        <v>35</v>
      </c>
      <c r="B30" s="421"/>
      <c r="C30" s="23">
        <f>C28/I28</f>
        <v>0.16813280363223609</v>
      </c>
      <c r="D30" s="82">
        <f>D28/I28</f>
        <v>6.1010215664018159E-2</v>
      </c>
      <c r="E30" s="23">
        <f>E28/I28</f>
        <v>9.9886492622020429E-2</v>
      </c>
      <c r="F30" s="82">
        <f>F28/I28</f>
        <v>0.33768444948921678</v>
      </c>
      <c r="G30" s="23">
        <f>G28/I28</f>
        <v>0.29483541430192961</v>
      </c>
      <c r="H30" s="82">
        <f>H28/I28</f>
        <v>3.845062429057889E-2</v>
      </c>
      <c r="I30" s="231">
        <f>I28/I28</f>
        <v>1</v>
      </c>
      <c r="J30" s="1"/>
      <c r="K30" s="1"/>
      <c r="L30" s="1"/>
      <c r="M30" s="1"/>
      <c r="N30" s="1"/>
    </row>
  </sheetData>
  <mergeCells count="14">
    <mergeCell ref="N2:N3"/>
    <mergeCell ref="A24:B24"/>
    <mergeCell ref="C1:I1"/>
    <mergeCell ref="A2:A3"/>
    <mergeCell ref="B2:B3"/>
    <mergeCell ref="C2:M2"/>
    <mergeCell ref="K28:L28"/>
    <mergeCell ref="K29:L29"/>
    <mergeCell ref="A30:B30"/>
    <mergeCell ref="A26:A27"/>
    <mergeCell ref="B26:B27"/>
    <mergeCell ref="K27:L27"/>
    <mergeCell ref="I26:I27"/>
    <mergeCell ref="C26:H26"/>
  </mergeCells>
  <pageMargins left="0.25" right="0.25" top="0.75" bottom="0.75" header="0.3" footer="0.3"/>
  <pageSetup paperSize="9" scale="97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workbookViewId="0">
      <selection activeCell="F23" sqref="F23"/>
    </sheetView>
  </sheetViews>
  <sheetFormatPr defaultRowHeight="15" x14ac:dyDescent="0.25"/>
  <cols>
    <col min="3" max="3" width="15" customWidth="1"/>
    <col min="4" max="4" width="17.28515625" customWidth="1"/>
    <col min="5" max="5" width="19.140625" customWidth="1"/>
    <col min="6" max="6" width="24.42578125" customWidth="1"/>
    <col min="7" max="7" width="25.85546875" customWidth="1"/>
  </cols>
  <sheetData>
    <row r="1" spans="1:8" x14ac:dyDescent="0.25">
      <c r="A1" s="173"/>
      <c r="B1" s="1"/>
      <c r="C1" s="1"/>
      <c r="D1" s="1"/>
      <c r="E1" s="1"/>
      <c r="F1" s="1"/>
      <c r="G1" s="1"/>
      <c r="H1" s="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585" t="s">
        <v>120</v>
      </c>
      <c r="C4" s="585"/>
      <c r="D4" s="585"/>
      <c r="E4" s="585"/>
      <c r="F4" s="585"/>
      <c r="G4" s="585"/>
      <c r="H4" s="585"/>
    </row>
    <row r="5" spans="1:8" x14ac:dyDescent="0.25">
      <c r="A5" s="1"/>
      <c r="B5" s="159"/>
      <c r="C5" s="160"/>
      <c r="D5" s="160"/>
      <c r="E5" s="160"/>
      <c r="F5" s="160"/>
      <c r="G5" s="160"/>
      <c r="H5" s="160"/>
    </row>
    <row r="6" spans="1:8" ht="15.75" thickBot="1" x14ac:dyDescent="0.3">
      <c r="A6" s="1"/>
      <c r="B6" s="1"/>
      <c r="C6" s="1"/>
      <c r="D6" s="1"/>
      <c r="E6" s="1"/>
      <c r="F6" s="1"/>
      <c r="G6" s="79"/>
      <c r="H6" s="1"/>
    </row>
    <row r="7" spans="1:8" ht="15" customHeight="1" x14ac:dyDescent="0.25">
      <c r="A7" s="1"/>
      <c r="B7" s="586" t="s">
        <v>3</v>
      </c>
      <c r="C7" s="587"/>
      <c r="D7" s="590" t="s">
        <v>61</v>
      </c>
      <c r="E7" s="592" t="s">
        <v>62</v>
      </c>
      <c r="F7" s="592" t="s">
        <v>63</v>
      </c>
      <c r="G7" s="594" t="s">
        <v>59</v>
      </c>
      <c r="H7" s="1"/>
    </row>
    <row r="8" spans="1:8" ht="23.25" customHeight="1" x14ac:dyDescent="0.25">
      <c r="A8" s="1"/>
      <c r="B8" s="588"/>
      <c r="C8" s="589"/>
      <c r="D8" s="591"/>
      <c r="E8" s="593"/>
      <c r="F8" s="593"/>
      <c r="G8" s="595"/>
      <c r="H8" s="1"/>
    </row>
    <row r="9" spans="1:8" ht="45" customHeight="1" x14ac:dyDescent="0.25">
      <c r="A9" s="1"/>
      <c r="B9" s="579" t="s">
        <v>64</v>
      </c>
      <c r="C9" s="580"/>
      <c r="D9" s="175">
        <f>[18]Vkupno!$C$12</f>
        <v>106</v>
      </c>
      <c r="E9" s="175">
        <f>[18]Vkupno!$D$12</f>
        <v>11617.760000000002</v>
      </c>
      <c r="F9" s="175">
        <f>[18]Vkupno!$F$12</f>
        <v>632</v>
      </c>
      <c r="G9" s="176">
        <f>[18]Vkupno!$G$12</f>
        <v>129848.25000000001</v>
      </c>
      <c r="H9" s="1"/>
    </row>
    <row r="10" spans="1:8" ht="45" customHeight="1" x14ac:dyDescent="0.25">
      <c r="A10" s="1"/>
      <c r="B10" s="579" t="s">
        <v>65</v>
      </c>
      <c r="C10" s="580"/>
      <c r="D10" s="175">
        <f>[18]Vkupno!$C$21</f>
        <v>21</v>
      </c>
      <c r="E10" s="175">
        <f>[18]Vkupno!$D$21</f>
        <v>3690.8</v>
      </c>
      <c r="F10" s="175">
        <f>[18]Vkupno!$F$21</f>
        <v>199</v>
      </c>
      <c r="G10" s="176">
        <f>[18]Vkupno!$G$21</f>
        <v>44183.26</v>
      </c>
      <c r="H10" s="1"/>
    </row>
    <row r="11" spans="1:8" ht="38.25" customHeight="1" x14ac:dyDescent="0.25">
      <c r="A11" s="1"/>
      <c r="B11" s="581" t="s">
        <v>3</v>
      </c>
      <c r="C11" s="582"/>
      <c r="D11" s="177">
        <f>D9+D10</f>
        <v>127</v>
      </c>
      <c r="E11" s="178">
        <f>E9+E10</f>
        <v>15308.560000000001</v>
      </c>
      <c r="F11" s="177">
        <f>F9+F10</f>
        <v>831</v>
      </c>
      <c r="G11" s="179">
        <f>G9+G10</f>
        <v>174031.51</v>
      </c>
      <c r="H11" s="1"/>
    </row>
    <row r="12" spans="1:8" ht="53.25" customHeight="1" thickBot="1" x14ac:dyDescent="0.3">
      <c r="A12" s="1"/>
      <c r="B12" s="583" t="s">
        <v>66</v>
      </c>
      <c r="C12" s="584"/>
      <c r="D12" s="175">
        <f>[18]Vkupno!$C$22</f>
        <v>159</v>
      </c>
      <c r="E12" s="175">
        <f>[18]Vkupno!$D$22</f>
        <v>22157.019999999997</v>
      </c>
      <c r="F12" s="175">
        <f>[18]Vkupno!$F$22</f>
        <v>516</v>
      </c>
      <c r="G12" s="176">
        <f>[18]Vkupno!$G$22</f>
        <v>124535.64</v>
      </c>
      <c r="H12" s="1"/>
    </row>
  </sheetData>
  <mergeCells count="10">
    <mergeCell ref="B9:C9"/>
    <mergeCell ref="B10:C10"/>
    <mergeCell ref="B11:C11"/>
    <mergeCell ref="B12:C12"/>
    <mergeCell ref="B4:H4"/>
    <mergeCell ref="B7:C8"/>
    <mergeCell ref="D7:D8"/>
    <mergeCell ref="E7:E8"/>
    <mergeCell ref="F7:F8"/>
    <mergeCell ref="G7:G8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workbookViewId="0">
      <selection activeCell="R12" sqref="R12"/>
    </sheetView>
  </sheetViews>
  <sheetFormatPr defaultRowHeight="15" x14ac:dyDescent="0.25"/>
  <cols>
    <col min="1" max="1" width="4" customWidth="1"/>
    <col min="2" max="2" width="28.42578125" customWidth="1"/>
    <col min="3" max="3" width="11" bestFit="1" customWidth="1"/>
    <col min="4" max="4" width="9.85546875" bestFit="1" customWidth="1"/>
    <col min="6" max="6" width="9.140625" customWidth="1"/>
    <col min="8" max="8" width="9.85546875" bestFit="1" customWidth="1"/>
  </cols>
  <sheetData>
    <row r="1" spans="1:14" ht="31.5" customHeight="1" thickBot="1" x14ac:dyDescent="0.3">
      <c r="A1" s="120"/>
      <c r="B1" s="120"/>
      <c r="C1" s="448" t="s">
        <v>99</v>
      </c>
      <c r="D1" s="449"/>
      <c r="E1" s="449"/>
      <c r="F1" s="449"/>
      <c r="G1" s="449"/>
      <c r="H1" s="449"/>
      <c r="I1" s="449"/>
      <c r="J1" s="450"/>
      <c r="K1" s="450"/>
      <c r="L1" s="26"/>
      <c r="M1" s="26"/>
      <c r="N1" s="155" t="s">
        <v>36</v>
      </c>
    </row>
    <row r="2" spans="1:14" ht="15.75" thickBot="1" x14ac:dyDescent="0.3">
      <c r="A2" s="451" t="s">
        <v>0</v>
      </c>
      <c r="B2" s="453" t="s">
        <v>1</v>
      </c>
      <c r="C2" s="457" t="s">
        <v>2</v>
      </c>
      <c r="D2" s="458"/>
      <c r="E2" s="458"/>
      <c r="F2" s="458"/>
      <c r="G2" s="458"/>
      <c r="H2" s="458"/>
      <c r="I2" s="458"/>
      <c r="J2" s="458"/>
      <c r="K2" s="458"/>
      <c r="L2" s="458"/>
      <c r="M2" s="459"/>
      <c r="N2" s="455" t="s">
        <v>3</v>
      </c>
    </row>
    <row r="3" spans="1:14" ht="15.75" thickBot="1" x14ac:dyDescent="0.3">
      <c r="A3" s="452"/>
      <c r="B3" s="454"/>
      <c r="C3" s="21" t="s">
        <v>69</v>
      </c>
      <c r="D3" s="27" t="s">
        <v>4</v>
      </c>
      <c r="E3" s="335" t="s">
        <v>5</v>
      </c>
      <c r="F3" s="27" t="s">
        <v>6</v>
      </c>
      <c r="G3" s="28" t="s">
        <v>8</v>
      </c>
      <c r="H3" s="167" t="s">
        <v>94</v>
      </c>
      <c r="I3" s="28" t="s">
        <v>9</v>
      </c>
      <c r="J3" s="337" t="s">
        <v>10</v>
      </c>
      <c r="K3" s="349" t="s">
        <v>93</v>
      </c>
      <c r="L3" s="339" t="s">
        <v>11</v>
      </c>
      <c r="M3" s="340" t="s">
        <v>96</v>
      </c>
      <c r="N3" s="456"/>
    </row>
    <row r="4" spans="1:14" ht="15.75" thickBot="1" x14ac:dyDescent="0.3">
      <c r="A4" s="30">
        <v>1</v>
      </c>
      <c r="B4" s="31" t="s">
        <v>12</v>
      </c>
      <c r="C4" s="143">
        <f>[1]STA_SP1_NO!$G$10</f>
        <v>13645.06</v>
      </c>
      <c r="D4" s="118">
        <f>[2]STA_SP1_NO!$G$10</f>
        <v>10829.09</v>
      </c>
      <c r="E4" s="143">
        <f>[3]STA_SP1_NO!$G$10</f>
        <v>1797</v>
      </c>
      <c r="F4" s="118">
        <f>[4]STA_SP1_NO!$G$10</f>
        <v>5750.9</v>
      </c>
      <c r="G4" s="61">
        <f>[5]STA_SP1_NO!$G$10</f>
        <v>20352</v>
      </c>
      <c r="H4" s="144">
        <f>[6]STA_SP1_NO!$G$10</f>
        <v>3208.96</v>
      </c>
      <c r="I4" s="61">
        <f>[7]STA_SP1_NO!$G$10</f>
        <v>7175</v>
      </c>
      <c r="J4" s="68">
        <f>[8]STA_SP1_NO!$G$10</f>
        <v>8388</v>
      </c>
      <c r="K4" s="117">
        <f>[9]STA_SP1_NO!$G$10</f>
        <v>5756.97</v>
      </c>
      <c r="L4" s="68">
        <f>[10]STA_SP1_NO!$G$10</f>
        <v>20083</v>
      </c>
      <c r="M4" s="332">
        <f>[11]STA_SP1_NO!$G$10</f>
        <v>0</v>
      </c>
      <c r="N4" s="249">
        <f t="shared" ref="N4:N21" si="0">SUM(C4:M4)</f>
        <v>96985.98000000001</v>
      </c>
    </row>
    <row r="5" spans="1:14" ht="15.75" thickBot="1" x14ac:dyDescent="0.3">
      <c r="A5" s="32">
        <v>2</v>
      </c>
      <c r="B5" s="33" t="s">
        <v>13</v>
      </c>
      <c r="C5" s="143">
        <f>[1]STA_SP1_NO!$G$20</f>
        <v>52959.15</v>
      </c>
      <c r="D5" s="118">
        <f>[2]STA_SP1_NO!$G$20</f>
        <v>43297.87</v>
      </c>
      <c r="E5" s="143">
        <f>[3]STA_SP1_NO!$G$20</f>
        <v>2999</v>
      </c>
      <c r="F5" s="118">
        <f>[4]STA_SP1_NO!$G$20</f>
        <v>27594.01</v>
      </c>
      <c r="G5" s="61">
        <f>[5]STA_SP1_NO!$G$20</f>
        <v>30963</v>
      </c>
      <c r="H5" s="144">
        <f>[6]STA_SP1_NO!$G$20</f>
        <v>0</v>
      </c>
      <c r="I5" s="61">
        <f>[7]STA_SP1_NO!$G$20</f>
        <v>17198</v>
      </c>
      <c r="J5" s="68">
        <f>[8]STA_SP1_NO!$G$20</f>
        <v>0</v>
      </c>
      <c r="K5" s="117">
        <f>[9]STA_SP1_NO!$G$20</f>
        <v>17876.04</v>
      </c>
      <c r="L5" s="68">
        <f>[10]STA_SP1_NO!$G$20</f>
        <v>40282</v>
      </c>
      <c r="M5" s="332">
        <f>[11]STA_SP1_NO!$G$20</f>
        <v>0</v>
      </c>
      <c r="N5" s="249">
        <f t="shared" si="0"/>
        <v>233169.07</v>
      </c>
    </row>
    <row r="6" spans="1:14" ht="15.75" thickBot="1" x14ac:dyDescent="0.3">
      <c r="A6" s="32">
        <v>3</v>
      </c>
      <c r="B6" s="33" t="s">
        <v>14</v>
      </c>
      <c r="C6" s="143">
        <f>[1]STA_SP1_NO!$G$24</f>
        <v>32209.68</v>
      </c>
      <c r="D6" s="118">
        <f>[2]STA_SP1_NO!$G$24</f>
        <v>24437.95</v>
      </c>
      <c r="E6" s="143">
        <f>[3]STA_SP1_NO!$G$24</f>
        <v>8072</v>
      </c>
      <c r="F6" s="118">
        <f>[4]STA_SP1_NO!$G$24</f>
        <v>37562.17</v>
      </c>
      <c r="G6" s="61">
        <f>[5]STA_SP1_NO!$G$24</f>
        <v>11484</v>
      </c>
      <c r="H6" s="144">
        <f>[6]STA_SP1_NO!$G$24</f>
        <v>1696.99</v>
      </c>
      <c r="I6" s="61">
        <f>[7]STA_SP1_NO!$G$24</f>
        <v>15959</v>
      </c>
      <c r="J6" s="68">
        <f>[8]STA_SP1_NO!$G$24</f>
        <v>14140</v>
      </c>
      <c r="K6" s="117">
        <f>[9]STA_SP1_NO!$G$24</f>
        <v>20380.04</v>
      </c>
      <c r="L6" s="68">
        <f>[10]STA_SP1_NO!$G$24</f>
        <v>20186</v>
      </c>
      <c r="M6" s="332">
        <f>[11]STA_SP1_NO!$G$24</f>
        <v>149.93</v>
      </c>
      <c r="N6" s="249">
        <f t="shared" si="0"/>
        <v>186277.76000000001</v>
      </c>
    </row>
    <row r="7" spans="1:14" ht="15.75" thickBot="1" x14ac:dyDescent="0.3">
      <c r="A7" s="32">
        <v>4</v>
      </c>
      <c r="B7" s="33" t="s">
        <v>15</v>
      </c>
      <c r="C7" s="143">
        <f>[1]STA_SP1_NO!$G$27</f>
        <v>0</v>
      </c>
      <c r="D7" s="118">
        <f>[2]STA_SP1_NO!$G$27</f>
        <v>0</v>
      </c>
      <c r="E7" s="143">
        <f>[3]STA_SP1_NO!$G$27</f>
        <v>0</v>
      </c>
      <c r="F7" s="118">
        <f>[4]STA_SP1_NO!$G$27</f>
        <v>0</v>
      </c>
      <c r="G7" s="61">
        <f>[5]STA_SP1_NO!$G$27</f>
        <v>0</v>
      </c>
      <c r="H7" s="144">
        <f>[6]STA_SP1_NO!$G$27</f>
        <v>0</v>
      </c>
      <c r="I7" s="61">
        <f>[7]STA_SP1_NO!$G$27</f>
        <v>0</v>
      </c>
      <c r="J7" s="68">
        <f>[8]STA_SP1_NO!$G$27</f>
        <v>0</v>
      </c>
      <c r="K7" s="117">
        <f>[9]STA_SP1_NO!$G$27</f>
        <v>0</v>
      </c>
      <c r="L7" s="68">
        <f>[10]STA_SP1_NO!$G$27</f>
        <v>0</v>
      </c>
      <c r="M7" s="332">
        <f>[11]STA_SP1_NO!$G$27</f>
        <v>0</v>
      </c>
      <c r="N7" s="249">
        <f t="shared" si="0"/>
        <v>0</v>
      </c>
    </row>
    <row r="8" spans="1:14" ht="15.75" thickBot="1" x14ac:dyDescent="0.3">
      <c r="A8" s="32">
        <v>5</v>
      </c>
      <c r="B8" s="33" t="s">
        <v>16</v>
      </c>
      <c r="C8" s="143">
        <f>[1]STA_SP1_NO!$G$30</f>
        <v>0</v>
      </c>
      <c r="D8" s="118">
        <f>[2]STA_SP1_NO!$G$30</f>
        <v>0</v>
      </c>
      <c r="E8" s="143">
        <f>[3]STA_SP1_NO!$G$30</f>
        <v>0</v>
      </c>
      <c r="F8" s="118">
        <f>[4]STA_SP1_NO!$G$30</f>
        <v>0</v>
      </c>
      <c r="G8" s="61">
        <f>[5]STA_SP1_NO!$G$30</f>
        <v>0</v>
      </c>
      <c r="H8" s="144">
        <f>[6]STA_SP1_NO!$G$30</f>
        <v>0</v>
      </c>
      <c r="I8" s="61">
        <f>[7]STA_SP1_NO!$G$30</f>
        <v>0</v>
      </c>
      <c r="J8" s="68">
        <f>[8]STA_SP1_NO!$G$30</f>
        <v>0</v>
      </c>
      <c r="K8" s="117">
        <f>[9]STA_SP1_NO!$G$30</f>
        <v>0</v>
      </c>
      <c r="L8" s="68">
        <f>[10]STA_SP1_NO!$G$30</f>
        <v>0</v>
      </c>
      <c r="M8" s="332">
        <f>[11]STA_SP1_NO!$G$30</f>
        <v>0</v>
      </c>
      <c r="N8" s="249">
        <f t="shared" si="0"/>
        <v>0</v>
      </c>
    </row>
    <row r="9" spans="1:14" ht="15.75" thickBot="1" x14ac:dyDescent="0.3">
      <c r="A9" s="32">
        <v>6</v>
      </c>
      <c r="B9" s="33" t="s">
        <v>17</v>
      </c>
      <c r="C9" s="143">
        <f>[1]STA_SP1_NO!$G$33</f>
        <v>0</v>
      </c>
      <c r="D9" s="118">
        <f>[2]STA_SP1_NO!$G$33</f>
        <v>0</v>
      </c>
      <c r="E9" s="143">
        <f>[3]STA_SP1_NO!$G$33</f>
        <v>0</v>
      </c>
      <c r="F9" s="118">
        <f>[4]STA_SP1_NO!$G$33</f>
        <v>0</v>
      </c>
      <c r="G9" s="61">
        <f>[5]STA_SP1_NO!$G$33</f>
        <v>0</v>
      </c>
      <c r="H9" s="144">
        <f>[6]STA_SP1_NO!$G$33</f>
        <v>0</v>
      </c>
      <c r="I9" s="61">
        <f>[7]STA_SP1_NO!$G$33</f>
        <v>0</v>
      </c>
      <c r="J9" s="68">
        <f>[8]STA_SP1_NO!$G$33</f>
        <v>0</v>
      </c>
      <c r="K9" s="117">
        <f>[9]STA_SP1_NO!$G$33</f>
        <v>4.17</v>
      </c>
      <c r="L9" s="68">
        <f>[10]STA_SP1_NO!$G$33</f>
        <v>0</v>
      </c>
      <c r="M9" s="332">
        <f>[11]STA_SP1_NO!$G$33</f>
        <v>0</v>
      </c>
      <c r="N9" s="249">
        <f t="shared" si="0"/>
        <v>4.17</v>
      </c>
    </row>
    <row r="10" spans="1:14" ht="15.75" thickBot="1" x14ac:dyDescent="0.3">
      <c r="A10" s="32">
        <v>7</v>
      </c>
      <c r="B10" s="33" t="s">
        <v>18</v>
      </c>
      <c r="C10" s="143">
        <f>[1]STA_SP1_NO!$G$36</f>
        <v>60.21</v>
      </c>
      <c r="D10" s="118">
        <f>[2]STA_SP1_NO!$G$36</f>
        <v>57.17</v>
      </c>
      <c r="E10" s="143">
        <f>[3]STA_SP1_NO!$G$36</f>
        <v>36</v>
      </c>
      <c r="F10" s="118">
        <f>[4]STA_SP1_NO!$G$36</f>
        <v>0</v>
      </c>
      <c r="G10" s="61">
        <f>[5]STA_SP1_NO!$G$36</f>
        <v>0</v>
      </c>
      <c r="H10" s="144">
        <f>[6]STA_SP1_NO!$G$36</f>
        <v>0</v>
      </c>
      <c r="I10" s="61">
        <f>[7]STA_SP1_NO!$G$36</f>
        <v>6</v>
      </c>
      <c r="J10" s="68">
        <f>[8]STA_SP1_NO!$G$36</f>
        <v>0</v>
      </c>
      <c r="K10" s="117">
        <f>[9]STA_SP1_NO!$G$36</f>
        <v>0</v>
      </c>
      <c r="L10" s="68">
        <f>[10]STA_SP1_NO!$G$36</f>
        <v>744</v>
      </c>
      <c r="M10" s="332">
        <f>[11]STA_SP1_NO!$G$36</f>
        <v>0</v>
      </c>
      <c r="N10" s="249">
        <f t="shared" si="0"/>
        <v>903.38</v>
      </c>
    </row>
    <row r="11" spans="1:14" ht="15.75" thickBot="1" x14ac:dyDescent="0.3">
      <c r="A11" s="32">
        <v>8</v>
      </c>
      <c r="B11" s="33" t="s">
        <v>19</v>
      </c>
      <c r="C11" s="143">
        <f>[1]STA_SP1_NO!$G$40</f>
        <v>51594.16</v>
      </c>
      <c r="D11" s="118">
        <f>[2]STA_SP1_NO!$G$40</f>
        <v>2693.38</v>
      </c>
      <c r="E11" s="143">
        <f>[3]STA_SP1_NO!$G$40</f>
        <v>340</v>
      </c>
      <c r="F11" s="118">
        <f>[4]STA_SP1_NO!$G$40</f>
        <v>3690.08</v>
      </c>
      <c r="G11" s="61">
        <f>[5]STA_SP1_NO!$G$40</f>
        <v>5213</v>
      </c>
      <c r="H11" s="144">
        <f>[6]STA_SP1_NO!$G$40</f>
        <v>54.9</v>
      </c>
      <c r="I11" s="61">
        <f>[7]STA_SP1_NO!$G$40</f>
        <v>10615</v>
      </c>
      <c r="J11" s="68">
        <f>[8]STA_SP1_NO!$G$40</f>
        <v>1057</v>
      </c>
      <c r="K11" s="117">
        <f>[9]STA_SP1_NO!$G$40</f>
        <v>1763.09</v>
      </c>
      <c r="L11" s="68">
        <f>[10]STA_SP1_NO!$G$40</f>
        <v>1680</v>
      </c>
      <c r="M11" s="332">
        <f>[11]STA_SP1_NO!$G$40</f>
        <v>0</v>
      </c>
      <c r="N11" s="249">
        <f t="shared" si="0"/>
        <v>78700.61</v>
      </c>
    </row>
    <row r="12" spans="1:14" ht="15.75" thickBot="1" x14ac:dyDescent="0.3">
      <c r="A12" s="32">
        <v>9</v>
      </c>
      <c r="B12" s="33" t="s">
        <v>20</v>
      </c>
      <c r="C12" s="143">
        <f>[1]STA_SP1_NO!$G$56</f>
        <v>24770.34</v>
      </c>
      <c r="D12" s="118">
        <f>[2]STA_SP1_NO!$G$56</f>
        <v>6899.67</v>
      </c>
      <c r="E12" s="143">
        <f>[3]STA_SP1_NO!$G$56</f>
        <v>2018</v>
      </c>
      <c r="F12" s="118">
        <f>[4]STA_SP1_NO!$G$56</f>
        <v>12821.85</v>
      </c>
      <c r="G12" s="61">
        <f>[5]STA_SP1_NO!$G$56</f>
        <v>823</v>
      </c>
      <c r="H12" s="144">
        <f>[6]STA_SP1_NO!$G$56</f>
        <v>23.66</v>
      </c>
      <c r="I12" s="61">
        <f>[7]STA_SP1_NO!$G$56</f>
        <v>3640</v>
      </c>
      <c r="J12" s="68">
        <f>[8]STA_SP1_NO!$G$56</f>
        <v>386</v>
      </c>
      <c r="K12" s="117">
        <f>[9]STA_SP1_NO!$G$56</f>
        <v>845.03</v>
      </c>
      <c r="L12" s="68">
        <f>[10]STA_SP1_NO!$G$56</f>
        <v>3621</v>
      </c>
      <c r="M12" s="332">
        <f>[11]STA_SP1_NO!$G$56</f>
        <v>39.22</v>
      </c>
      <c r="N12" s="249">
        <f t="shared" si="0"/>
        <v>55887.770000000004</v>
      </c>
    </row>
    <row r="13" spans="1:14" ht="15.75" thickBot="1" x14ac:dyDescent="0.3">
      <c r="A13" s="32">
        <v>10</v>
      </c>
      <c r="B13" s="33" t="s">
        <v>21</v>
      </c>
      <c r="C13" s="143">
        <f>[1]STA_SP1_NO!$G$88</f>
        <v>124379.49</v>
      </c>
      <c r="D13" s="118">
        <f>[2]STA_SP1_NO!$G$88</f>
        <v>57174.22</v>
      </c>
      <c r="E13" s="143">
        <f>[3]STA_SP1_NO!$G$88</f>
        <v>38681</v>
      </c>
      <c r="F13" s="118">
        <f>[4]STA_SP1_NO!$G$88</f>
        <v>52741.57</v>
      </c>
      <c r="G13" s="61">
        <f>[5]STA_SP1_NO!$G$88</f>
        <v>53105</v>
      </c>
      <c r="H13" s="144">
        <f>[6]STA_SP1_NO!$G$88</f>
        <v>64482.66</v>
      </c>
      <c r="I13" s="61">
        <f>[7]STA_SP1_NO!$G$88</f>
        <v>96358</v>
      </c>
      <c r="J13" s="68">
        <f>[8]STA_SP1_NO!$G$88</f>
        <v>46573</v>
      </c>
      <c r="K13" s="117">
        <f>[9]STA_SP1_NO!$G$88</f>
        <v>46159.37</v>
      </c>
      <c r="L13" s="68">
        <f>[10]STA_SP1_NO!$G$88</f>
        <v>51781</v>
      </c>
      <c r="M13" s="332">
        <f>[11]STA_SP1_NO!$G$88</f>
        <v>2014.31</v>
      </c>
      <c r="N13" s="249">
        <f t="shared" si="0"/>
        <v>633449.62000000011</v>
      </c>
    </row>
    <row r="14" spans="1:14" ht="15.75" thickBot="1" x14ac:dyDescent="0.3">
      <c r="A14" s="32">
        <v>11</v>
      </c>
      <c r="B14" s="33" t="s">
        <v>22</v>
      </c>
      <c r="C14" s="143">
        <f>[1]STA_SP1_NO!$G$124</f>
        <v>0</v>
      </c>
      <c r="D14" s="118">
        <f>[2]STA_SP1_NO!$G$124</f>
        <v>0</v>
      </c>
      <c r="E14" s="143">
        <f>[3]STA_SP1_NO!$G$124</f>
        <v>0</v>
      </c>
      <c r="F14" s="118">
        <f>[4]STA_SP1_NO!$G$124</f>
        <v>0</v>
      </c>
      <c r="G14" s="61">
        <f>[5]STA_SP1_NO!$G$124</f>
        <v>0</v>
      </c>
      <c r="H14" s="144">
        <f>[6]STA_SP1_NO!$G$124</f>
        <v>0</v>
      </c>
      <c r="I14" s="61">
        <f>[7]STA_SP1_NO!$G$124</f>
        <v>0</v>
      </c>
      <c r="J14" s="68">
        <f>[8]STA_SP1_NO!$G$124</f>
        <v>0</v>
      </c>
      <c r="K14" s="117">
        <f>[9]STA_SP1_NO!$G$124</f>
        <v>0</v>
      </c>
      <c r="L14" s="68">
        <f>[10]STA_SP1_NO!$G$124</f>
        <v>0</v>
      </c>
      <c r="M14" s="332">
        <f>[11]STA_SP1_NO!$G$124</f>
        <v>0</v>
      </c>
      <c r="N14" s="249">
        <f t="shared" si="0"/>
        <v>0</v>
      </c>
    </row>
    <row r="15" spans="1:14" ht="15.75" thickBot="1" x14ac:dyDescent="0.3">
      <c r="A15" s="32">
        <v>12</v>
      </c>
      <c r="B15" s="33" t="s">
        <v>23</v>
      </c>
      <c r="C15" s="143">
        <f>[1]STA_SP1_NO!$G$128</f>
        <v>0</v>
      </c>
      <c r="D15" s="118">
        <f>[2]STA_SP1_NO!$G$128</f>
        <v>0</v>
      </c>
      <c r="E15" s="143">
        <f>[3]STA_SP1_NO!$G$128</f>
        <v>0</v>
      </c>
      <c r="F15" s="118">
        <f>[4]STA_SP1_NO!$G$128</f>
        <v>0</v>
      </c>
      <c r="G15" s="61">
        <f>[5]STA_SP1_NO!$G$128</f>
        <v>0</v>
      </c>
      <c r="H15" s="144">
        <f>[6]STA_SP1_NO!$G$128</f>
        <v>0</v>
      </c>
      <c r="I15" s="61">
        <f>[7]STA_SP1_NO!$G$128</f>
        <v>0</v>
      </c>
      <c r="J15" s="68">
        <f>[8]STA_SP1_NO!$G$128</f>
        <v>0</v>
      </c>
      <c r="K15" s="117">
        <f>[9]STA_SP1_NO!$G$128</f>
        <v>0</v>
      </c>
      <c r="L15" s="68">
        <f>[10]STA_SP1_NO!$G$128</f>
        <v>0</v>
      </c>
      <c r="M15" s="332">
        <f>[11]STA_SP1_NO!$G$128</f>
        <v>0</v>
      </c>
      <c r="N15" s="249">
        <f t="shared" si="0"/>
        <v>0</v>
      </c>
    </row>
    <row r="16" spans="1:14" ht="15.75" thickBot="1" x14ac:dyDescent="0.3">
      <c r="A16" s="32">
        <v>13</v>
      </c>
      <c r="B16" s="33" t="s">
        <v>24</v>
      </c>
      <c r="C16" s="143">
        <f>[1]STA_SP1_NO!$G$132</f>
        <v>3205.46</v>
      </c>
      <c r="D16" s="118">
        <f>[2]STA_SP1_NO!$G$132</f>
        <v>365.12</v>
      </c>
      <c r="E16" s="143">
        <f>[3]STA_SP1_NO!$G$132</f>
        <v>12</v>
      </c>
      <c r="F16" s="118">
        <f>[4]STA_SP1_NO!$G$132</f>
        <v>29.2</v>
      </c>
      <c r="G16" s="61">
        <f>[5]STA_SP1_NO!$G$132</f>
        <v>354</v>
      </c>
      <c r="H16" s="144">
        <f>[6]STA_SP1_NO!$G$132</f>
        <v>0</v>
      </c>
      <c r="I16" s="61">
        <f>[7]STA_SP1_NO!$G$132</f>
        <v>7</v>
      </c>
      <c r="J16" s="68">
        <f>[8]STA_SP1_NO!$G$132</f>
        <v>184</v>
      </c>
      <c r="K16" s="117">
        <f>[9]STA_SP1_NO!$G$132</f>
        <v>56.72</v>
      </c>
      <c r="L16" s="68">
        <f>[10]STA_SP1_NO!$G$132</f>
        <v>787</v>
      </c>
      <c r="M16" s="332">
        <f>[11]STA_SP1_NO!$G$132</f>
        <v>0</v>
      </c>
      <c r="N16" s="249">
        <f t="shared" si="0"/>
        <v>5000.5</v>
      </c>
    </row>
    <row r="17" spans="1:14" ht="15.75" thickBot="1" x14ac:dyDescent="0.3">
      <c r="A17" s="32">
        <v>14</v>
      </c>
      <c r="B17" s="33" t="s">
        <v>25</v>
      </c>
      <c r="C17" s="143">
        <f>[1]STA_SP1_NO!$G$153</f>
        <v>0</v>
      </c>
      <c r="D17" s="118">
        <f>[2]STA_SP1_NO!$G$153</f>
        <v>254.27</v>
      </c>
      <c r="E17" s="143">
        <f>[3]STA_SP1_NO!$G$153</f>
        <v>0</v>
      </c>
      <c r="F17" s="118">
        <f>[4]STA_SP1_NO!$G$153</f>
        <v>0</v>
      </c>
      <c r="G17" s="61">
        <f>[5]STA_SP1_NO!$G$153</f>
        <v>0</v>
      </c>
      <c r="H17" s="144">
        <f>[6]STA_SP1_NO!$G$153</f>
        <v>0</v>
      </c>
      <c r="I17" s="61">
        <f>[7]STA_SP1_NO!$G$153</f>
        <v>0</v>
      </c>
      <c r="J17" s="68">
        <f>[8]STA_SP1_NO!$G$153</f>
        <v>0</v>
      </c>
      <c r="K17" s="117">
        <f>[9]STA_SP1_NO!$G$153</f>
        <v>0</v>
      </c>
      <c r="L17" s="68">
        <f>[10]STA_SP1_NO!$G$153</f>
        <v>9</v>
      </c>
      <c r="M17" s="332">
        <f>[11]STA_SP1_NO!$G$153</f>
        <v>0</v>
      </c>
      <c r="N17" s="249">
        <f t="shared" si="0"/>
        <v>263.27</v>
      </c>
    </row>
    <row r="18" spans="1:14" ht="15.75" thickBot="1" x14ac:dyDescent="0.3">
      <c r="A18" s="32">
        <v>15</v>
      </c>
      <c r="B18" s="33" t="s">
        <v>26</v>
      </c>
      <c r="C18" s="143">
        <f>[1]STA_SP1_NO!$G$158</f>
        <v>0</v>
      </c>
      <c r="D18" s="118">
        <f>[2]STA_SP1_NO!$G$158</f>
        <v>0</v>
      </c>
      <c r="E18" s="143">
        <f>[3]STA_SP1_NO!$G$158</f>
        <v>0</v>
      </c>
      <c r="F18" s="118">
        <f>[4]STA_SP1_NO!$G$158</f>
        <v>0</v>
      </c>
      <c r="G18" s="61">
        <f>[5]STA_SP1_NO!$G$158</f>
        <v>0</v>
      </c>
      <c r="H18" s="144">
        <f>[6]STA_SP1_NO!$G$158</f>
        <v>0</v>
      </c>
      <c r="I18" s="61">
        <f>[7]STA_SP1_NO!$G$158</f>
        <v>0</v>
      </c>
      <c r="J18" s="68">
        <f>[8]STA_SP1_NO!$G$158</f>
        <v>0</v>
      </c>
      <c r="K18" s="117">
        <f>[9]STA_SP1_NO!$G$158</f>
        <v>0</v>
      </c>
      <c r="L18" s="68">
        <f>[10]STA_SP1_NO!$G$158</f>
        <v>0</v>
      </c>
      <c r="M18" s="332">
        <f>[11]STA_SP1_NO!$G$158</f>
        <v>0</v>
      </c>
      <c r="N18" s="249">
        <f t="shared" si="0"/>
        <v>0</v>
      </c>
    </row>
    <row r="19" spans="1:14" ht="15.75" thickBot="1" x14ac:dyDescent="0.3">
      <c r="A19" s="32">
        <v>16</v>
      </c>
      <c r="B19" s="33" t="s">
        <v>27</v>
      </c>
      <c r="C19" s="143">
        <f>[1]STA_SP1_NO!$G$161</f>
        <v>14.32</v>
      </c>
      <c r="D19" s="118">
        <f>[2]STA_SP1_NO!$G$161</f>
        <v>0</v>
      </c>
      <c r="E19" s="143">
        <f>[3]STA_SP1_NO!$G$161</f>
        <v>0</v>
      </c>
      <c r="F19" s="118">
        <f>[4]STA_SP1_NO!$G$161</f>
        <v>85.29</v>
      </c>
      <c r="G19" s="61">
        <f>[5]STA_SP1_NO!$G$161</f>
        <v>0</v>
      </c>
      <c r="H19" s="144">
        <f>[6]STA_SP1_NO!$G$161</f>
        <v>0</v>
      </c>
      <c r="I19" s="61">
        <f>[7]STA_SP1_NO!$G$161</f>
        <v>0</v>
      </c>
      <c r="J19" s="68">
        <f>[8]STA_SP1_NO!$G$161</f>
        <v>0</v>
      </c>
      <c r="K19" s="117">
        <f>[9]STA_SP1_NO!$G$161</f>
        <v>0</v>
      </c>
      <c r="L19" s="68">
        <f>[10]STA_SP1_NO!$G$161</f>
        <v>0</v>
      </c>
      <c r="M19" s="332">
        <f>[11]STA_SP1_NO!$G$161</f>
        <v>0</v>
      </c>
      <c r="N19" s="249">
        <f t="shared" si="0"/>
        <v>99.610000000000014</v>
      </c>
    </row>
    <row r="20" spans="1:14" ht="15.75" thickBot="1" x14ac:dyDescent="0.3">
      <c r="A20" s="32">
        <v>17</v>
      </c>
      <c r="B20" s="33" t="s">
        <v>28</v>
      </c>
      <c r="C20" s="143">
        <f>[1]STA_SP1_NO!$G$167</f>
        <v>0</v>
      </c>
      <c r="D20" s="118">
        <f>[2]STA_SP1_NO!$G$167</f>
        <v>0</v>
      </c>
      <c r="E20" s="143">
        <f>[3]STA_SP1_NO!$G$167</f>
        <v>0</v>
      </c>
      <c r="F20" s="118">
        <f>[4]STA_SP1_NO!$G$167</f>
        <v>0</v>
      </c>
      <c r="G20" s="61">
        <f>[5]STA_SP1_NO!$G$167</f>
        <v>0</v>
      </c>
      <c r="H20" s="144">
        <f>[6]STA_SP1_NO!$G$167</f>
        <v>0</v>
      </c>
      <c r="I20" s="61">
        <f>[7]STA_SP1_NO!$G$167</f>
        <v>0</v>
      </c>
      <c r="J20" s="68">
        <f>[8]STA_SP1_NO!$G$167</f>
        <v>0</v>
      </c>
      <c r="K20" s="117">
        <f>[9]STA_SP1_NO!$G$167</f>
        <v>0</v>
      </c>
      <c r="L20" s="68">
        <f>[10]STA_SP1_NO!$G$167</f>
        <v>0</v>
      </c>
      <c r="M20" s="332">
        <f>[11]STA_SP1_NO!$G$167</f>
        <v>0</v>
      </c>
      <c r="N20" s="249">
        <f t="shared" si="0"/>
        <v>0</v>
      </c>
    </row>
    <row r="21" spans="1:14" ht="15.75" thickBot="1" x14ac:dyDescent="0.3">
      <c r="A21" s="34">
        <v>18</v>
      </c>
      <c r="B21" s="35" t="s">
        <v>29</v>
      </c>
      <c r="C21" s="143">
        <f>[1]STA_SP1_NO!$G$170</f>
        <v>1765.81</v>
      </c>
      <c r="D21" s="118">
        <f>[2]STA_SP1_NO!$G$170</f>
        <v>5181.6000000000004</v>
      </c>
      <c r="E21" s="143">
        <f>[3]STA_SP1_NO!$G$170</f>
        <v>862</v>
      </c>
      <c r="F21" s="118">
        <f>[4]STA_SP1_NO!$G$170</f>
        <v>5259.6</v>
      </c>
      <c r="G21" s="61">
        <f>[5]STA_SP1_NO!$G$170</f>
        <v>2535</v>
      </c>
      <c r="H21" s="144">
        <f>[6]STA_SP1_NO!$G$170</f>
        <v>646.13</v>
      </c>
      <c r="I21" s="61">
        <f>[7]STA_SP1_NO!$G$170</f>
        <v>690</v>
      </c>
      <c r="J21" s="68">
        <f>[8]STA_SP1_NO!$G$170</f>
        <v>1034</v>
      </c>
      <c r="K21" s="117">
        <f>[9]STA_SP1_NO!$G$170</f>
        <v>400.59</v>
      </c>
      <c r="L21" s="68">
        <f>[10]STA_SP1_NO!$G$170</f>
        <v>2194</v>
      </c>
      <c r="M21" s="332">
        <f>[11]STA_SP1_NO!$G$170</f>
        <v>0</v>
      </c>
      <c r="N21" s="249">
        <f t="shared" si="0"/>
        <v>20568.73</v>
      </c>
    </row>
    <row r="22" spans="1:14" ht="15.75" thickBot="1" x14ac:dyDescent="0.3">
      <c r="A22" s="36"/>
      <c r="B22" s="37" t="s">
        <v>37</v>
      </c>
      <c r="C22" s="110">
        <f t="shared" ref="C22:N22" si="1">SUM(C4:C21)</f>
        <v>304603.68000000005</v>
      </c>
      <c r="D22" s="39">
        <f t="shared" si="1"/>
        <v>151190.34</v>
      </c>
      <c r="E22" s="40">
        <f t="shared" si="1"/>
        <v>54817</v>
      </c>
      <c r="F22" s="39">
        <f t="shared" si="1"/>
        <v>145534.67000000001</v>
      </c>
      <c r="G22" s="41">
        <f t="shared" si="1"/>
        <v>124829</v>
      </c>
      <c r="H22" s="42">
        <f t="shared" si="1"/>
        <v>70113.3</v>
      </c>
      <c r="I22" s="41">
        <f t="shared" si="1"/>
        <v>151648</v>
      </c>
      <c r="J22" s="338">
        <f t="shared" si="1"/>
        <v>71762</v>
      </c>
      <c r="K22" s="350">
        <f t="shared" si="1"/>
        <v>93242.01999999999</v>
      </c>
      <c r="L22" s="42">
        <f t="shared" si="1"/>
        <v>141367</v>
      </c>
      <c r="M22" s="333">
        <f t="shared" si="1"/>
        <v>2203.46</v>
      </c>
      <c r="N22" s="250">
        <f t="shared" si="1"/>
        <v>1311310.4700000004</v>
      </c>
    </row>
    <row r="23" spans="1:14" ht="15.75" thickBot="1" x14ac:dyDescent="0.3">
      <c r="A23" s="43"/>
      <c r="B23" s="44"/>
      <c r="C23" s="45"/>
      <c r="D23" s="46"/>
      <c r="E23" s="46"/>
      <c r="F23" s="46"/>
      <c r="G23" s="46"/>
      <c r="H23" s="46"/>
      <c r="I23" s="46"/>
      <c r="J23" s="46"/>
      <c r="K23" s="46"/>
      <c r="L23" s="46"/>
      <c r="M23" s="341"/>
      <c r="N23" s="46"/>
    </row>
    <row r="24" spans="1:14" ht="15.75" thickBot="1" x14ac:dyDescent="0.3">
      <c r="A24" s="460" t="s">
        <v>31</v>
      </c>
      <c r="B24" s="461"/>
      <c r="C24" s="48">
        <f>C22/N22</f>
        <v>0.23228952026898705</v>
      </c>
      <c r="D24" s="47">
        <f>D22/N22</f>
        <v>0.1152971347815136</v>
      </c>
      <c r="E24" s="48">
        <f>E22/N22</f>
        <v>4.1803219949887213E-2</v>
      </c>
      <c r="F24" s="47">
        <f>F22/N22</f>
        <v>0.11098414397621638</v>
      </c>
      <c r="G24" s="48">
        <f>G22/N22</f>
        <v>9.5194084738757526E-2</v>
      </c>
      <c r="H24" s="336">
        <f>H22/N22</f>
        <v>5.346811575446353E-2</v>
      </c>
      <c r="I24" s="48">
        <f>I22/N22</f>
        <v>0.1156461444252786</v>
      </c>
      <c r="J24" s="47">
        <f>J22/N22</f>
        <v>5.4725407629819332E-2</v>
      </c>
      <c r="K24" s="161">
        <f>K22/N22</f>
        <v>7.1105983009500384E-2</v>
      </c>
      <c r="L24" s="47">
        <f>L22/N22</f>
        <v>0.10780589588368035</v>
      </c>
      <c r="M24" s="342">
        <f>M22/N22</f>
        <v>1.6803495818957348E-3</v>
      </c>
      <c r="N24" s="251">
        <f>SUM(C24:M24)</f>
        <v>0.99999999999999989</v>
      </c>
    </row>
    <row r="25" spans="1:14" ht="15.75" thickBot="1" x14ac:dyDescent="0.3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</row>
    <row r="26" spans="1:14" ht="15.75" thickBot="1" x14ac:dyDescent="0.3">
      <c r="A26" s="466" t="s">
        <v>0</v>
      </c>
      <c r="B26" s="468" t="s">
        <v>1</v>
      </c>
      <c r="C26" s="441" t="s">
        <v>90</v>
      </c>
      <c r="D26" s="442"/>
      <c r="E26" s="442"/>
      <c r="F26" s="442"/>
      <c r="G26" s="442"/>
      <c r="H26" s="443"/>
      <c r="I26" s="422" t="s">
        <v>3</v>
      </c>
      <c r="J26" s="162"/>
      <c r="K26" s="1"/>
      <c r="L26" s="1"/>
      <c r="M26" s="1"/>
      <c r="N26" s="1"/>
    </row>
    <row r="27" spans="1:14" ht="15.75" thickBot="1" x14ac:dyDescent="0.3">
      <c r="A27" s="467"/>
      <c r="B27" s="469"/>
      <c r="C27" s="180" t="s">
        <v>11</v>
      </c>
      <c r="D27" s="181" t="s">
        <v>32</v>
      </c>
      <c r="E27" s="180" t="s">
        <v>7</v>
      </c>
      <c r="F27" s="181" t="s">
        <v>9</v>
      </c>
      <c r="G27" s="182" t="s">
        <v>4</v>
      </c>
      <c r="H27" s="211" t="s">
        <v>95</v>
      </c>
      <c r="I27" s="423"/>
      <c r="J27" s="81"/>
      <c r="K27" s="470" t="s">
        <v>33</v>
      </c>
      <c r="L27" s="471"/>
      <c r="M27" s="232">
        <f>N22</f>
        <v>1311310.4700000004</v>
      </c>
      <c r="N27" s="233">
        <f>M27/M29</f>
        <v>0.82380585667573691</v>
      </c>
    </row>
    <row r="28" spans="1:14" ht="15.75" thickBot="1" x14ac:dyDescent="0.3">
      <c r="A28" s="184">
        <v>19</v>
      </c>
      <c r="B28" s="185" t="s">
        <v>34</v>
      </c>
      <c r="C28" s="183">
        <f>[12]STA_SP2_ZO!$N$51+[12]STA_SP2_ZO!$O$51</f>
        <v>100991</v>
      </c>
      <c r="D28" s="343">
        <f>[13]STA_SP2_ZO!$N$51+[13]STA_SP2_ZO!$O$51</f>
        <v>68141</v>
      </c>
      <c r="E28" s="183">
        <f>[14]STA_SP2_ZO!$O$51</f>
        <v>40410</v>
      </c>
      <c r="F28" s="186">
        <f>[15]STA_SP2_ZO!$N$51+[15]STA_SP2_ZO!$O$51</f>
        <v>20672</v>
      </c>
      <c r="G28" s="187">
        <f>[16]STA_SP2_ZO!$N$51+[16]STA_SP2_ZO!$O$51</f>
        <v>50234.45</v>
      </c>
      <c r="H28" s="188">
        <f>[17]STA_SP2_ZO!$N$51+[17]STA_SP2_ZO!$O$51</f>
        <v>12.32</v>
      </c>
      <c r="I28" s="230">
        <f>SUM(C28:H28)</f>
        <v>280460.77</v>
      </c>
      <c r="J28" s="81"/>
      <c r="K28" s="462" t="s">
        <v>34</v>
      </c>
      <c r="L28" s="463"/>
      <c r="M28" s="234">
        <f>I28</f>
        <v>280460.77</v>
      </c>
      <c r="N28" s="235">
        <f>M28/M29</f>
        <v>0.17619414332426306</v>
      </c>
    </row>
    <row r="29" spans="1:14" ht="15.75" thickBot="1" x14ac:dyDescent="0.3">
      <c r="A29" s="12"/>
      <c r="B29" s="20"/>
      <c r="C29" s="1"/>
      <c r="D29" s="1"/>
      <c r="E29" s="1"/>
      <c r="F29" s="1"/>
      <c r="G29" s="1"/>
      <c r="H29" s="1"/>
      <c r="I29" s="1"/>
      <c r="J29" s="81"/>
      <c r="K29" s="464" t="s">
        <v>3</v>
      </c>
      <c r="L29" s="465"/>
      <c r="M29" s="236">
        <f>M27+M28</f>
        <v>1591771.2400000005</v>
      </c>
      <c r="N29" s="237">
        <f>M29/M29</f>
        <v>1</v>
      </c>
    </row>
    <row r="30" spans="1:14" ht="15.75" thickBot="1" x14ac:dyDescent="0.3">
      <c r="A30" s="420" t="s">
        <v>35</v>
      </c>
      <c r="B30" s="421"/>
      <c r="C30" s="23">
        <f>C28/I28</f>
        <v>0.36008957687736504</v>
      </c>
      <c r="D30" s="82">
        <f>D28/I28</f>
        <v>0.24296089609965771</v>
      </c>
      <c r="E30" s="23">
        <f>E28/I28</f>
        <v>0.14408432238134408</v>
      </c>
      <c r="F30" s="82">
        <f>F28/I28</f>
        <v>7.3707278205076596E-2</v>
      </c>
      <c r="G30" s="23">
        <f>G28/I28</f>
        <v>0.17911399872431355</v>
      </c>
      <c r="H30" s="82">
        <f>H28/I28</f>
        <v>4.3927712242963604E-5</v>
      </c>
      <c r="I30" s="231">
        <f>I28/I28</f>
        <v>1</v>
      </c>
      <c r="J30" s="1"/>
      <c r="K30" s="1"/>
      <c r="L30" s="1"/>
      <c r="M30" s="1"/>
      <c r="N30" s="1"/>
    </row>
    <row r="35" spans="4:4" x14ac:dyDescent="0.25">
      <c r="D35" s="163"/>
    </row>
  </sheetData>
  <mergeCells count="14">
    <mergeCell ref="A24:B24"/>
    <mergeCell ref="K28:L28"/>
    <mergeCell ref="K29:L29"/>
    <mergeCell ref="A30:B30"/>
    <mergeCell ref="A26:A27"/>
    <mergeCell ref="B26:B27"/>
    <mergeCell ref="K27:L27"/>
    <mergeCell ref="I26:I27"/>
    <mergeCell ref="C26:H26"/>
    <mergeCell ref="C1:K1"/>
    <mergeCell ref="A2:A3"/>
    <mergeCell ref="B2:B3"/>
    <mergeCell ref="N2:N3"/>
    <mergeCell ref="C2:M2"/>
  </mergeCells>
  <pageMargins left="0.25" right="0.25" top="0.75" bottom="0.75" header="0.3" footer="0.3"/>
  <pageSetup paperSize="9" scale="9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workbookViewId="0">
      <selection activeCell="Q15" sqref="Q15"/>
    </sheetView>
  </sheetViews>
  <sheetFormatPr defaultRowHeight="15" x14ac:dyDescent="0.25"/>
  <cols>
    <col min="1" max="1" width="4.42578125" customWidth="1"/>
    <col min="2" max="2" width="28.42578125" customWidth="1"/>
    <col min="8" max="8" width="9.85546875" bestFit="1" customWidth="1"/>
  </cols>
  <sheetData>
    <row r="1" spans="1:14" ht="33" customHeight="1" thickBot="1" x14ac:dyDescent="0.3">
      <c r="A1" s="120"/>
      <c r="B1" s="120"/>
      <c r="C1" s="448" t="s">
        <v>100</v>
      </c>
      <c r="D1" s="449"/>
      <c r="E1" s="449"/>
      <c r="F1" s="449"/>
      <c r="G1" s="449"/>
      <c r="H1" s="449"/>
      <c r="I1" s="449"/>
      <c r="J1" s="450"/>
      <c r="K1" s="450"/>
      <c r="L1" s="26"/>
      <c r="M1" s="26"/>
      <c r="N1" s="26"/>
    </row>
    <row r="2" spans="1:14" ht="15.75" thickBot="1" x14ac:dyDescent="0.3">
      <c r="A2" s="451" t="s">
        <v>0</v>
      </c>
      <c r="B2" s="453" t="s">
        <v>1</v>
      </c>
      <c r="C2" s="477" t="s">
        <v>2</v>
      </c>
      <c r="D2" s="478"/>
      <c r="E2" s="478"/>
      <c r="F2" s="478"/>
      <c r="G2" s="478"/>
      <c r="H2" s="478"/>
      <c r="I2" s="478"/>
      <c r="J2" s="478"/>
      <c r="K2" s="478"/>
      <c r="L2" s="478"/>
      <c r="M2" s="479"/>
      <c r="N2" s="455" t="s">
        <v>3</v>
      </c>
    </row>
    <row r="3" spans="1:14" ht="15.75" thickBot="1" x14ac:dyDescent="0.3">
      <c r="A3" s="452"/>
      <c r="B3" s="454"/>
      <c r="C3" s="226" t="s">
        <v>69</v>
      </c>
      <c r="D3" s="246" t="s">
        <v>4</v>
      </c>
      <c r="E3" s="247" t="s">
        <v>5</v>
      </c>
      <c r="F3" s="246" t="s">
        <v>6</v>
      </c>
      <c r="G3" s="248" t="s">
        <v>8</v>
      </c>
      <c r="H3" s="252" t="s">
        <v>94</v>
      </c>
      <c r="I3" s="248" t="s">
        <v>9</v>
      </c>
      <c r="J3" s="345" t="s">
        <v>10</v>
      </c>
      <c r="K3" s="228" t="s">
        <v>93</v>
      </c>
      <c r="L3" s="254" t="s">
        <v>11</v>
      </c>
      <c r="M3" s="346" t="s">
        <v>96</v>
      </c>
      <c r="N3" s="456"/>
    </row>
    <row r="4" spans="1:14" x14ac:dyDescent="0.25">
      <c r="A4" s="30">
        <v>1</v>
      </c>
      <c r="B4" s="31" t="s">
        <v>12</v>
      </c>
      <c r="C4" s="143">
        <f>[1]STA_SP1_NO!$F$10</f>
        <v>358</v>
      </c>
      <c r="D4" s="118">
        <f>[2]STA_SP1_NO!$F$10</f>
        <v>220</v>
      </c>
      <c r="E4" s="143">
        <f>[3]STA_SP1_NO!$F$10</f>
        <v>49</v>
      </c>
      <c r="F4" s="118">
        <f>[4]STA_SP1_NO!$F$10</f>
        <v>275</v>
      </c>
      <c r="G4" s="61">
        <f>[5]STA_SP1_NO!$F$10</f>
        <v>346</v>
      </c>
      <c r="H4" s="144">
        <f>[6]STA_SP1_NO!$F$10</f>
        <v>434</v>
      </c>
      <c r="I4" s="61">
        <f>[7]STA_SP1_NO!$F$10</f>
        <v>170</v>
      </c>
      <c r="J4" s="68">
        <f>[8]STA_SP1_NO!$F$10</f>
        <v>131</v>
      </c>
      <c r="K4" s="61">
        <f>[9]STA_SP1_NO!$F$10</f>
        <v>162</v>
      </c>
      <c r="L4" s="68">
        <f>[10]STA_SP1_NO!$F$10</f>
        <v>292</v>
      </c>
      <c r="M4" s="332">
        <f>[11]STA_SP1_NO!$F$10</f>
        <v>0</v>
      </c>
      <c r="N4" s="249">
        <f t="shared" ref="N4:N21" si="0">SUM(C4:M4)</f>
        <v>2437</v>
      </c>
    </row>
    <row r="5" spans="1:14" x14ac:dyDescent="0.25">
      <c r="A5" s="32">
        <v>2</v>
      </c>
      <c r="B5" s="33" t="s">
        <v>13</v>
      </c>
      <c r="C5" s="143">
        <f>[1]STA_SP1_NO!$F$20</f>
        <v>5647</v>
      </c>
      <c r="D5" s="118">
        <f>[2]STA_SP1_NO!$F$20</f>
        <v>4014</v>
      </c>
      <c r="E5" s="143">
        <f>[3]STA_SP1_NO!$F$20</f>
        <v>346</v>
      </c>
      <c r="F5" s="118">
        <f>[4]STA_SP1_NO!$F$20</f>
        <v>1799</v>
      </c>
      <c r="G5" s="61">
        <f>[5]STA_SP1_NO!$F$20</f>
        <v>3377</v>
      </c>
      <c r="H5" s="144">
        <f>[6]STA_SP1_NO!$F$20</f>
        <v>0</v>
      </c>
      <c r="I5" s="61">
        <f>[7]STA_SP1_NO!$F$20</f>
        <v>1597</v>
      </c>
      <c r="J5" s="68">
        <f>[8]STA_SP1_NO!$F$20</f>
        <v>0</v>
      </c>
      <c r="K5" s="61">
        <f>[9]STA_SP1_NO!$F$20</f>
        <v>1603</v>
      </c>
      <c r="L5" s="68">
        <f>[10]STA_SP1_NO!$F$20</f>
        <v>4209</v>
      </c>
      <c r="M5" s="332">
        <f>[11]STA_SP1_NO!$F$20</f>
        <v>0</v>
      </c>
      <c r="N5" s="249">
        <f t="shared" si="0"/>
        <v>22592</v>
      </c>
    </row>
    <row r="6" spans="1:14" x14ac:dyDescent="0.25">
      <c r="A6" s="32">
        <v>3</v>
      </c>
      <c r="B6" s="33" t="s">
        <v>14</v>
      </c>
      <c r="C6" s="143">
        <f>[1]STA_SP1_NO!$F$24</f>
        <v>269</v>
      </c>
      <c r="D6" s="118">
        <f>[2]STA_SP1_NO!$F$24</f>
        <v>244</v>
      </c>
      <c r="E6" s="143">
        <f>[3]STA_SP1_NO!$F$24</f>
        <v>137</v>
      </c>
      <c r="F6" s="118">
        <f>[4]STA_SP1_NO!$F$24</f>
        <v>348</v>
      </c>
      <c r="G6" s="61">
        <f>[5]STA_SP1_NO!$F$24</f>
        <v>149</v>
      </c>
      <c r="H6" s="144">
        <f>[6]STA_SP1_NO!$F$24</f>
        <v>169</v>
      </c>
      <c r="I6" s="61">
        <f>[7]STA_SP1_NO!$F$24</f>
        <v>157</v>
      </c>
      <c r="J6" s="68">
        <f>[8]STA_SP1_NO!$F$24</f>
        <v>168</v>
      </c>
      <c r="K6" s="61">
        <f>[9]STA_SP1_NO!$F$24</f>
        <v>218</v>
      </c>
      <c r="L6" s="68">
        <f>[10]STA_SP1_NO!$F$24</f>
        <v>202</v>
      </c>
      <c r="M6" s="332">
        <f>[11]STA_SP1_NO!$F$24</f>
        <v>2</v>
      </c>
      <c r="N6" s="249">
        <f t="shared" si="0"/>
        <v>2063</v>
      </c>
    </row>
    <row r="7" spans="1:14" x14ac:dyDescent="0.25">
      <c r="A7" s="32">
        <v>4</v>
      </c>
      <c r="B7" s="33" t="s">
        <v>15</v>
      </c>
      <c r="C7" s="143">
        <f>[1]STA_SP1_NO!$F$27</f>
        <v>0</v>
      </c>
      <c r="D7" s="118">
        <f>[2]STA_SP1_NO!$F$27</f>
        <v>0</v>
      </c>
      <c r="E7" s="143">
        <f>[3]STA_SP1_NO!$F$27</f>
        <v>0</v>
      </c>
      <c r="F7" s="118">
        <f>[4]STA_SP1_NO!$F$27</f>
        <v>0</v>
      </c>
      <c r="G7" s="61">
        <f>[5]STA_SP1_NO!$F$27</f>
        <v>0</v>
      </c>
      <c r="H7" s="144">
        <f>[6]STA_SP1_NO!$F$27</f>
        <v>0</v>
      </c>
      <c r="I7" s="61">
        <f>[7]STA_SP1_NO!$F$27</f>
        <v>0</v>
      </c>
      <c r="J7" s="68">
        <f>[8]STA_SP1_NO!$F$27</f>
        <v>0</v>
      </c>
      <c r="K7" s="61">
        <f>[9]STA_SP1_NO!$F$27</f>
        <v>0</v>
      </c>
      <c r="L7" s="68">
        <f>[10]STA_SP1_NO!$F$27</f>
        <v>0</v>
      </c>
      <c r="M7" s="332">
        <f>[11]STA_SP1_NO!$F$27</f>
        <v>0</v>
      </c>
      <c r="N7" s="249">
        <f t="shared" si="0"/>
        <v>0</v>
      </c>
    </row>
    <row r="8" spans="1:14" x14ac:dyDescent="0.25">
      <c r="A8" s="32">
        <v>5</v>
      </c>
      <c r="B8" s="33" t="s">
        <v>16</v>
      </c>
      <c r="C8" s="143">
        <f>[1]STA_SP1_NO!$F$30</f>
        <v>0</v>
      </c>
      <c r="D8" s="118">
        <f>[2]STA_SP1_NO!$F$30</f>
        <v>0</v>
      </c>
      <c r="E8" s="143">
        <f>[3]STA_SP1_NO!$F$30</f>
        <v>0</v>
      </c>
      <c r="F8" s="118">
        <f>[4]STA_SP1_NO!$F$30</f>
        <v>0</v>
      </c>
      <c r="G8" s="61">
        <f>[5]STA_SP1_NO!$F$30</f>
        <v>0</v>
      </c>
      <c r="H8" s="144">
        <f>[6]STA_SP1_NO!$F$30</f>
        <v>0</v>
      </c>
      <c r="I8" s="61">
        <f>[7]STA_SP1_NO!$F$30</f>
        <v>0</v>
      </c>
      <c r="J8" s="68">
        <f>[8]STA_SP1_NO!$F$30</f>
        <v>0</v>
      </c>
      <c r="K8" s="61">
        <f>[9]STA_SP1_NO!$F$30</f>
        <v>0</v>
      </c>
      <c r="L8" s="68">
        <f>[10]STA_SP1_NO!$F$30</f>
        <v>0</v>
      </c>
      <c r="M8" s="332">
        <f>[11]STA_SP1_NO!$F$30</f>
        <v>0</v>
      </c>
      <c r="N8" s="249">
        <f t="shared" si="0"/>
        <v>0</v>
      </c>
    </row>
    <row r="9" spans="1:14" x14ac:dyDescent="0.25">
      <c r="A9" s="32">
        <v>6</v>
      </c>
      <c r="B9" s="33" t="s">
        <v>17</v>
      </c>
      <c r="C9" s="143">
        <f>[1]STA_SP1_NO!$F$33</f>
        <v>0</v>
      </c>
      <c r="D9" s="118">
        <f>[2]STA_SP1_NO!$F$33</f>
        <v>0</v>
      </c>
      <c r="E9" s="143">
        <f>[3]STA_SP1_NO!$F$33</f>
        <v>0</v>
      </c>
      <c r="F9" s="118">
        <f>[4]STA_SP1_NO!$F$33</f>
        <v>0</v>
      </c>
      <c r="G9" s="61">
        <f>[5]STA_SP1_NO!$F$33</f>
        <v>0</v>
      </c>
      <c r="H9" s="144">
        <f>[6]STA_SP1_NO!$F$33</f>
        <v>0</v>
      </c>
      <c r="I9" s="61">
        <f>[7]STA_SP1_NO!$F$33</f>
        <v>0</v>
      </c>
      <c r="J9" s="68">
        <f>[8]STA_SP1_NO!$F$33</f>
        <v>0</v>
      </c>
      <c r="K9" s="61">
        <f>[9]STA_SP1_NO!$F$33</f>
        <v>1</v>
      </c>
      <c r="L9" s="68">
        <f>[10]STA_SP1_NO!$F$33</f>
        <v>0</v>
      </c>
      <c r="M9" s="332">
        <f>[11]STA_SP1_NO!$F$33</f>
        <v>0</v>
      </c>
      <c r="N9" s="249">
        <f t="shared" si="0"/>
        <v>1</v>
      </c>
    </row>
    <row r="10" spans="1:14" x14ac:dyDescent="0.25">
      <c r="A10" s="32">
        <v>7</v>
      </c>
      <c r="B10" s="33" t="s">
        <v>18</v>
      </c>
      <c r="C10" s="143">
        <f>[1]STA_SP1_NO!$F$36</f>
        <v>1</v>
      </c>
      <c r="D10" s="118">
        <f>[2]STA_SP1_NO!$F$36</f>
        <v>1</v>
      </c>
      <c r="E10" s="143">
        <f>[3]STA_SP1_NO!$F$36</f>
        <v>1</v>
      </c>
      <c r="F10" s="118">
        <f>[4]STA_SP1_NO!$F$36</f>
        <v>0</v>
      </c>
      <c r="G10" s="61">
        <f>[5]STA_SP1_NO!$F$36</f>
        <v>0</v>
      </c>
      <c r="H10" s="144">
        <f>[6]STA_SP1_NO!$F$36</f>
        <v>0</v>
      </c>
      <c r="I10" s="61">
        <f>[7]STA_SP1_NO!$F$36</f>
        <v>1</v>
      </c>
      <c r="J10" s="68">
        <f>[8]STA_SP1_NO!$F$36</f>
        <v>0</v>
      </c>
      <c r="K10" s="61">
        <f>[9]STA_SP1_NO!$F$36</f>
        <v>0</v>
      </c>
      <c r="L10" s="68">
        <f>[10]STA_SP1_NO!$F$36</f>
        <v>1</v>
      </c>
      <c r="M10" s="332">
        <f>[11]STA_SP1_NO!$F$36</f>
        <v>0</v>
      </c>
      <c r="N10" s="249">
        <f t="shared" si="0"/>
        <v>5</v>
      </c>
    </row>
    <row r="11" spans="1:14" x14ac:dyDescent="0.25">
      <c r="A11" s="32">
        <v>8</v>
      </c>
      <c r="B11" s="33" t="s">
        <v>19</v>
      </c>
      <c r="C11" s="143">
        <f>[1]STA_SP1_NO!$F$40</f>
        <v>22</v>
      </c>
      <c r="D11" s="118">
        <f>[2]STA_SP1_NO!$F$40</f>
        <v>6</v>
      </c>
      <c r="E11" s="143">
        <f>[3]STA_SP1_NO!$F$40</f>
        <v>4</v>
      </c>
      <c r="F11" s="118">
        <f>[4]STA_SP1_NO!$F$40</f>
        <v>36</v>
      </c>
      <c r="G11" s="61">
        <f>[5]STA_SP1_NO!$F$40</f>
        <v>114</v>
      </c>
      <c r="H11" s="144">
        <f>[6]STA_SP1_NO!$F$40</f>
        <v>13</v>
      </c>
      <c r="I11" s="61">
        <f>[7]STA_SP1_NO!$F$40</f>
        <v>9</v>
      </c>
      <c r="J11" s="68">
        <f>[8]STA_SP1_NO!$F$40</f>
        <v>16</v>
      </c>
      <c r="K11" s="61">
        <f>[9]STA_SP1_NO!$F$40</f>
        <v>14</v>
      </c>
      <c r="L11" s="68">
        <f>[10]STA_SP1_NO!$F$40</f>
        <v>9</v>
      </c>
      <c r="M11" s="332">
        <f>[11]STA_SP1_NO!$F$40</f>
        <v>0</v>
      </c>
      <c r="N11" s="249">
        <f t="shared" si="0"/>
        <v>243</v>
      </c>
    </row>
    <row r="12" spans="1:14" x14ac:dyDescent="0.25">
      <c r="A12" s="32">
        <v>9</v>
      </c>
      <c r="B12" s="33" t="s">
        <v>20</v>
      </c>
      <c r="C12" s="143">
        <f>[1]STA_SP1_NO!$F$56</f>
        <v>361</v>
      </c>
      <c r="D12" s="118">
        <f>[2]STA_SP1_NO!$F$56</f>
        <v>206</v>
      </c>
      <c r="E12" s="143">
        <f>[3]STA_SP1_NO!$F$56</f>
        <v>38</v>
      </c>
      <c r="F12" s="118">
        <f>[4]STA_SP1_NO!$F$56</f>
        <v>239</v>
      </c>
      <c r="G12" s="61">
        <f>[5]STA_SP1_NO!$F$56</f>
        <v>29</v>
      </c>
      <c r="H12" s="144">
        <f>[6]STA_SP1_NO!$F$56</f>
        <v>6</v>
      </c>
      <c r="I12" s="61">
        <f>[7]STA_SP1_NO!$F$56</f>
        <v>141</v>
      </c>
      <c r="J12" s="68">
        <f>[8]STA_SP1_NO!$F$56</f>
        <v>28</v>
      </c>
      <c r="K12" s="61">
        <f>[9]STA_SP1_NO!$F$56</f>
        <v>30</v>
      </c>
      <c r="L12" s="68">
        <f>[10]STA_SP1_NO!$F$56</f>
        <v>71</v>
      </c>
      <c r="M12" s="332">
        <f>[11]STA_SP1_NO!$F$56</f>
        <v>2</v>
      </c>
      <c r="N12" s="249">
        <f t="shared" si="0"/>
        <v>1151</v>
      </c>
    </row>
    <row r="13" spans="1:14" x14ac:dyDescent="0.25">
      <c r="A13" s="32">
        <v>10</v>
      </c>
      <c r="B13" s="33" t="s">
        <v>21</v>
      </c>
      <c r="C13" s="143">
        <f>[1]STA_SP1_NO!$F$88</f>
        <v>1435</v>
      </c>
      <c r="D13" s="118">
        <f>[2]STA_SP1_NO!$F$88</f>
        <v>647</v>
      </c>
      <c r="E13" s="143">
        <f>[3]STA_SP1_NO!$F$88</f>
        <v>494</v>
      </c>
      <c r="F13" s="118">
        <f>[4]STA_SP1_NO!$F$88</f>
        <v>637</v>
      </c>
      <c r="G13" s="61">
        <f>[5]STA_SP1_NO!$F$88</f>
        <v>643</v>
      </c>
      <c r="H13" s="144">
        <f>[6]STA_SP1_NO!$F$88</f>
        <v>3408</v>
      </c>
      <c r="I13" s="61">
        <f>[7]STA_SP1_NO!$F$88</f>
        <v>1203</v>
      </c>
      <c r="J13" s="68">
        <f>[8]STA_SP1_NO!$F$88</f>
        <v>728</v>
      </c>
      <c r="K13" s="61">
        <f>[9]STA_SP1_NO!$F$88</f>
        <v>600</v>
      </c>
      <c r="L13" s="68">
        <f>[10]STA_SP1_NO!$F$88</f>
        <v>796</v>
      </c>
      <c r="M13" s="332">
        <f>[11]STA_SP1_NO!$F$88</f>
        <v>53</v>
      </c>
      <c r="N13" s="249">
        <f t="shared" si="0"/>
        <v>10644</v>
      </c>
    </row>
    <row r="14" spans="1:14" x14ac:dyDescent="0.25">
      <c r="A14" s="32">
        <v>11</v>
      </c>
      <c r="B14" s="33" t="s">
        <v>22</v>
      </c>
      <c r="C14" s="143">
        <f>[1]STA_SP1_NO!$F$124</f>
        <v>0</v>
      </c>
      <c r="D14" s="118">
        <f>[2]STA_SP1_NO!$F$124</f>
        <v>0</v>
      </c>
      <c r="E14" s="143">
        <f>[3]STA_SP1_NO!$F$124</f>
        <v>0</v>
      </c>
      <c r="F14" s="118">
        <f>[4]STA_SP1_NO!$F$124</f>
        <v>0</v>
      </c>
      <c r="G14" s="61">
        <f>[5]STA_SP1_NO!$F$124</f>
        <v>0</v>
      </c>
      <c r="H14" s="144">
        <f>[6]STA_SP1_NO!$F$124</f>
        <v>0</v>
      </c>
      <c r="I14" s="61">
        <f>[7]STA_SP1_NO!$F$124</f>
        <v>0</v>
      </c>
      <c r="J14" s="68">
        <f>[8]STA_SP1_NO!$F$124</f>
        <v>0</v>
      </c>
      <c r="K14" s="61">
        <f>[9]STA_SP1_NO!$F$124</f>
        <v>0</v>
      </c>
      <c r="L14" s="68">
        <f>[10]STA_SP1_NO!$F$124</f>
        <v>0</v>
      </c>
      <c r="M14" s="332">
        <f>[11]STA_SP1_NO!$F$124</f>
        <v>0</v>
      </c>
      <c r="N14" s="249">
        <f t="shared" si="0"/>
        <v>0</v>
      </c>
    </row>
    <row r="15" spans="1:14" x14ac:dyDescent="0.25">
      <c r="A15" s="32">
        <v>12</v>
      </c>
      <c r="B15" s="33" t="s">
        <v>23</v>
      </c>
      <c r="C15" s="143">
        <f>[1]STA_SP1_NO!$F$128</f>
        <v>0</v>
      </c>
      <c r="D15" s="118">
        <f>[2]STA_SP1_NO!$F$128</f>
        <v>0</v>
      </c>
      <c r="E15" s="143">
        <f>[3]STA_SP1_NO!$F$128</f>
        <v>0</v>
      </c>
      <c r="F15" s="118">
        <f>[4]STA_SP1_NO!$F$128</f>
        <v>0</v>
      </c>
      <c r="G15" s="61">
        <f>[5]STA_SP1_NO!$F$128</f>
        <v>0</v>
      </c>
      <c r="H15" s="144">
        <f>[6]STA_SP1_NO!$F$128</f>
        <v>0</v>
      </c>
      <c r="I15" s="61">
        <f>[7]STA_SP1_NO!$F$128</f>
        <v>0</v>
      </c>
      <c r="J15" s="68">
        <f>[8]STA_SP1_NO!$F$128</f>
        <v>0</v>
      </c>
      <c r="K15" s="61">
        <f>[9]STA_SP1_NO!$F$128</f>
        <v>0</v>
      </c>
      <c r="L15" s="68">
        <f>[10]STA_SP1_NO!$F$128</f>
        <v>0</v>
      </c>
      <c r="M15" s="332">
        <f>[11]STA_SP1_NO!$F$128</f>
        <v>0</v>
      </c>
      <c r="N15" s="249">
        <f t="shared" si="0"/>
        <v>0</v>
      </c>
    </row>
    <row r="16" spans="1:14" x14ac:dyDescent="0.25">
      <c r="A16" s="32">
        <v>13</v>
      </c>
      <c r="B16" s="33" t="s">
        <v>24</v>
      </c>
      <c r="C16" s="143">
        <f>[1]STA_SP1_NO!$F$132</f>
        <v>62</v>
      </c>
      <c r="D16" s="118">
        <f>[2]STA_SP1_NO!$F$132</f>
        <v>5</v>
      </c>
      <c r="E16" s="143">
        <f>[3]STA_SP1_NO!$F$132</f>
        <v>3</v>
      </c>
      <c r="F16" s="118">
        <f>[4]STA_SP1_NO!$F$132</f>
        <v>2</v>
      </c>
      <c r="G16" s="61">
        <f>[5]STA_SP1_NO!$F$132</f>
        <v>16</v>
      </c>
      <c r="H16" s="144">
        <f>[6]STA_SP1_NO!$F$132</f>
        <v>0</v>
      </c>
      <c r="I16" s="61">
        <f>[7]STA_SP1_NO!$F$132</f>
        <v>1</v>
      </c>
      <c r="J16" s="68">
        <f>[8]STA_SP1_NO!$F$132</f>
        <v>14</v>
      </c>
      <c r="K16" s="61">
        <f>[9]STA_SP1_NO!$F$132</f>
        <v>3</v>
      </c>
      <c r="L16" s="68">
        <f>[10]STA_SP1_NO!$F$132</f>
        <v>3</v>
      </c>
      <c r="M16" s="332">
        <f>[11]STA_SP1_NO!$F$132</f>
        <v>0</v>
      </c>
      <c r="N16" s="249">
        <f t="shared" si="0"/>
        <v>109</v>
      </c>
    </row>
    <row r="17" spans="1:14" x14ac:dyDescent="0.25">
      <c r="A17" s="32">
        <v>14</v>
      </c>
      <c r="B17" s="33" t="s">
        <v>25</v>
      </c>
      <c r="C17" s="143">
        <f>[1]STA_SP1_NO!$F$153</f>
        <v>0</v>
      </c>
      <c r="D17" s="118">
        <f>[2]STA_SP1_NO!$F$153</f>
        <v>6</v>
      </c>
      <c r="E17" s="143">
        <f>[3]STA_SP1_NO!$F$153</f>
        <v>0</v>
      </c>
      <c r="F17" s="118">
        <f>[4]STA_SP1_NO!$F$153</f>
        <v>0</v>
      </c>
      <c r="G17" s="61">
        <f>[5]STA_SP1_NO!$F$153</f>
        <v>0</v>
      </c>
      <c r="H17" s="144">
        <f>[6]STA_SP1_NO!$F$153</f>
        <v>0</v>
      </c>
      <c r="I17" s="61">
        <f>[7]STA_SP1_NO!$F$153</f>
        <v>0</v>
      </c>
      <c r="J17" s="68">
        <f>[8]STA_SP1_NO!$F$153</f>
        <v>0</v>
      </c>
      <c r="K17" s="61">
        <f>[9]STA_SP1_NO!$F$153</f>
        <v>0</v>
      </c>
      <c r="L17" s="68">
        <f>[10]STA_SP1_NO!$F$153</f>
        <v>1</v>
      </c>
      <c r="M17" s="332">
        <f>[11]STA_SP1_NO!$F$153</f>
        <v>0</v>
      </c>
      <c r="N17" s="249">
        <f t="shared" si="0"/>
        <v>7</v>
      </c>
    </row>
    <row r="18" spans="1:14" x14ac:dyDescent="0.25">
      <c r="A18" s="32">
        <v>15</v>
      </c>
      <c r="B18" s="33" t="s">
        <v>26</v>
      </c>
      <c r="C18" s="143">
        <f>[1]STA_SP1_NO!$F$158</f>
        <v>0</v>
      </c>
      <c r="D18" s="118">
        <f>[2]STA_SP1_NO!$F$158</f>
        <v>0</v>
      </c>
      <c r="E18" s="143">
        <f>[3]STA_SP1_NO!$F$158</f>
        <v>0</v>
      </c>
      <c r="F18" s="118">
        <f>[4]STA_SP1_NO!$F$158</f>
        <v>0</v>
      </c>
      <c r="G18" s="61">
        <f>[5]STA_SP1_NO!$F$158</f>
        <v>0</v>
      </c>
      <c r="H18" s="144">
        <f>[6]STA_SP1_NO!$F$158</f>
        <v>0</v>
      </c>
      <c r="I18" s="61">
        <f>[7]STA_SP1_NO!$F$158</f>
        <v>0</v>
      </c>
      <c r="J18" s="68">
        <f>[8]STA_SP1_NO!$F$158</f>
        <v>0</v>
      </c>
      <c r="K18" s="61">
        <f>[9]STA_SP1_NO!$F$158</f>
        <v>0</v>
      </c>
      <c r="L18" s="68">
        <f>[10]STA_SP1_NO!$F$158</f>
        <v>0</v>
      </c>
      <c r="M18" s="332">
        <f>[11]STA_SP1_NO!$F$158</f>
        <v>0</v>
      </c>
      <c r="N18" s="249">
        <f t="shared" si="0"/>
        <v>0</v>
      </c>
    </row>
    <row r="19" spans="1:14" x14ac:dyDescent="0.25">
      <c r="A19" s="32">
        <v>16</v>
      </c>
      <c r="B19" s="33" t="s">
        <v>27</v>
      </c>
      <c r="C19" s="143">
        <f>[1]STA_SP1_NO!$F$161</f>
        <v>9</v>
      </c>
      <c r="D19" s="118">
        <f>[2]STA_SP1_NO!$F$161</f>
        <v>0</v>
      </c>
      <c r="E19" s="143">
        <f>[3]STA_SP1_NO!$F$161</f>
        <v>0</v>
      </c>
      <c r="F19" s="118">
        <f>[4]STA_SP1_NO!$F$161</f>
        <v>1</v>
      </c>
      <c r="G19" s="61">
        <f>[5]STA_SP1_NO!$F$161</f>
        <v>0</v>
      </c>
      <c r="H19" s="144">
        <f>[6]STA_SP1_NO!$F$161</f>
        <v>0</v>
      </c>
      <c r="I19" s="61">
        <f>[7]STA_SP1_NO!$F$161</f>
        <v>0</v>
      </c>
      <c r="J19" s="68">
        <f>[8]STA_SP1_NO!$F$161</f>
        <v>0</v>
      </c>
      <c r="K19" s="61">
        <f>[9]STA_SP1_NO!$F$161</f>
        <v>0</v>
      </c>
      <c r="L19" s="68">
        <f>[10]STA_SP1_NO!$F$161</f>
        <v>0</v>
      </c>
      <c r="M19" s="332">
        <f>[11]STA_SP1_NO!$F$161</f>
        <v>0</v>
      </c>
      <c r="N19" s="249">
        <f t="shared" si="0"/>
        <v>10</v>
      </c>
    </row>
    <row r="20" spans="1:14" x14ac:dyDescent="0.25">
      <c r="A20" s="32">
        <v>17</v>
      </c>
      <c r="B20" s="33" t="s">
        <v>28</v>
      </c>
      <c r="C20" s="143">
        <f>[1]STA_SP1_NO!$F$167</f>
        <v>0</v>
      </c>
      <c r="D20" s="118">
        <f>[2]STA_SP1_NO!$F$167</f>
        <v>0</v>
      </c>
      <c r="E20" s="143">
        <f>[3]STA_SP1_NO!$F$167</f>
        <v>0</v>
      </c>
      <c r="F20" s="118">
        <f>[4]STA_SP1_NO!$F$167</f>
        <v>0</v>
      </c>
      <c r="G20" s="61">
        <f>[5]STA_SP1_NO!$F$167</f>
        <v>0</v>
      </c>
      <c r="H20" s="144">
        <f>[6]STA_SP1_NO!$F$167</f>
        <v>0</v>
      </c>
      <c r="I20" s="61">
        <f>[7]STA_SP1_NO!$F$167</f>
        <v>0</v>
      </c>
      <c r="J20" s="68">
        <f>[8]STA_SP1_NO!$F$167</f>
        <v>0</v>
      </c>
      <c r="K20" s="61">
        <f>[9]STA_SP1_NO!$F$167</f>
        <v>0</v>
      </c>
      <c r="L20" s="68">
        <f>[10]STA_SP1_NO!$F$167</f>
        <v>0</v>
      </c>
      <c r="M20" s="332">
        <f>[11]STA_SP1_NO!$F$167</f>
        <v>0</v>
      </c>
      <c r="N20" s="249">
        <f t="shared" si="0"/>
        <v>0</v>
      </c>
    </row>
    <row r="21" spans="1:14" ht="15.75" thickBot="1" x14ac:dyDescent="0.3">
      <c r="A21" s="34">
        <v>18</v>
      </c>
      <c r="B21" s="35" t="s">
        <v>29</v>
      </c>
      <c r="C21" s="143">
        <f>[1]STA_SP1_NO!$F$170</f>
        <v>40</v>
      </c>
      <c r="D21" s="118">
        <f>[2]STA_SP1_NO!$F$170</f>
        <v>246</v>
      </c>
      <c r="E21" s="143">
        <f>[3]STA_SP1_NO!$F$170</f>
        <v>13</v>
      </c>
      <c r="F21" s="118">
        <f>[4]STA_SP1_NO!$F$170</f>
        <v>139</v>
      </c>
      <c r="G21" s="61">
        <f>[5]STA_SP1_NO!$F$170</f>
        <v>110</v>
      </c>
      <c r="H21" s="144">
        <f>[6]STA_SP1_NO!$F$170</f>
        <v>118</v>
      </c>
      <c r="I21" s="61">
        <f>[7]STA_SP1_NO!$F$170</f>
        <v>43</v>
      </c>
      <c r="J21" s="68">
        <f>[8]STA_SP1_NO!$F$170</f>
        <v>114</v>
      </c>
      <c r="K21" s="61">
        <f>[9]STA_SP1_NO!$F$170</f>
        <v>17</v>
      </c>
      <c r="L21" s="68">
        <f>[10]STA_SP1_NO!$F$170</f>
        <v>65</v>
      </c>
      <c r="M21" s="332">
        <f>[11]STA_SP1_NO!$F$170</f>
        <v>0</v>
      </c>
      <c r="N21" s="249">
        <f t="shared" si="0"/>
        <v>905</v>
      </c>
    </row>
    <row r="22" spans="1:14" ht="15.75" thickBot="1" x14ac:dyDescent="0.3">
      <c r="A22" s="36"/>
      <c r="B22" s="37" t="s">
        <v>3</v>
      </c>
      <c r="C22" s="38">
        <f>SUM(C4:C21)</f>
        <v>8204</v>
      </c>
      <c r="D22" s="51">
        <f>SUM(D4:D21)</f>
        <v>5595</v>
      </c>
      <c r="E22" s="69">
        <f t="shared" ref="E22:F22" si="1">SUM(E4:E21)</f>
        <v>1085</v>
      </c>
      <c r="F22" s="39">
        <f t="shared" si="1"/>
        <v>3476</v>
      </c>
      <c r="G22" s="41">
        <f t="shared" ref="G22:N22" si="2">SUM(G4:G21)</f>
        <v>4784</v>
      </c>
      <c r="H22" s="42">
        <f t="shared" si="2"/>
        <v>4148</v>
      </c>
      <c r="I22" s="41">
        <f t="shared" si="2"/>
        <v>3322</v>
      </c>
      <c r="J22" s="42">
        <f t="shared" si="2"/>
        <v>1199</v>
      </c>
      <c r="K22" s="41">
        <f t="shared" si="2"/>
        <v>2648</v>
      </c>
      <c r="L22" s="42">
        <f t="shared" si="2"/>
        <v>5649</v>
      </c>
      <c r="M22" s="347">
        <f t="shared" si="2"/>
        <v>57</v>
      </c>
      <c r="N22" s="250">
        <f t="shared" si="2"/>
        <v>40167</v>
      </c>
    </row>
    <row r="23" spans="1:14" ht="15.75" thickBot="1" x14ac:dyDescent="0.3">
      <c r="A23" s="43"/>
      <c r="B23" s="44"/>
      <c r="C23" s="46"/>
      <c r="D23" s="58"/>
      <c r="E23" s="58"/>
      <c r="F23" s="46"/>
      <c r="G23" s="46"/>
      <c r="H23" s="46"/>
      <c r="I23" s="46"/>
      <c r="J23" s="46"/>
      <c r="K23" s="46"/>
      <c r="L23" s="46"/>
      <c r="M23" s="348"/>
      <c r="N23" s="46"/>
    </row>
    <row r="24" spans="1:14" ht="15.75" thickBot="1" x14ac:dyDescent="0.3">
      <c r="A24" s="460" t="s">
        <v>31</v>
      </c>
      <c r="B24" s="461"/>
      <c r="C24" s="48">
        <f>C22/N22</f>
        <v>0.20424726765752982</v>
      </c>
      <c r="D24" s="47">
        <f>D22/N22</f>
        <v>0.13929344984688924</v>
      </c>
      <c r="E24" s="48">
        <f>E22/N22</f>
        <v>2.701222396494635E-2</v>
      </c>
      <c r="F24" s="47">
        <f>F22/N22</f>
        <v>8.6538700923643783E-2</v>
      </c>
      <c r="G24" s="48">
        <f>G22/N22</f>
        <v>0.11910274603530262</v>
      </c>
      <c r="H24" s="47">
        <f>H22/N22</f>
        <v>0.10326885254064282</v>
      </c>
      <c r="I24" s="48">
        <f>I22/N22</f>
        <v>8.2704707844748176E-2</v>
      </c>
      <c r="J24" s="47">
        <f>J22/N22</f>
        <v>2.9850374685687256E-2</v>
      </c>
      <c r="K24" s="48">
        <f>K22/N22</f>
        <v>6.5924764109841411E-2</v>
      </c>
      <c r="L24" s="336">
        <f>L22/N22</f>
        <v>0.14063783703039809</v>
      </c>
      <c r="M24" s="342">
        <f>M22/N22</f>
        <v>1.4190753603704534E-3</v>
      </c>
      <c r="N24" s="251">
        <f>N22/N22</f>
        <v>1</v>
      </c>
    </row>
    <row r="25" spans="1:14" ht="15.75" thickBot="1" x14ac:dyDescent="0.3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</row>
    <row r="26" spans="1:14" ht="15.75" thickBot="1" x14ac:dyDescent="0.3">
      <c r="A26" s="415" t="s">
        <v>0</v>
      </c>
      <c r="B26" s="417" t="s">
        <v>1</v>
      </c>
      <c r="C26" s="474" t="s">
        <v>90</v>
      </c>
      <c r="D26" s="475"/>
      <c r="E26" s="475"/>
      <c r="F26" s="475"/>
      <c r="G26" s="475"/>
      <c r="H26" s="476"/>
      <c r="I26" s="472" t="s">
        <v>3</v>
      </c>
      <c r="J26" s="1"/>
      <c r="K26" s="1"/>
      <c r="L26" s="1"/>
      <c r="M26" s="1"/>
      <c r="N26" s="1"/>
    </row>
    <row r="27" spans="1:14" ht="15.75" thickBot="1" x14ac:dyDescent="0.3">
      <c r="A27" s="416"/>
      <c r="B27" s="419"/>
      <c r="C27" s="189" t="s">
        <v>11</v>
      </c>
      <c r="D27" s="215" t="s">
        <v>32</v>
      </c>
      <c r="E27" s="191" t="s">
        <v>7</v>
      </c>
      <c r="F27" s="127" t="s">
        <v>9</v>
      </c>
      <c r="G27" s="213" t="s">
        <v>4</v>
      </c>
      <c r="H27" s="253" t="s">
        <v>95</v>
      </c>
      <c r="I27" s="473"/>
      <c r="J27" s="81"/>
      <c r="K27" s="470" t="s">
        <v>33</v>
      </c>
      <c r="L27" s="471"/>
      <c r="M27" s="232">
        <f>N22</f>
        <v>40167</v>
      </c>
      <c r="N27" s="233">
        <f>M27/M29</f>
        <v>0.96624969930238147</v>
      </c>
    </row>
    <row r="28" spans="1:14" ht="15.75" thickBot="1" x14ac:dyDescent="0.3">
      <c r="A28" s="22">
        <v>19</v>
      </c>
      <c r="B28" s="80" t="s">
        <v>34</v>
      </c>
      <c r="C28" s="190">
        <f>[12]STA_SP2_ZO!$L$51</f>
        <v>603</v>
      </c>
      <c r="D28" s="192">
        <f>[13]STA_SP2_ZO!$L$51</f>
        <v>339</v>
      </c>
      <c r="E28" s="196">
        <f>[14]STA_SP2_ZO!$L$51</f>
        <v>200</v>
      </c>
      <c r="F28" s="50">
        <f>[15]STA_SP2_ZO!$L$51</f>
        <v>125</v>
      </c>
      <c r="G28" s="115">
        <f>[16]STA_SP2_ZO!$L$51</f>
        <v>135</v>
      </c>
      <c r="H28" s="214">
        <f>[17]STA_SP2_ZO!$L$51</f>
        <v>1</v>
      </c>
      <c r="I28" s="244">
        <f>SUM(C28:H28)</f>
        <v>1403</v>
      </c>
      <c r="J28" s="81"/>
      <c r="K28" s="462" t="s">
        <v>34</v>
      </c>
      <c r="L28" s="463"/>
      <c r="M28" s="234">
        <f>I28</f>
        <v>1403</v>
      </c>
      <c r="N28" s="235">
        <f>M28/M29</f>
        <v>3.3750300697618474E-2</v>
      </c>
    </row>
    <row r="29" spans="1:14" ht="15.75" thickBot="1" x14ac:dyDescent="0.3">
      <c r="A29" s="12"/>
      <c r="B29" s="20"/>
      <c r="C29" s="1"/>
      <c r="D29" s="1"/>
      <c r="E29" s="1"/>
      <c r="F29" s="1"/>
      <c r="G29" s="1"/>
      <c r="H29" s="1"/>
      <c r="I29" s="1"/>
      <c r="J29" s="81"/>
      <c r="K29" s="464" t="s">
        <v>3</v>
      </c>
      <c r="L29" s="465"/>
      <c r="M29" s="236">
        <f>M27+M28</f>
        <v>41570</v>
      </c>
      <c r="N29" s="237">
        <f>M29/M29</f>
        <v>1</v>
      </c>
    </row>
    <row r="30" spans="1:14" ht="15.75" thickBot="1" x14ac:dyDescent="0.3">
      <c r="A30" s="420" t="s">
        <v>35</v>
      </c>
      <c r="B30" s="421"/>
      <c r="C30" s="23">
        <f>C28/I28</f>
        <v>0.42979330007127586</v>
      </c>
      <c r="D30" s="82">
        <f>D28/I28</f>
        <v>0.24162508909479685</v>
      </c>
      <c r="E30" s="23">
        <f>E28/I28</f>
        <v>0.14255167498218105</v>
      </c>
      <c r="F30" s="82">
        <f>F28/I28</f>
        <v>8.9094796863863152E-2</v>
      </c>
      <c r="G30" s="23">
        <f>G28/I28</f>
        <v>9.6222380612972197E-2</v>
      </c>
      <c r="H30" s="82">
        <f>H28/I28</f>
        <v>7.1275837491090524E-4</v>
      </c>
      <c r="I30" s="231">
        <f>I28/I28</f>
        <v>1</v>
      </c>
      <c r="J30" s="1"/>
      <c r="K30" s="1"/>
      <c r="L30" s="1"/>
      <c r="M30" s="1"/>
      <c r="N30" s="1"/>
    </row>
    <row r="31" spans="1:14" x14ac:dyDescent="0.25">
      <c r="H31" s="1"/>
    </row>
    <row r="32" spans="1:14" x14ac:dyDescent="0.25">
      <c r="D32" s="163"/>
    </row>
  </sheetData>
  <mergeCells count="14">
    <mergeCell ref="N2:N3"/>
    <mergeCell ref="A30:B30"/>
    <mergeCell ref="K28:L28"/>
    <mergeCell ref="C1:K1"/>
    <mergeCell ref="A2:A3"/>
    <mergeCell ref="B2:B3"/>
    <mergeCell ref="A24:B24"/>
    <mergeCell ref="A26:A27"/>
    <mergeCell ref="B26:B27"/>
    <mergeCell ref="K27:L27"/>
    <mergeCell ref="K29:L29"/>
    <mergeCell ref="I26:I27"/>
    <mergeCell ref="C26:H26"/>
    <mergeCell ref="C2:M2"/>
  </mergeCells>
  <pageMargins left="0.25" right="0.25" top="0.75" bottom="0.75" header="0.3" footer="0.3"/>
  <pageSetup paperSize="9" scale="9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workbookViewId="0">
      <selection activeCell="Q16" sqref="Q16"/>
    </sheetView>
  </sheetViews>
  <sheetFormatPr defaultRowHeight="15" x14ac:dyDescent="0.25"/>
  <cols>
    <col min="1" max="1" width="4.5703125" customWidth="1"/>
    <col min="2" max="2" width="27.85546875" customWidth="1"/>
    <col min="8" max="8" width="9.5703125" customWidth="1"/>
  </cols>
  <sheetData>
    <row r="1" spans="1:14" ht="28.5" customHeight="1" thickBot="1" x14ac:dyDescent="0.3">
      <c r="A1" s="120"/>
      <c r="B1" s="120"/>
      <c r="C1" s="448" t="s">
        <v>101</v>
      </c>
      <c r="D1" s="449"/>
      <c r="E1" s="449"/>
      <c r="F1" s="449"/>
      <c r="G1" s="449"/>
      <c r="H1" s="449"/>
      <c r="I1" s="449"/>
      <c r="J1" s="26"/>
      <c r="K1" s="26"/>
      <c r="L1" s="26"/>
      <c r="M1" s="26"/>
      <c r="N1" s="26"/>
    </row>
    <row r="2" spans="1:14" ht="15.75" thickBot="1" x14ac:dyDescent="0.3">
      <c r="A2" s="451" t="s">
        <v>0</v>
      </c>
      <c r="B2" s="453" t="s">
        <v>1</v>
      </c>
      <c r="C2" s="483" t="s">
        <v>2</v>
      </c>
      <c r="D2" s="484"/>
      <c r="E2" s="484"/>
      <c r="F2" s="484"/>
      <c r="G2" s="484"/>
      <c r="H2" s="484"/>
      <c r="I2" s="484"/>
      <c r="J2" s="484"/>
      <c r="K2" s="484"/>
      <c r="L2" s="484"/>
      <c r="M2" s="484"/>
      <c r="N2" s="455" t="s">
        <v>3</v>
      </c>
    </row>
    <row r="3" spans="1:14" ht="15.75" thickBot="1" x14ac:dyDescent="0.3">
      <c r="A3" s="452"/>
      <c r="B3" s="482"/>
      <c r="C3" s="354" t="s">
        <v>69</v>
      </c>
      <c r="D3" s="307" t="s">
        <v>4</v>
      </c>
      <c r="E3" s="355" t="s">
        <v>5</v>
      </c>
      <c r="F3" s="307" t="s">
        <v>6</v>
      </c>
      <c r="G3" s="357" t="s">
        <v>8</v>
      </c>
      <c r="H3" s="356" t="s">
        <v>94</v>
      </c>
      <c r="I3" s="357" t="s">
        <v>9</v>
      </c>
      <c r="J3" s="372" t="s">
        <v>10</v>
      </c>
      <c r="K3" s="358" t="s">
        <v>93</v>
      </c>
      <c r="L3" s="307" t="s">
        <v>11</v>
      </c>
      <c r="M3" s="373" t="s">
        <v>96</v>
      </c>
      <c r="N3" s="481"/>
    </row>
    <row r="4" spans="1:14" x14ac:dyDescent="0.25">
      <c r="A4" s="30">
        <v>1</v>
      </c>
      <c r="B4" s="351" t="s">
        <v>12</v>
      </c>
      <c r="C4" s="370">
        <f>[1]STA_SP1_NO!$H$10</f>
        <v>217</v>
      </c>
      <c r="D4" s="54">
        <f>[2]STA_SP1_NO!$H$10</f>
        <v>395</v>
      </c>
      <c r="E4" s="370">
        <f>[3]STA_SP1_NO!$H$10</f>
        <v>55</v>
      </c>
      <c r="F4" s="54">
        <f>[4]STA_SP1_NO!$H$10</f>
        <v>140</v>
      </c>
      <c r="G4" s="62">
        <f>[5]STA_SP1_NO!$H$10</f>
        <v>219</v>
      </c>
      <c r="H4" s="371">
        <f>[6]STA_SP1_NO!$H$10</f>
        <v>114</v>
      </c>
      <c r="I4" s="62">
        <f>[7]STA_SP1_NO!$H$10</f>
        <v>32</v>
      </c>
      <c r="J4" s="54">
        <f>[8]STA_SP1_NO!$H$10</f>
        <v>53</v>
      </c>
      <c r="K4" s="62">
        <f>[9]STA_SP1_NO!$H$10</f>
        <v>86</v>
      </c>
      <c r="L4" s="54">
        <f>[10]STA_SP1_NO!$H$10</f>
        <v>266</v>
      </c>
      <c r="M4" s="374">
        <f>[11]STA_SP1_NO!$H$10</f>
        <v>0</v>
      </c>
      <c r="N4" s="369">
        <f t="shared" ref="N4:N22" si="0">SUM(C4:M4)</f>
        <v>1577</v>
      </c>
    </row>
    <row r="5" spans="1:14" x14ac:dyDescent="0.25">
      <c r="A5" s="32">
        <v>2</v>
      </c>
      <c r="B5" s="352" t="s">
        <v>13</v>
      </c>
      <c r="C5" s="370">
        <f>[1]STA_SP1_NO!$H$20</f>
        <v>272</v>
      </c>
      <c r="D5" s="54">
        <f>[2]STA_SP1_NO!$H$20</f>
        <v>1071</v>
      </c>
      <c r="E5" s="370">
        <f>[3]STA_SP1_NO!$H$20</f>
        <v>91</v>
      </c>
      <c r="F5" s="54">
        <f>[4]STA_SP1_NO!$H$20</f>
        <v>625</v>
      </c>
      <c r="G5" s="62">
        <f>[5]STA_SP1_NO!$H$20</f>
        <v>995</v>
      </c>
      <c r="H5" s="371">
        <f>[6]STA_SP1_NO!$H$20</f>
        <v>0</v>
      </c>
      <c r="I5" s="62">
        <f>[7]STA_SP1_NO!$H$20</f>
        <v>40</v>
      </c>
      <c r="J5" s="54">
        <f>[8]STA_SP1_NO!$H$20</f>
        <v>0</v>
      </c>
      <c r="K5" s="62">
        <f>[9]STA_SP1_NO!$H$20</f>
        <v>195</v>
      </c>
      <c r="L5" s="54">
        <f>[10]STA_SP1_NO!$H$20</f>
        <v>1129</v>
      </c>
      <c r="M5" s="374">
        <f>[11]STA_SP1_NO!$H$20</f>
        <v>0</v>
      </c>
      <c r="N5" s="369">
        <f t="shared" si="0"/>
        <v>4418</v>
      </c>
    </row>
    <row r="6" spans="1:14" x14ac:dyDescent="0.25">
      <c r="A6" s="32">
        <v>3</v>
      </c>
      <c r="B6" s="352" t="s">
        <v>14</v>
      </c>
      <c r="C6" s="370">
        <f>[1]STA_SP1_NO!$H$24</f>
        <v>322</v>
      </c>
      <c r="D6" s="54">
        <f>[2]STA_SP1_NO!$H$24</f>
        <v>386</v>
      </c>
      <c r="E6" s="370">
        <f>[3]STA_SP1_NO!$H$24</f>
        <v>228</v>
      </c>
      <c r="F6" s="54">
        <f>[4]STA_SP1_NO!$H$24</f>
        <v>301</v>
      </c>
      <c r="G6" s="62">
        <f>[5]STA_SP1_NO!$H$24</f>
        <v>395</v>
      </c>
      <c r="H6" s="371">
        <f>[6]STA_SP1_NO!$H$24</f>
        <v>139</v>
      </c>
      <c r="I6" s="62">
        <f>[7]STA_SP1_NO!$H$24</f>
        <v>177</v>
      </c>
      <c r="J6" s="54">
        <f>[8]STA_SP1_NO!$H$24</f>
        <v>169</v>
      </c>
      <c r="K6" s="62">
        <f>[9]STA_SP1_NO!$H$24</f>
        <v>197</v>
      </c>
      <c r="L6" s="54">
        <f>[10]STA_SP1_NO!$H$24</f>
        <v>348</v>
      </c>
      <c r="M6" s="374">
        <f>[11]STA_SP1_NO!$H$24</f>
        <v>5</v>
      </c>
      <c r="N6" s="369">
        <f t="shared" si="0"/>
        <v>2667</v>
      </c>
    </row>
    <row r="7" spans="1:14" x14ac:dyDescent="0.25">
      <c r="A7" s="32">
        <v>4</v>
      </c>
      <c r="B7" s="352" t="s">
        <v>15</v>
      </c>
      <c r="C7" s="370">
        <f>[1]STA_SP1_NO!$H$27</f>
        <v>0</v>
      </c>
      <c r="D7" s="54">
        <f>[2]STA_SP1_NO!$H$27</f>
        <v>0</v>
      </c>
      <c r="E7" s="370">
        <f>[3]STA_SP1_NO!$H$27</f>
        <v>0</v>
      </c>
      <c r="F7" s="54">
        <f>[4]STA_SP1_NO!$H$27</f>
        <v>0</v>
      </c>
      <c r="G7" s="62">
        <f>[5]STA_SP1_NO!$H$27</f>
        <v>0</v>
      </c>
      <c r="H7" s="371">
        <f>[6]STA_SP1_NO!$H$27</f>
        <v>0</v>
      </c>
      <c r="I7" s="62">
        <f>[7]STA_SP1_NO!$H$27</f>
        <v>0</v>
      </c>
      <c r="J7" s="54">
        <f>[8]STA_SP1_NO!$H$27</f>
        <v>0</v>
      </c>
      <c r="K7" s="62">
        <f>[9]STA_SP1_NO!$H$27</f>
        <v>0</v>
      </c>
      <c r="L7" s="54">
        <f>[10]STA_SP1_NO!$H$27</f>
        <v>0</v>
      </c>
      <c r="M7" s="374">
        <f>[11]STA_SP1_NO!$H$27</f>
        <v>0</v>
      </c>
      <c r="N7" s="369">
        <f t="shared" si="0"/>
        <v>0</v>
      </c>
    </row>
    <row r="8" spans="1:14" x14ac:dyDescent="0.25">
      <c r="A8" s="32">
        <v>5</v>
      </c>
      <c r="B8" s="352" t="s">
        <v>16</v>
      </c>
      <c r="C8" s="370">
        <f>[1]STA_SP1_NO!$H$30</f>
        <v>0</v>
      </c>
      <c r="D8" s="54">
        <f>[2]STA_SP1_NO!$H$30</f>
        <v>1</v>
      </c>
      <c r="E8" s="370">
        <f>[3]STA_SP1_NO!$H$30</f>
        <v>0</v>
      </c>
      <c r="F8" s="54">
        <f>[4]STA_SP1_NO!$H$30</f>
        <v>0</v>
      </c>
      <c r="G8" s="62">
        <f>[5]STA_SP1_NO!$H$30</f>
        <v>0</v>
      </c>
      <c r="H8" s="371">
        <f>[6]STA_SP1_NO!$H$30</f>
        <v>0</v>
      </c>
      <c r="I8" s="62">
        <f>[7]STA_SP1_NO!$H$30</f>
        <v>0</v>
      </c>
      <c r="J8" s="54">
        <f>[8]STA_SP1_NO!$H$30</f>
        <v>0</v>
      </c>
      <c r="K8" s="62">
        <f>[9]STA_SP1_NO!$H$30</f>
        <v>0</v>
      </c>
      <c r="L8" s="54">
        <f>[10]STA_SP1_NO!$H$30</f>
        <v>0</v>
      </c>
      <c r="M8" s="374">
        <f>[11]STA_SP1_NO!$H$30</f>
        <v>0</v>
      </c>
      <c r="N8" s="369">
        <f t="shared" si="0"/>
        <v>1</v>
      </c>
    </row>
    <row r="9" spans="1:14" x14ac:dyDescent="0.25">
      <c r="A9" s="32">
        <v>6</v>
      </c>
      <c r="B9" s="352" t="s">
        <v>17</v>
      </c>
      <c r="C9" s="370">
        <f>[1]STA_SP1_NO!$H$33</f>
        <v>0</v>
      </c>
      <c r="D9" s="54">
        <f>[2]STA_SP1_NO!$H$33</f>
        <v>0</v>
      </c>
      <c r="E9" s="370">
        <f>[3]STA_SP1_NO!$H$33</f>
        <v>0</v>
      </c>
      <c r="F9" s="54">
        <f>[4]STA_SP1_NO!$H$33</f>
        <v>0</v>
      </c>
      <c r="G9" s="62">
        <f>[5]STA_SP1_NO!$H$33</f>
        <v>0</v>
      </c>
      <c r="H9" s="371">
        <f>[6]STA_SP1_NO!$H$33</f>
        <v>0</v>
      </c>
      <c r="I9" s="62">
        <f>[7]STA_SP1_NO!$H$33</f>
        <v>0</v>
      </c>
      <c r="J9" s="54">
        <f>[8]STA_SP1_NO!$H$33</f>
        <v>0</v>
      </c>
      <c r="K9" s="62">
        <f>[9]STA_SP1_NO!$H$33</f>
        <v>0</v>
      </c>
      <c r="L9" s="54">
        <f>[10]STA_SP1_NO!$H$33</f>
        <v>0</v>
      </c>
      <c r="M9" s="374">
        <f>[11]STA_SP1_NO!$H$33</f>
        <v>0</v>
      </c>
      <c r="N9" s="369">
        <f t="shared" si="0"/>
        <v>0</v>
      </c>
    </row>
    <row r="10" spans="1:14" x14ac:dyDescent="0.25">
      <c r="A10" s="32">
        <v>7</v>
      </c>
      <c r="B10" s="352" t="s">
        <v>18</v>
      </c>
      <c r="C10" s="370">
        <f>[1]STA_SP1_NO!$H$36</f>
        <v>5</v>
      </c>
      <c r="D10" s="54">
        <f>[2]STA_SP1_NO!$H$36</f>
        <v>2</v>
      </c>
      <c r="E10" s="370">
        <f>[3]STA_SP1_NO!$H$36</f>
        <v>0</v>
      </c>
      <c r="F10" s="54">
        <f>[4]STA_SP1_NO!$H$36</f>
        <v>0</v>
      </c>
      <c r="G10" s="62">
        <f>[5]STA_SP1_NO!$H$36</f>
        <v>0</v>
      </c>
      <c r="H10" s="371">
        <f>[6]STA_SP1_NO!$H$36</f>
        <v>0</v>
      </c>
      <c r="I10" s="62">
        <f>[7]STA_SP1_NO!$H$36</f>
        <v>1</v>
      </c>
      <c r="J10" s="54">
        <f>[8]STA_SP1_NO!$H$36</f>
        <v>0</v>
      </c>
      <c r="K10" s="62">
        <f>[9]STA_SP1_NO!$H$36</f>
        <v>0</v>
      </c>
      <c r="L10" s="54">
        <f>[10]STA_SP1_NO!$H$36</f>
        <v>0</v>
      </c>
      <c r="M10" s="374">
        <f>[11]STA_SP1_NO!$H$36</f>
        <v>0</v>
      </c>
      <c r="N10" s="369">
        <f t="shared" si="0"/>
        <v>8</v>
      </c>
    </row>
    <row r="11" spans="1:14" x14ac:dyDescent="0.25">
      <c r="A11" s="32">
        <v>8</v>
      </c>
      <c r="B11" s="352" t="s">
        <v>19</v>
      </c>
      <c r="C11" s="370">
        <f>[1]STA_SP1_NO!$H$40</f>
        <v>27</v>
      </c>
      <c r="D11" s="54">
        <f>[2]STA_SP1_NO!$H$40</f>
        <v>42</v>
      </c>
      <c r="E11" s="370">
        <f>[3]STA_SP1_NO!$H$40</f>
        <v>8</v>
      </c>
      <c r="F11" s="54">
        <f>[4]STA_SP1_NO!$H$40</f>
        <v>34</v>
      </c>
      <c r="G11" s="62">
        <f>[5]STA_SP1_NO!$H$40</f>
        <v>68</v>
      </c>
      <c r="H11" s="371">
        <f>[6]STA_SP1_NO!$H$40</f>
        <v>22</v>
      </c>
      <c r="I11" s="62">
        <f>[7]STA_SP1_NO!$H$40</f>
        <v>15</v>
      </c>
      <c r="J11" s="54">
        <f>[8]STA_SP1_NO!$H$40</f>
        <v>32</v>
      </c>
      <c r="K11" s="62">
        <f>[9]STA_SP1_NO!$H$40</f>
        <v>14</v>
      </c>
      <c r="L11" s="54">
        <f>[10]STA_SP1_NO!$H$40</f>
        <v>23</v>
      </c>
      <c r="M11" s="374">
        <f>[11]STA_SP1_NO!$H$40</f>
        <v>0</v>
      </c>
      <c r="N11" s="369">
        <f t="shared" si="0"/>
        <v>285</v>
      </c>
    </row>
    <row r="12" spans="1:14" x14ac:dyDescent="0.25">
      <c r="A12" s="32">
        <v>9</v>
      </c>
      <c r="B12" s="352" t="s">
        <v>20</v>
      </c>
      <c r="C12" s="370">
        <f>[1]STA_SP1_NO!$H$56</f>
        <v>246</v>
      </c>
      <c r="D12" s="54">
        <f>[2]STA_SP1_NO!$H$56</f>
        <v>121</v>
      </c>
      <c r="E12" s="370">
        <f>[3]STA_SP1_NO!$H$56</f>
        <v>60</v>
      </c>
      <c r="F12" s="54">
        <f>[4]STA_SP1_NO!$H$56</f>
        <v>110</v>
      </c>
      <c r="G12" s="62">
        <f>[5]STA_SP1_NO!$H$56</f>
        <v>45</v>
      </c>
      <c r="H12" s="371">
        <f>[6]STA_SP1_NO!$H$56</f>
        <v>12</v>
      </c>
      <c r="I12" s="62">
        <f>[7]STA_SP1_NO!$H$56</f>
        <v>44</v>
      </c>
      <c r="J12" s="54">
        <f>[8]STA_SP1_NO!$H$56</f>
        <v>16</v>
      </c>
      <c r="K12" s="62">
        <f>[9]STA_SP1_NO!$H$56</f>
        <v>25</v>
      </c>
      <c r="L12" s="54">
        <f>[10]STA_SP1_NO!$H$56</f>
        <v>93</v>
      </c>
      <c r="M12" s="374">
        <f>[11]STA_SP1_NO!$H$56</f>
        <v>0</v>
      </c>
      <c r="N12" s="369">
        <f t="shared" si="0"/>
        <v>772</v>
      </c>
    </row>
    <row r="13" spans="1:14" x14ac:dyDescent="0.25">
      <c r="A13" s="32">
        <v>10</v>
      </c>
      <c r="B13" s="352" t="s">
        <v>21</v>
      </c>
      <c r="C13" s="370">
        <f>[1]STA_SP1_NO!$H$88</f>
        <v>1863</v>
      </c>
      <c r="D13" s="54">
        <f>[2]STA_SP1_NO!$H$88</f>
        <v>1069</v>
      </c>
      <c r="E13" s="370">
        <f>[3]STA_SP1_NO!$H$88</f>
        <v>993</v>
      </c>
      <c r="F13" s="54">
        <f>[4]STA_SP1_NO!$H$88</f>
        <v>856</v>
      </c>
      <c r="G13" s="62">
        <f>[5]STA_SP1_NO!$H$88</f>
        <v>1538</v>
      </c>
      <c r="H13" s="371">
        <f>[6]STA_SP1_NO!$H$88</f>
        <v>3046</v>
      </c>
      <c r="I13" s="62">
        <f>[7]STA_SP1_NO!$H$88</f>
        <v>1106</v>
      </c>
      <c r="J13" s="54">
        <f>[8]STA_SP1_NO!$H$88</f>
        <v>859</v>
      </c>
      <c r="K13" s="62">
        <f>[9]STA_SP1_NO!$H$88</f>
        <v>691</v>
      </c>
      <c r="L13" s="54">
        <f>[10]STA_SP1_NO!$H$88</f>
        <v>1134</v>
      </c>
      <c r="M13" s="374">
        <f>[11]STA_SP1_NO!$H$88</f>
        <v>43</v>
      </c>
      <c r="N13" s="369">
        <f t="shared" si="0"/>
        <v>13198</v>
      </c>
    </row>
    <row r="14" spans="1:14" x14ac:dyDescent="0.25">
      <c r="A14" s="32">
        <v>11</v>
      </c>
      <c r="B14" s="352" t="s">
        <v>22</v>
      </c>
      <c r="C14" s="370">
        <f>[1]STA_SP1_NO!$H$124</f>
        <v>0</v>
      </c>
      <c r="D14" s="54">
        <f>[2]STA_SP1_NO!$H$124</f>
        <v>0</v>
      </c>
      <c r="E14" s="370">
        <f>[3]STA_SP1_NO!$H$124</f>
        <v>0</v>
      </c>
      <c r="F14" s="54">
        <f>[4]STA_SP1_NO!$H$124</f>
        <v>0</v>
      </c>
      <c r="G14" s="62">
        <f>[5]STA_SP1_NO!$H$124</f>
        <v>0</v>
      </c>
      <c r="H14" s="371">
        <f>[6]STA_SP1_NO!$H$124</f>
        <v>0</v>
      </c>
      <c r="I14" s="62">
        <f>[7]STA_SP1_NO!$H$124</f>
        <v>0</v>
      </c>
      <c r="J14" s="54">
        <f>[8]STA_SP1_NO!$H$124</f>
        <v>0</v>
      </c>
      <c r="K14" s="62">
        <f>[9]STA_SP1_NO!$H$124</f>
        <v>0</v>
      </c>
      <c r="L14" s="54">
        <f>[10]STA_SP1_NO!$H$124</f>
        <v>0</v>
      </c>
      <c r="M14" s="374">
        <f>[11]STA_SP1_NO!$H$124</f>
        <v>0</v>
      </c>
      <c r="N14" s="369">
        <f t="shared" si="0"/>
        <v>0</v>
      </c>
    </row>
    <row r="15" spans="1:14" x14ac:dyDescent="0.25">
      <c r="A15" s="32">
        <v>12</v>
      </c>
      <c r="B15" s="352" t="s">
        <v>23</v>
      </c>
      <c r="C15" s="370">
        <f>[1]STA_SP1_NO!$H$128</f>
        <v>0</v>
      </c>
      <c r="D15" s="54">
        <f>[2]STA_SP1_NO!$H$128</f>
        <v>6</v>
      </c>
      <c r="E15" s="370">
        <f>[3]STA_SP1_NO!$H$128</f>
        <v>0</v>
      </c>
      <c r="F15" s="54">
        <f>[4]STA_SP1_NO!$H$128</f>
        <v>0</v>
      </c>
      <c r="G15" s="62">
        <f>[5]STA_SP1_NO!$H$128</f>
        <v>0</v>
      </c>
      <c r="H15" s="371">
        <f>[6]STA_SP1_NO!$H$128</f>
        <v>0</v>
      </c>
      <c r="I15" s="62">
        <f>[7]STA_SP1_NO!$H$128</f>
        <v>0</v>
      </c>
      <c r="J15" s="54">
        <f>[8]STA_SP1_NO!$H$128</f>
        <v>0</v>
      </c>
      <c r="K15" s="62">
        <f>[9]STA_SP1_NO!$H$128</f>
        <v>0</v>
      </c>
      <c r="L15" s="54">
        <f>[10]STA_SP1_NO!$H$128</f>
        <v>0</v>
      </c>
      <c r="M15" s="374">
        <f>[11]STA_SP1_NO!$H$128</f>
        <v>0</v>
      </c>
      <c r="N15" s="369">
        <f t="shared" si="0"/>
        <v>6</v>
      </c>
    </row>
    <row r="16" spans="1:14" x14ac:dyDescent="0.25">
      <c r="A16" s="32">
        <v>13</v>
      </c>
      <c r="B16" s="352" t="s">
        <v>24</v>
      </c>
      <c r="C16" s="370">
        <f>[1]STA_SP1_NO!$H$132</f>
        <v>85</v>
      </c>
      <c r="D16" s="54">
        <f>[2]STA_SP1_NO!$H$132</f>
        <v>8</v>
      </c>
      <c r="E16" s="370">
        <f>[3]STA_SP1_NO!$H$132</f>
        <v>18</v>
      </c>
      <c r="F16" s="54">
        <f>[4]STA_SP1_NO!$H$132</f>
        <v>15</v>
      </c>
      <c r="G16" s="62">
        <f>[5]STA_SP1_NO!$H$132</f>
        <v>34</v>
      </c>
      <c r="H16" s="371">
        <f>[6]STA_SP1_NO!$H$132</f>
        <v>6</v>
      </c>
      <c r="I16" s="62">
        <f>[7]STA_SP1_NO!$H$132</f>
        <v>22</v>
      </c>
      <c r="J16" s="54">
        <f>[8]STA_SP1_NO!$H$132</f>
        <v>22</v>
      </c>
      <c r="K16" s="62">
        <f>[9]STA_SP1_NO!$H$132</f>
        <v>7</v>
      </c>
      <c r="L16" s="54">
        <f>[10]STA_SP1_NO!$H$132</f>
        <v>4</v>
      </c>
      <c r="M16" s="374">
        <f>[11]STA_SP1_NO!$H$132</f>
        <v>0</v>
      </c>
      <c r="N16" s="369">
        <f t="shared" si="0"/>
        <v>221</v>
      </c>
    </row>
    <row r="17" spans="1:14" x14ac:dyDescent="0.25">
      <c r="A17" s="32">
        <v>14</v>
      </c>
      <c r="B17" s="352" t="s">
        <v>25</v>
      </c>
      <c r="C17" s="370">
        <f>[1]STA_SP1_NO!$H$153</f>
        <v>0</v>
      </c>
      <c r="D17" s="54">
        <f>[2]STA_SP1_NO!$H$153</f>
        <v>17</v>
      </c>
      <c r="E17" s="370">
        <f>[3]STA_SP1_NO!$H$153</f>
        <v>0</v>
      </c>
      <c r="F17" s="54">
        <f>[4]STA_SP1_NO!$H$153</f>
        <v>0</v>
      </c>
      <c r="G17" s="62">
        <f>[5]STA_SP1_NO!$H$153</f>
        <v>0</v>
      </c>
      <c r="H17" s="371">
        <f>[6]STA_SP1_NO!$H$153</f>
        <v>0</v>
      </c>
      <c r="I17" s="62">
        <f>[7]STA_SP1_NO!$H$153</f>
        <v>0</v>
      </c>
      <c r="J17" s="54">
        <f>[8]STA_SP1_NO!$H$153</f>
        <v>0</v>
      </c>
      <c r="K17" s="62">
        <f>[9]STA_SP1_NO!$H$153</f>
        <v>0</v>
      </c>
      <c r="L17" s="54">
        <f>[10]STA_SP1_NO!$H$153</f>
        <v>0</v>
      </c>
      <c r="M17" s="374">
        <f>[11]STA_SP1_NO!$H$153</f>
        <v>0</v>
      </c>
      <c r="N17" s="369">
        <f t="shared" si="0"/>
        <v>17</v>
      </c>
    </row>
    <row r="18" spans="1:14" x14ac:dyDescent="0.25">
      <c r="A18" s="32">
        <v>15</v>
      </c>
      <c r="B18" s="352" t="s">
        <v>26</v>
      </c>
      <c r="C18" s="370">
        <f>[1]STA_SP1_NO!$H$158</f>
        <v>0</v>
      </c>
      <c r="D18" s="54">
        <f>[2]STA_SP1_NO!$H$158</f>
        <v>0</v>
      </c>
      <c r="E18" s="370">
        <f>[3]STA_SP1_NO!$H$158</f>
        <v>0</v>
      </c>
      <c r="F18" s="54">
        <f>[4]STA_SP1_NO!$H$158</f>
        <v>0</v>
      </c>
      <c r="G18" s="62">
        <f>[5]STA_SP1_NO!$H$158</f>
        <v>0</v>
      </c>
      <c r="H18" s="371">
        <f>[6]STA_SP1_NO!$H$158</f>
        <v>0</v>
      </c>
      <c r="I18" s="62">
        <f>[7]STA_SP1_NO!$H$158</f>
        <v>0</v>
      </c>
      <c r="J18" s="54">
        <f>[8]STA_SP1_NO!$H$158</f>
        <v>0</v>
      </c>
      <c r="K18" s="62">
        <f>[9]STA_SP1_NO!$H$158</f>
        <v>0</v>
      </c>
      <c r="L18" s="54">
        <f>[10]STA_SP1_NO!$H$158</f>
        <v>0</v>
      </c>
      <c r="M18" s="374">
        <f>[11]STA_SP1_NO!$H$158</f>
        <v>0</v>
      </c>
      <c r="N18" s="369">
        <f t="shared" si="0"/>
        <v>0</v>
      </c>
    </row>
    <row r="19" spans="1:14" x14ac:dyDescent="0.25">
      <c r="A19" s="32">
        <v>16</v>
      </c>
      <c r="B19" s="352" t="s">
        <v>27</v>
      </c>
      <c r="C19" s="370">
        <f>[1]STA_SP1_NO!$H$161</f>
        <v>1</v>
      </c>
      <c r="D19" s="54">
        <f>[2]STA_SP1_NO!$H$161</f>
        <v>0</v>
      </c>
      <c r="E19" s="370">
        <f>[3]STA_SP1_NO!$H$161</f>
        <v>0</v>
      </c>
      <c r="F19" s="54">
        <f>[4]STA_SP1_NO!$H$161</f>
        <v>1</v>
      </c>
      <c r="G19" s="62">
        <f>[5]STA_SP1_NO!$H$161</f>
        <v>0</v>
      </c>
      <c r="H19" s="371">
        <f>[6]STA_SP1_NO!$H$161</f>
        <v>0</v>
      </c>
      <c r="I19" s="62">
        <f>[7]STA_SP1_NO!$H$161</f>
        <v>0</v>
      </c>
      <c r="J19" s="54">
        <f>[8]STA_SP1_NO!$H$161</f>
        <v>0</v>
      </c>
      <c r="K19" s="62">
        <f>[9]STA_SP1_NO!$H$161</f>
        <v>0</v>
      </c>
      <c r="L19" s="54">
        <f>[10]STA_SP1_NO!$H$161</f>
        <v>0</v>
      </c>
      <c r="M19" s="374">
        <f>[11]STA_SP1_NO!$H$161</f>
        <v>0</v>
      </c>
      <c r="N19" s="369">
        <f t="shared" si="0"/>
        <v>2</v>
      </c>
    </row>
    <row r="20" spans="1:14" x14ac:dyDescent="0.25">
      <c r="A20" s="32">
        <v>17</v>
      </c>
      <c r="B20" s="352" t="s">
        <v>28</v>
      </c>
      <c r="C20" s="370">
        <f>[1]STA_SP1_NO!$H$167</f>
        <v>0</v>
      </c>
      <c r="D20" s="54">
        <f>[2]STA_SP1_NO!$H$167</f>
        <v>0</v>
      </c>
      <c r="E20" s="370">
        <f>[3]STA_SP1_NO!$H$167</f>
        <v>0</v>
      </c>
      <c r="F20" s="54">
        <f>[4]STA_SP1_NO!$H$167</f>
        <v>0</v>
      </c>
      <c r="G20" s="62">
        <f>[5]STA_SP1_NO!$H$167</f>
        <v>0</v>
      </c>
      <c r="H20" s="371">
        <f>[6]STA_SP1_NO!$H$167</f>
        <v>0</v>
      </c>
      <c r="I20" s="62">
        <f>[7]STA_SP1_NO!$H$167</f>
        <v>0</v>
      </c>
      <c r="J20" s="54">
        <f>[8]STA_SP1_NO!$H$167</f>
        <v>0</v>
      </c>
      <c r="K20" s="62">
        <f>[9]STA_SP1_NO!$H$167</f>
        <v>0</v>
      </c>
      <c r="L20" s="54">
        <f>[10]STA_SP1_NO!$H$167</f>
        <v>0</v>
      </c>
      <c r="M20" s="374">
        <f>[11]STA_SP1_NO!$H$167</f>
        <v>0</v>
      </c>
      <c r="N20" s="369">
        <f t="shared" si="0"/>
        <v>0</v>
      </c>
    </row>
    <row r="21" spans="1:14" ht="15.75" thickBot="1" x14ac:dyDescent="0.3">
      <c r="A21" s="34">
        <v>18</v>
      </c>
      <c r="B21" s="353" t="s">
        <v>29</v>
      </c>
      <c r="C21" s="370">
        <f>[1]STA_SP1_NO!$H$170</f>
        <v>90</v>
      </c>
      <c r="D21" s="54">
        <f>[2]STA_SP1_NO!$H$170</f>
        <v>306</v>
      </c>
      <c r="E21" s="370">
        <f>[3]STA_SP1_NO!$H$170</f>
        <v>95</v>
      </c>
      <c r="F21" s="54">
        <f>[4]STA_SP1_NO!$H$170</f>
        <v>115</v>
      </c>
      <c r="G21" s="62">
        <f>[5]STA_SP1_NO!$H$170</f>
        <v>122</v>
      </c>
      <c r="H21" s="371">
        <f>[6]STA_SP1_NO!$H$170</f>
        <v>69</v>
      </c>
      <c r="I21" s="62">
        <f>[7]STA_SP1_NO!$H$170</f>
        <v>22</v>
      </c>
      <c r="J21" s="54">
        <f>[8]STA_SP1_NO!$H$170</f>
        <v>65</v>
      </c>
      <c r="K21" s="62">
        <f>[9]STA_SP1_NO!$H$170</f>
        <v>31</v>
      </c>
      <c r="L21" s="54">
        <f>[10]STA_SP1_NO!$H$170</f>
        <v>117</v>
      </c>
      <c r="M21" s="374">
        <f>[11]STA_SP1_NO!$H$170</f>
        <v>0</v>
      </c>
      <c r="N21" s="369">
        <f t="shared" si="0"/>
        <v>1032</v>
      </c>
    </row>
    <row r="22" spans="1:14" ht="15.75" thickBot="1" x14ac:dyDescent="0.3">
      <c r="A22" s="36"/>
      <c r="B22" s="366" t="s">
        <v>37</v>
      </c>
      <c r="C22" s="359">
        <f t="shared" ref="C22:F22" si="1">SUM(C4:C21)</f>
        <v>3128</v>
      </c>
      <c r="D22" s="362">
        <f t="shared" si="1"/>
        <v>3424</v>
      </c>
      <c r="E22" s="361">
        <f>SUM(E4:E21)</f>
        <v>1548</v>
      </c>
      <c r="F22" s="362">
        <f t="shared" si="1"/>
        <v>2197</v>
      </c>
      <c r="G22" s="350">
        <f t="shared" ref="G22:M22" si="2">SUM(G4:G21)</f>
        <v>3416</v>
      </c>
      <c r="H22" s="362">
        <f t="shared" si="2"/>
        <v>3408</v>
      </c>
      <c r="I22" s="350">
        <f t="shared" si="2"/>
        <v>1459</v>
      </c>
      <c r="J22" s="363">
        <f t="shared" si="2"/>
        <v>1216</v>
      </c>
      <c r="K22" s="350">
        <f t="shared" si="2"/>
        <v>1246</v>
      </c>
      <c r="L22" s="362">
        <f t="shared" si="2"/>
        <v>3114</v>
      </c>
      <c r="M22" s="364">
        <f t="shared" si="2"/>
        <v>48</v>
      </c>
      <c r="N22" s="365">
        <f t="shared" si="0"/>
        <v>24204</v>
      </c>
    </row>
    <row r="23" spans="1:14" ht="15.75" thickBot="1" x14ac:dyDescent="0.3">
      <c r="A23" s="1"/>
      <c r="B23" s="1"/>
      <c r="C23" s="1"/>
      <c r="D23" s="1"/>
      <c r="E23" s="1"/>
      <c r="F23" s="1"/>
      <c r="G23" s="341"/>
      <c r="H23" s="1"/>
      <c r="I23" s="341"/>
      <c r="J23" s="1"/>
      <c r="K23" s="341"/>
      <c r="L23" s="1"/>
      <c r="M23" s="341"/>
      <c r="N23" s="1"/>
    </row>
    <row r="24" spans="1:14" ht="15.75" thickBot="1" x14ac:dyDescent="0.3">
      <c r="A24" s="460" t="s">
        <v>31</v>
      </c>
      <c r="B24" s="461"/>
      <c r="C24" s="48">
        <f>C22/N22</f>
        <v>0.12923483721698892</v>
      </c>
      <c r="D24" s="47">
        <f>D22/N22</f>
        <v>0.14146422078995208</v>
      </c>
      <c r="E24" s="48">
        <f>E22/N22</f>
        <v>6.395637084779375E-2</v>
      </c>
      <c r="F24" s="47">
        <f>F22/N22</f>
        <v>9.0770120641216326E-2</v>
      </c>
      <c r="G24" s="48">
        <f>G22/N22</f>
        <v>0.14113369690960173</v>
      </c>
      <c r="H24" s="47">
        <f>H22/N22</f>
        <v>0.14080317302925136</v>
      </c>
      <c r="I24" s="48">
        <f>I22/N22</f>
        <v>6.0279292678896049E-2</v>
      </c>
      <c r="J24" s="47">
        <f>J22/N22</f>
        <v>5.0239629813254007E-2</v>
      </c>
      <c r="K24" s="48">
        <f>K22/N22</f>
        <v>5.1479094364567837E-2</v>
      </c>
      <c r="L24" s="47">
        <f>L22/N22</f>
        <v>0.12865642042637582</v>
      </c>
      <c r="M24" s="342">
        <f>M22/N22</f>
        <v>1.9831432821021317E-3</v>
      </c>
      <c r="N24" s="257">
        <f>SUM(C24:M24)</f>
        <v>1</v>
      </c>
    </row>
    <row r="25" spans="1:14" ht="15.75" thickBo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5.75" thickBot="1" x14ac:dyDescent="0.3">
      <c r="A26" s="415" t="s">
        <v>0</v>
      </c>
      <c r="B26" s="417" t="s">
        <v>1</v>
      </c>
      <c r="C26" s="474" t="s">
        <v>90</v>
      </c>
      <c r="D26" s="475"/>
      <c r="E26" s="475"/>
      <c r="F26" s="475"/>
      <c r="G26" s="475"/>
      <c r="H26" s="476"/>
      <c r="I26" s="472" t="s">
        <v>3</v>
      </c>
      <c r="J26" s="1"/>
      <c r="K26" s="1"/>
      <c r="L26" s="1"/>
      <c r="M26" s="1"/>
      <c r="N26" s="1"/>
    </row>
    <row r="27" spans="1:14" ht="23.25" thickBot="1" x14ac:dyDescent="0.3">
      <c r="A27" s="416"/>
      <c r="B27" s="419"/>
      <c r="C27" s="168" t="s">
        <v>11</v>
      </c>
      <c r="D27" s="127" t="s">
        <v>32</v>
      </c>
      <c r="E27" s="168" t="s">
        <v>7</v>
      </c>
      <c r="F27" s="127" t="s">
        <v>9</v>
      </c>
      <c r="G27" s="166" t="s">
        <v>4</v>
      </c>
      <c r="H27" s="253" t="s">
        <v>95</v>
      </c>
      <c r="I27" s="480"/>
      <c r="J27" s="81"/>
      <c r="K27" s="470" t="s">
        <v>33</v>
      </c>
      <c r="L27" s="471"/>
      <c r="M27" s="232">
        <f>N22</f>
        <v>24204</v>
      </c>
      <c r="N27" s="233">
        <f>M27/M29</f>
        <v>0.97122908390514029</v>
      </c>
    </row>
    <row r="28" spans="1:14" ht="15.75" thickBot="1" x14ac:dyDescent="0.3">
      <c r="A28" s="22">
        <v>19</v>
      </c>
      <c r="B28" s="128" t="s">
        <v>34</v>
      </c>
      <c r="C28" s="165">
        <f>[12]STA_SP2_ZO!$G$51+[12]STA_SP2_ZO!$H$51</f>
        <v>353</v>
      </c>
      <c r="D28" s="50">
        <f>[13]STA_SP2_ZO!$G$51+[13]STA_SP2_ZO!$H$51</f>
        <v>265</v>
      </c>
      <c r="E28" s="165">
        <f>[14]STA_SP2_ZO!$G$51+[14]STA_SP2_ZO!$H$51</f>
        <v>28</v>
      </c>
      <c r="F28" s="50">
        <f>[15]STA_SP2_ZO!$G$51+[15]STA_SP2_ZO!$H$51</f>
        <v>50</v>
      </c>
      <c r="G28" s="115">
        <f>[16]STA_SP2_ZO!$G$51+[16]STA_SP2_ZO!$H$51</f>
        <v>21</v>
      </c>
      <c r="H28" s="50">
        <f>[17]STA_SP2_ZO!$G$51+[17]STA_SP2_ZO!$H$51</f>
        <v>0</v>
      </c>
      <c r="I28" s="244">
        <f>SUM(C28:H28)</f>
        <v>717</v>
      </c>
      <c r="J28" s="81"/>
      <c r="K28" s="462" t="s">
        <v>34</v>
      </c>
      <c r="L28" s="463"/>
      <c r="M28" s="234">
        <f>I28</f>
        <v>717</v>
      </c>
      <c r="N28" s="235">
        <f>M28/M29</f>
        <v>2.8770916094859756E-2</v>
      </c>
    </row>
    <row r="29" spans="1:14" ht="15.75" thickBot="1" x14ac:dyDescent="0.3">
      <c r="A29" s="12"/>
      <c r="B29" s="20"/>
      <c r="C29" s="1"/>
      <c r="D29" s="1"/>
      <c r="E29" s="1"/>
      <c r="F29" s="1"/>
      <c r="G29" s="1"/>
      <c r="H29" s="1"/>
      <c r="I29" s="1"/>
      <c r="J29" s="81"/>
      <c r="K29" s="464" t="s">
        <v>3</v>
      </c>
      <c r="L29" s="465"/>
      <c r="M29" s="236">
        <f>M27+M28</f>
        <v>24921</v>
      </c>
      <c r="N29" s="237">
        <f>M29/M29</f>
        <v>1</v>
      </c>
    </row>
    <row r="30" spans="1:14" ht="15.75" thickBot="1" x14ac:dyDescent="0.3">
      <c r="A30" s="420" t="s">
        <v>35</v>
      </c>
      <c r="B30" s="421"/>
      <c r="C30" s="23">
        <f>C28/I28</f>
        <v>0.49232914923291493</v>
      </c>
      <c r="D30" s="82">
        <f>D28/I28</f>
        <v>0.36959553695955372</v>
      </c>
      <c r="E30" s="23">
        <f>E28/I28</f>
        <v>3.9051603905160388E-2</v>
      </c>
      <c r="F30" s="82">
        <f>F28/I28</f>
        <v>6.9735006973500699E-2</v>
      </c>
      <c r="G30" s="23">
        <f>G28/I28</f>
        <v>2.9288702928870293E-2</v>
      </c>
      <c r="H30" s="82">
        <f>H28/I28</f>
        <v>0</v>
      </c>
      <c r="I30" s="231">
        <f>I28/I28</f>
        <v>1</v>
      </c>
      <c r="J30" s="1"/>
      <c r="K30" s="1"/>
      <c r="L30" s="1"/>
      <c r="M30" s="1"/>
      <c r="N30" s="1"/>
    </row>
  </sheetData>
  <mergeCells count="14">
    <mergeCell ref="N2:N3"/>
    <mergeCell ref="A24:B24"/>
    <mergeCell ref="C1:I1"/>
    <mergeCell ref="A2:A3"/>
    <mergeCell ref="B2:B3"/>
    <mergeCell ref="C2:M2"/>
    <mergeCell ref="K28:L28"/>
    <mergeCell ref="A30:B30"/>
    <mergeCell ref="A26:A27"/>
    <mergeCell ref="B26:B27"/>
    <mergeCell ref="K27:L27"/>
    <mergeCell ref="K29:L29"/>
    <mergeCell ref="I26:I27"/>
    <mergeCell ref="C26:H26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workbookViewId="0">
      <selection activeCell="Q16" sqref="Q16"/>
    </sheetView>
  </sheetViews>
  <sheetFormatPr defaultRowHeight="15" x14ac:dyDescent="0.25"/>
  <cols>
    <col min="1" max="1" width="4.7109375" customWidth="1"/>
    <col min="2" max="2" width="27.85546875" customWidth="1"/>
    <col min="8" max="8" width="9.85546875" customWidth="1"/>
    <col min="11" max="11" width="9.140625" customWidth="1"/>
  </cols>
  <sheetData>
    <row r="1" spans="1:14" ht="27.75" customHeight="1" thickBot="1" x14ac:dyDescent="0.3">
      <c r="A1" s="26"/>
      <c r="B1" s="26"/>
      <c r="C1" s="448" t="s">
        <v>102</v>
      </c>
      <c r="D1" s="449"/>
      <c r="E1" s="449"/>
      <c r="F1" s="449"/>
      <c r="G1" s="449"/>
      <c r="H1" s="449"/>
      <c r="I1" s="449"/>
      <c r="J1" s="450"/>
      <c r="K1" s="450"/>
      <c r="L1" s="26"/>
      <c r="M1" s="26"/>
      <c r="N1" s="155" t="s">
        <v>36</v>
      </c>
    </row>
    <row r="2" spans="1:14" ht="15.75" thickBot="1" x14ac:dyDescent="0.3">
      <c r="A2" s="451" t="s">
        <v>0</v>
      </c>
      <c r="B2" s="453" t="s">
        <v>1</v>
      </c>
      <c r="C2" s="486" t="s">
        <v>2</v>
      </c>
      <c r="D2" s="487"/>
      <c r="E2" s="487"/>
      <c r="F2" s="487"/>
      <c r="G2" s="487"/>
      <c r="H2" s="487"/>
      <c r="I2" s="487"/>
      <c r="J2" s="487"/>
      <c r="K2" s="487"/>
      <c r="L2" s="487"/>
      <c r="M2" s="488"/>
      <c r="N2" s="455" t="s">
        <v>3</v>
      </c>
    </row>
    <row r="3" spans="1:14" ht="15.75" thickBot="1" x14ac:dyDescent="0.3">
      <c r="A3" s="452"/>
      <c r="B3" s="482"/>
      <c r="C3" s="354" t="s">
        <v>69</v>
      </c>
      <c r="D3" s="375" t="s">
        <v>4</v>
      </c>
      <c r="E3" s="357" t="s">
        <v>5</v>
      </c>
      <c r="F3" s="307" t="s">
        <v>6</v>
      </c>
      <c r="G3" s="367" t="s">
        <v>8</v>
      </c>
      <c r="H3" s="356" t="s">
        <v>94</v>
      </c>
      <c r="I3" s="357" t="s">
        <v>9</v>
      </c>
      <c r="J3" s="372" t="s">
        <v>38</v>
      </c>
      <c r="K3" s="358" t="s">
        <v>93</v>
      </c>
      <c r="L3" s="307" t="s">
        <v>11</v>
      </c>
      <c r="M3" s="373" t="s">
        <v>96</v>
      </c>
      <c r="N3" s="456"/>
    </row>
    <row r="4" spans="1:14" x14ac:dyDescent="0.25">
      <c r="A4" s="30">
        <v>1</v>
      </c>
      <c r="B4" s="351" t="s">
        <v>12</v>
      </c>
      <c r="C4" s="62">
        <f>[1]STA_SP1_NO!$I$10</f>
        <v>11973.44</v>
      </c>
      <c r="D4" s="368">
        <f>[2]STA_SP1_NO!$I$10</f>
        <v>20438.63</v>
      </c>
      <c r="E4" s="62">
        <f>[3]STA_SP1_NO!$I$10</f>
        <v>2642</v>
      </c>
      <c r="F4" s="54">
        <f>[4]STA_SP1_NO!$I$10</f>
        <v>2581.5</v>
      </c>
      <c r="G4" s="259">
        <f>[5]STA_SP1_NO!$I$10</f>
        <v>9359</v>
      </c>
      <c r="H4" s="371">
        <f>[6]STA_SP1_NO!$I$10</f>
        <v>2593.34</v>
      </c>
      <c r="I4" s="62">
        <f>[7]STA_SP1_NO!$I$10</f>
        <v>3288</v>
      </c>
      <c r="J4" s="54">
        <f>[8]STA_SP1_NO!$I$10</f>
        <v>1496</v>
      </c>
      <c r="K4" s="62">
        <f>[9]STA_SP1_NO!$I$10</f>
        <v>7377.49</v>
      </c>
      <c r="L4" s="54">
        <f>[10]STA_SP1_NO!$I$10</f>
        <v>8146</v>
      </c>
      <c r="M4" s="374">
        <f>[11]STA_SP1_NO!$I$10</f>
        <v>0</v>
      </c>
      <c r="N4" s="249">
        <f t="shared" ref="N4:N21" si="0">SUM(C4:M4)</f>
        <v>69895.399999999994</v>
      </c>
    </row>
    <row r="5" spans="1:14" x14ac:dyDescent="0.25">
      <c r="A5" s="32">
        <v>2</v>
      </c>
      <c r="B5" s="352" t="s">
        <v>13</v>
      </c>
      <c r="C5" s="62">
        <f>[1]STA_SP1_NO!$I$20</f>
        <v>3659.87</v>
      </c>
      <c r="D5" s="368">
        <f>[2]STA_SP1_NO!$I$20</f>
        <v>16850.59</v>
      </c>
      <c r="E5" s="62">
        <f>[3]STA_SP1_NO!$I$20</f>
        <v>1791</v>
      </c>
      <c r="F5" s="54">
        <f>[4]STA_SP1_NO!$I$20</f>
        <v>6680.29</v>
      </c>
      <c r="G5" s="259">
        <f>[5]STA_SP1_NO!$I$20</f>
        <v>27119</v>
      </c>
      <c r="H5" s="371">
        <f>[6]STA_SP1_NO!$I$20</f>
        <v>0</v>
      </c>
      <c r="I5" s="62">
        <f>[7]STA_SP1_NO!$I$20</f>
        <v>969</v>
      </c>
      <c r="J5" s="54">
        <f>[8]STA_SP1_NO!$I$20</f>
        <v>0</v>
      </c>
      <c r="K5" s="62">
        <f>[9]STA_SP1_NO!$I$20</f>
        <v>2971.46</v>
      </c>
      <c r="L5" s="54">
        <f>[10]STA_SP1_NO!$I$20</f>
        <v>14347</v>
      </c>
      <c r="M5" s="374">
        <f>[11]STA_SP1_NO!$I$20</f>
        <v>0</v>
      </c>
      <c r="N5" s="249">
        <f t="shared" si="0"/>
        <v>74388.209999999992</v>
      </c>
    </row>
    <row r="6" spans="1:14" x14ac:dyDescent="0.25">
      <c r="A6" s="32">
        <v>3</v>
      </c>
      <c r="B6" s="352" t="s">
        <v>14</v>
      </c>
      <c r="C6" s="62">
        <f>[1]STA_SP1_NO!$I$24</f>
        <v>40113.040000000001</v>
      </c>
      <c r="D6" s="368">
        <f>[2]STA_SP1_NO!$I$24</f>
        <v>44704.21</v>
      </c>
      <c r="E6" s="62">
        <f>[3]STA_SP1_NO!$I$24</f>
        <v>22543</v>
      </c>
      <c r="F6" s="54">
        <f>[4]STA_SP1_NO!$I$24</f>
        <v>44993.36</v>
      </c>
      <c r="G6" s="259">
        <f>[5]STA_SP1_NO!$I$24</f>
        <v>29033</v>
      </c>
      <c r="H6" s="371">
        <f>[6]STA_SP1_NO!$I$24</f>
        <v>9599.76</v>
      </c>
      <c r="I6" s="62">
        <f>[7]STA_SP1_NO!$I$24</f>
        <v>11701</v>
      </c>
      <c r="J6" s="54">
        <f>[8]STA_SP1_NO!$I$24</f>
        <v>17404</v>
      </c>
      <c r="K6" s="62">
        <f>[9]STA_SP1_NO!$I$24</f>
        <v>29926.89</v>
      </c>
      <c r="L6" s="54">
        <f>[10]STA_SP1_NO!$I$24</f>
        <v>26325</v>
      </c>
      <c r="M6" s="374">
        <f>[11]STA_SP1_NO!$I$24</f>
        <v>330</v>
      </c>
      <c r="N6" s="249">
        <f t="shared" si="0"/>
        <v>276673.26</v>
      </c>
    </row>
    <row r="7" spans="1:14" x14ac:dyDescent="0.25">
      <c r="A7" s="32">
        <v>4</v>
      </c>
      <c r="B7" s="352" t="s">
        <v>15</v>
      </c>
      <c r="C7" s="62">
        <f>[1]STA_SP1_NO!$I$27</f>
        <v>0</v>
      </c>
      <c r="D7" s="368">
        <f>[2]STA_SP1_NO!$I$27</f>
        <v>0</v>
      </c>
      <c r="E7" s="62">
        <f>[3]STA_SP1_NO!$I$27</f>
        <v>0</v>
      </c>
      <c r="F7" s="54">
        <f>[4]STA_SP1_NO!$I$27</f>
        <v>0</v>
      </c>
      <c r="G7" s="259">
        <f>[5]STA_SP1_NO!$I$27</f>
        <v>0</v>
      </c>
      <c r="H7" s="371">
        <f>[6]STA_SP1_NO!$I$27</f>
        <v>0</v>
      </c>
      <c r="I7" s="62">
        <f>[7]STA_SP1_NO!$I$27</f>
        <v>0</v>
      </c>
      <c r="J7" s="54">
        <f>[8]STA_SP1_NO!$I$27</f>
        <v>0</v>
      </c>
      <c r="K7" s="62">
        <f>[9]STA_SP1_NO!$I$27</f>
        <v>0</v>
      </c>
      <c r="L7" s="54">
        <f>[10]STA_SP1_NO!$I$27</f>
        <v>0</v>
      </c>
      <c r="M7" s="374">
        <f>[11]STA_SP1_NO!$I$27</f>
        <v>0</v>
      </c>
      <c r="N7" s="249">
        <f t="shared" si="0"/>
        <v>0</v>
      </c>
    </row>
    <row r="8" spans="1:14" x14ac:dyDescent="0.25">
      <c r="A8" s="32">
        <v>5</v>
      </c>
      <c r="B8" s="352" t="s">
        <v>16</v>
      </c>
      <c r="C8" s="62">
        <f>[1]STA_SP1_NO!$I$30</f>
        <v>0</v>
      </c>
      <c r="D8" s="368">
        <f>[2]STA_SP1_NO!$I$30</f>
        <v>480256.06</v>
      </c>
      <c r="E8" s="62">
        <f>[3]STA_SP1_NO!$I$30</f>
        <v>0</v>
      </c>
      <c r="F8" s="54">
        <f>[4]STA_SP1_NO!$I$30</f>
        <v>0</v>
      </c>
      <c r="G8" s="259">
        <f>[5]STA_SP1_NO!$I$30</f>
        <v>0</v>
      </c>
      <c r="H8" s="371">
        <f>[6]STA_SP1_NO!$I$30</f>
        <v>0</v>
      </c>
      <c r="I8" s="62">
        <f>[7]STA_SP1_NO!$I$30</f>
        <v>0</v>
      </c>
      <c r="J8" s="54">
        <f>[8]STA_SP1_NO!$I$30</f>
        <v>0</v>
      </c>
      <c r="K8" s="62">
        <f>[9]STA_SP1_NO!$I$30</f>
        <v>0</v>
      </c>
      <c r="L8" s="54">
        <f>[10]STA_SP1_NO!$I$30</f>
        <v>0</v>
      </c>
      <c r="M8" s="374">
        <f>[11]STA_SP1_NO!$I$30</f>
        <v>0</v>
      </c>
      <c r="N8" s="249">
        <f t="shared" si="0"/>
        <v>480256.06</v>
      </c>
    </row>
    <row r="9" spans="1:14" x14ac:dyDescent="0.25">
      <c r="A9" s="32">
        <v>6</v>
      </c>
      <c r="B9" s="352" t="s">
        <v>17</v>
      </c>
      <c r="C9" s="62">
        <f>[1]STA_SP1_NO!$I$33</f>
        <v>0</v>
      </c>
      <c r="D9" s="368">
        <f>[2]STA_SP1_NO!$I$33</f>
        <v>0</v>
      </c>
      <c r="E9" s="62">
        <f>[3]STA_SP1_NO!$I$33</f>
        <v>0</v>
      </c>
      <c r="F9" s="54">
        <f>[4]STA_SP1_NO!$I$33</f>
        <v>0</v>
      </c>
      <c r="G9" s="259">
        <f>[5]STA_SP1_NO!$I$33</f>
        <v>0</v>
      </c>
      <c r="H9" s="371">
        <f>[6]STA_SP1_NO!$I$33</f>
        <v>0</v>
      </c>
      <c r="I9" s="62">
        <f>[7]STA_SP1_NO!$I$33</f>
        <v>0</v>
      </c>
      <c r="J9" s="54">
        <f>[8]STA_SP1_NO!$I$33</f>
        <v>0</v>
      </c>
      <c r="K9" s="62">
        <f>[9]STA_SP1_NO!$I$33</f>
        <v>0</v>
      </c>
      <c r="L9" s="54">
        <f>[10]STA_SP1_NO!$I$33</f>
        <v>0</v>
      </c>
      <c r="M9" s="374">
        <f>[11]STA_SP1_NO!$I$33</f>
        <v>0</v>
      </c>
      <c r="N9" s="249">
        <f t="shared" si="0"/>
        <v>0</v>
      </c>
    </row>
    <row r="10" spans="1:14" x14ac:dyDescent="0.25">
      <c r="A10" s="32">
        <v>7</v>
      </c>
      <c r="B10" s="352" t="s">
        <v>18</v>
      </c>
      <c r="C10" s="62">
        <f>[1]STA_SP1_NO!$I$36</f>
        <v>701.65</v>
      </c>
      <c r="D10" s="368">
        <f>[2]STA_SP1_NO!$I$36</f>
        <v>50953</v>
      </c>
      <c r="E10" s="62">
        <f>[3]STA_SP1_NO!$I$36</f>
        <v>0</v>
      </c>
      <c r="F10" s="54">
        <f>[4]STA_SP1_NO!$I$36</f>
        <v>0</v>
      </c>
      <c r="G10" s="259">
        <f>[5]STA_SP1_NO!$I$36</f>
        <v>0</v>
      </c>
      <c r="H10" s="371">
        <f>[6]STA_SP1_NO!$I$36</f>
        <v>0</v>
      </c>
      <c r="I10" s="62">
        <f>[7]STA_SP1_NO!$I$36</f>
        <v>15</v>
      </c>
      <c r="J10" s="54">
        <f>[8]STA_SP1_NO!$I$36</f>
        <v>0</v>
      </c>
      <c r="K10" s="62">
        <f>[9]STA_SP1_NO!$I$36</f>
        <v>0</v>
      </c>
      <c r="L10" s="54">
        <f>[10]STA_SP1_NO!$I$36</f>
        <v>0</v>
      </c>
      <c r="M10" s="374">
        <f>[11]STA_SP1_NO!$I$36</f>
        <v>0</v>
      </c>
      <c r="N10" s="249">
        <f t="shared" si="0"/>
        <v>51669.65</v>
      </c>
    </row>
    <row r="11" spans="1:14" x14ac:dyDescent="0.25">
      <c r="A11" s="32">
        <v>8</v>
      </c>
      <c r="B11" s="352" t="s">
        <v>19</v>
      </c>
      <c r="C11" s="62">
        <f>[1]STA_SP1_NO!$I$40</f>
        <v>25451.95</v>
      </c>
      <c r="D11" s="368">
        <f>[2]STA_SP1_NO!$I$40</f>
        <v>19700.32</v>
      </c>
      <c r="E11" s="62">
        <f>[3]STA_SP1_NO!$I$40</f>
        <v>287</v>
      </c>
      <c r="F11" s="54">
        <f>[4]STA_SP1_NO!$I$40</f>
        <v>177680.33</v>
      </c>
      <c r="G11" s="259">
        <f>[5]STA_SP1_NO!$I$40</f>
        <v>34505</v>
      </c>
      <c r="H11" s="371">
        <f>[6]STA_SP1_NO!$I$40</f>
        <v>737</v>
      </c>
      <c r="I11" s="62">
        <f>[7]STA_SP1_NO!$I$40</f>
        <v>12648</v>
      </c>
      <c r="J11" s="54">
        <f>[8]STA_SP1_NO!$I$40</f>
        <v>7857</v>
      </c>
      <c r="K11" s="62">
        <f>[9]STA_SP1_NO!$I$40</f>
        <v>6119.98</v>
      </c>
      <c r="L11" s="54">
        <f>[10]STA_SP1_NO!$I$40</f>
        <v>37567</v>
      </c>
      <c r="M11" s="374">
        <f>[11]STA_SP1_NO!$I$40</f>
        <v>0</v>
      </c>
      <c r="N11" s="249">
        <f t="shared" si="0"/>
        <v>322553.57999999996</v>
      </c>
    </row>
    <row r="12" spans="1:14" x14ac:dyDescent="0.25">
      <c r="A12" s="32">
        <v>9</v>
      </c>
      <c r="B12" s="352" t="s">
        <v>20</v>
      </c>
      <c r="C12" s="62">
        <f>[1]STA_SP1_NO!$I$56</f>
        <v>183837.25</v>
      </c>
      <c r="D12" s="368">
        <f>[2]STA_SP1_NO!$I$56</f>
        <v>8361.26</v>
      </c>
      <c r="E12" s="62">
        <f>[3]STA_SP1_NO!$I$56</f>
        <v>9998</v>
      </c>
      <c r="F12" s="54">
        <f>[4]STA_SP1_NO!$I$56</f>
        <v>15157.16</v>
      </c>
      <c r="G12" s="259">
        <f>[5]STA_SP1_NO!$I$56</f>
        <v>3141</v>
      </c>
      <c r="H12" s="371">
        <f>[6]STA_SP1_NO!$I$56</f>
        <v>446.37</v>
      </c>
      <c r="I12" s="62">
        <f>[7]STA_SP1_NO!$I$56</f>
        <v>4341</v>
      </c>
      <c r="J12" s="54">
        <f>[8]STA_SP1_NO!$I$56</f>
        <v>341</v>
      </c>
      <c r="K12" s="62">
        <f>[9]STA_SP1_NO!$I$56</f>
        <v>5818.87</v>
      </c>
      <c r="L12" s="54">
        <f>[10]STA_SP1_NO!$I$56</f>
        <v>5382</v>
      </c>
      <c r="M12" s="374">
        <f>[11]STA_SP1_NO!$I$56</f>
        <v>0</v>
      </c>
      <c r="N12" s="249">
        <f t="shared" si="0"/>
        <v>236823.91</v>
      </c>
    </row>
    <row r="13" spans="1:14" x14ac:dyDescent="0.25">
      <c r="A13" s="32">
        <v>10</v>
      </c>
      <c r="B13" s="352" t="s">
        <v>21</v>
      </c>
      <c r="C13" s="62">
        <f>[1]STA_SP1_NO!$I$88</f>
        <v>346307.5</v>
      </c>
      <c r="D13" s="368">
        <f>[2]STA_SP1_NO!$I$88</f>
        <v>274673.93</v>
      </c>
      <c r="E13" s="62">
        <f>[3]STA_SP1_NO!$I$88</f>
        <v>155871</v>
      </c>
      <c r="F13" s="54">
        <f>[4]STA_SP1_NO!$I$88</f>
        <v>206530.94</v>
      </c>
      <c r="G13" s="259">
        <f>[5]STA_SP1_NO!$I$88</f>
        <v>254031</v>
      </c>
      <c r="H13" s="371">
        <f>[6]STA_SP1_NO!$I$88</f>
        <v>220855.02</v>
      </c>
      <c r="I13" s="62">
        <f>[7]STA_SP1_NO!$I$88</f>
        <v>122701</v>
      </c>
      <c r="J13" s="54">
        <f>[8]STA_SP1_NO!$I$88</f>
        <v>173677</v>
      </c>
      <c r="K13" s="62">
        <f>[9]STA_SP1_NO!$I$88</f>
        <v>218074.86</v>
      </c>
      <c r="L13" s="54">
        <f>[10]STA_SP1_NO!$I$88</f>
        <v>225680</v>
      </c>
      <c r="M13" s="374">
        <f>[11]STA_SP1_NO!$I$88</f>
        <v>1651.1</v>
      </c>
      <c r="N13" s="249">
        <f t="shared" si="0"/>
        <v>2200053.35</v>
      </c>
    </row>
    <row r="14" spans="1:14" x14ac:dyDescent="0.25">
      <c r="A14" s="32">
        <v>11</v>
      </c>
      <c r="B14" s="352" t="s">
        <v>22</v>
      </c>
      <c r="C14" s="62">
        <f>[1]STA_SP1_NO!$I$124</f>
        <v>0</v>
      </c>
      <c r="D14" s="368">
        <f>[2]STA_SP1_NO!$I$124</f>
        <v>0</v>
      </c>
      <c r="E14" s="62">
        <f>[3]STA_SP1_NO!$I$124</f>
        <v>0</v>
      </c>
      <c r="F14" s="54">
        <f>[4]STA_SP1_NO!$I$124</f>
        <v>0</v>
      </c>
      <c r="G14" s="259">
        <f>[5]STA_SP1_NO!$I$124</f>
        <v>0</v>
      </c>
      <c r="H14" s="371">
        <f>[6]STA_SP1_NO!$I$124</f>
        <v>0</v>
      </c>
      <c r="I14" s="62">
        <f>[7]STA_SP1_NO!$I$124</f>
        <v>0</v>
      </c>
      <c r="J14" s="54">
        <f>[8]STA_SP1_NO!$I$124</f>
        <v>0</v>
      </c>
      <c r="K14" s="62">
        <f>[9]STA_SP1_NO!$I$124</f>
        <v>0</v>
      </c>
      <c r="L14" s="54">
        <f>[10]STA_SP1_NO!$I$124</f>
        <v>0</v>
      </c>
      <c r="M14" s="374">
        <f>[11]STA_SP1_NO!$I$124</f>
        <v>0</v>
      </c>
      <c r="N14" s="249">
        <f t="shared" si="0"/>
        <v>0</v>
      </c>
    </row>
    <row r="15" spans="1:14" x14ac:dyDescent="0.25">
      <c r="A15" s="32">
        <v>12</v>
      </c>
      <c r="B15" s="352" t="s">
        <v>23</v>
      </c>
      <c r="C15" s="62">
        <f>[1]STA_SP1_NO!$I$128</f>
        <v>0</v>
      </c>
      <c r="D15" s="368">
        <f>[2]STA_SP1_NO!$I$128</f>
        <v>6255</v>
      </c>
      <c r="E15" s="62">
        <f>[3]STA_SP1_NO!$I$128</f>
        <v>0</v>
      </c>
      <c r="F15" s="54">
        <f>[4]STA_SP1_NO!$I$128</f>
        <v>0</v>
      </c>
      <c r="G15" s="259">
        <f>[5]STA_SP1_NO!$I$128</f>
        <v>0</v>
      </c>
      <c r="H15" s="371">
        <f>[6]STA_SP1_NO!$I$128</f>
        <v>0</v>
      </c>
      <c r="I15" s="62">
        <f>[7]STA_SP1_NO!$I$128</f>
        <v>0</v>
      </c>
      <c r="J15" s="54">
        <f>[8]STA_SP1_NO!$I$128</f>
        <v>0</v>
      </c>
      <c r="K15" s="62">
        <f>[9]STA_SP1_NO!$I$128</f>
        <v>0</v>
      </c>
      <c r="L15" s="54">
        <f>[10]STA_SP1_NO!$I$128</f>
        <v>0</v>
      </c>
      <c r="M15" s="374">
        <f>[11]STA_SP1_NO!$I$128</f>
        <v>0</v>
      </c>
      <c r="N15" s="249">
        <f t="shared" si="0"/>
        <v>6255</v>
      </c>
    </row>
    <row r="16" spans="1:14" x14ac:dyDescent="0.25">
      <c r="A16" s="32">
        <v>13</v>
      </c>
      <c r="B16" s="352" t="s">
        <v>24</v>
      </c>
      <c r="C16" s="62">
        <f>[1]STA_SP1_NO!$I$132</f>
        <v>25800.41</v>
      </c>
      <c r="D16" s="368">
        <f>[2]STA_SP1_NO!$I$132</f>
        <v>5993.11</v>
      </c>
      <c r="E16" s="62">
        <f>[3]STA_SP1_NO!$I$132</f>
        <v>980</v>
      </c>
      <c r="F16" s="54">
        <f>[4]STA_SP1_NO!$I$132</f>
        <v>4242</v>
      </c>
      <c r="G16" s="259">
        <f>[5]STA_SP1_NO!$I$132</f>
        <v>4068</v>
      </c>
      <c r="H16" s="371">
        <f>[6]STA_SP1_NO!$I$132</f>
        <v>257.64</v>
      </c>
      <c r="I16" s="62">
        <f>[7]STA_SP1_NO!$I$132</f>
        <v>11996</v>
      </c>
      <c r="J16" s="54">
        <f>[8]STA_SP1_NO!$I$132</f>
        <v>7407</v>
      </c>
      <c r="K16" s="62">
        <f>[9]STA_SP1_NO!$I$132</f>
        <v>1260.58</v>
      </c>
      <c r="L16" s="54">
        <f>[10]STA_SP1_NO!$I$132</f>
        <v>71</v>
      </c>
      <c r="M16" s="374">
        <f>[11]STA_SP1_NO!$I$132</f>
        <v>0</v>
      </c>
      <c r="N16" s="249">
        <f t="shared" si="0"/>
        <v>62075.740000000005</v>
      </c>
    </row>
    <row r="17" spans="1:14" x14ac:dyDescent="0.25">
      <c r="A17" s="32">
        <v>14</v>
      </c>
      <c r="B17" s="352" t="s">
        <v>25</v>
      </c>
      <c r="C17" s="62">
        <f>[1]STA_SP1_NO!$I$153</f>
        <v>0</v>
      </c>
      <c r="D17" s="368">
        <f>[2]STA_SP1_NO!$I$153</f>
        <v>1196.17</v>
      </c>
      <c r="E17" s="62">
        <f>[3]STA_SP1_NO!$I$153</f>
        <v>0</v>
      </c>
      <c r="F17" s="54">
        <f>[4]STA_SP1_NO!$I$153</f>
        <v>0</v>
      </c>
      <c r="G17" s="259">
        <f>[5]STA_SP1_NO!$I$153</f>
        <v>0</v>
      </c>
      <c r="H17" s="371">
        <f>[6]STA_SP1_NO!$I$153</f>
        <v>0</v>
      </c>
      <c r="I17" s="62">
        <f>[7]STA_SP1_NO!$I$153</f>
        <v>0</v>
      </c>
      <c r="J17" s="54">
        <f>[8]STA_SP1_NO!$I$153</f>
        <v>0</v>
      </c>
      <c r="K17" s="62">
        <f>[9]STA_SP1_NO!$I$153</f>
        <v>0</v>
      </c>
      <c r="L17" s="54">
        <f>[10]STA_SP1_NO!$I$153</f>
        <v>0</v>
      </c>
      <c r="M17" s="374">
        <f>[11]STA_SP1_NO!$I$153</f>
        <v>0</v>
      </c>
      <c r="N17" s="249">
        <f t="shared" si="0"/>
        <v>1196.17</v>
      </c>
    </row>
    <row r="18" spans="1:14" x14ac:dyDescent="0.25">
      <c r="A18" s="32">
        <v>15</v>
      </c>
      <c r="B18" s="352" t="s">
        <v>26</v>
      </c>
      <c r="C18" s="62">
        <f>[1]STA_SP1_NO!$I$158</f>
        <v>0</v>
      </c>
      <c r="D18" s="368">
        <f>[2]STA_SP1_NO!$I$158</f>
        <v>0</v>
      </c>
      <c r="E18" s="62">
        <f>[3]STA_SP1_NO!$I$158</f>
        <v>0</v>
      </c>
      <c r="F18" s="54">
        <f>[4]STA_SP1_NO!$I$158</f>
        <v>0</v>
      </c>
      <c r="G18" s="259">
        <f>[5]STA_SP1_NO!$I$158</f>
        <v>0</v>
      </c>
      <c r="H18" s="371">
        <f>[6]STA_SP1_NO!$I$158</f>
        <v>0</v>
      </c>
      <c r="I18" s="62">
        <f>[7]STA_SP1_NO!$I$158</f>
        <v>0</v>
      </c>
      <c r="J18" s="54">
        <f>[8]STA_SP1_NO!$I$158</f>
        <v>0</v>
      </c>
      <c r="K18" s="62">
        <f>[9]STA_SP1_NO!$I$158</f>
        <v>0</v>
      </c>
      <c r="L18" s="54">
        <f>[10]STA_SP1_NO!$I$158</f>
        <v>0</v>
      </c>
      <c r="M18" s="374">
        <f>[11]STA_SP1_NO!$I$158</f>
        <v>0</v>
      </c>
      <c r="N18" s="249">
        <f t="shared" si="0"/>
        <v>0</v>
      </c>
    </row>
    <row r="19" spans="1:14" x14ac:dyDescent="0.25">
      <c r="A19" s="32">
        <v>16</v>
      </c>
      <c r="B19" s="352" t="s">
        <v>27</v>
      </c>
      <c r="C19" s="62">
        <f>[1]STA_SP1_NO!$I$161</f>
        <v>400</v>
      </c>
      <c r="D19" s="368">
        <f>[2]STA_SP1_NO!$I$161</f>
        <v>0</v>
      </c>
      <c r="E19" s="62">
        <f>[3]STA_SP1_NO!$I$161</f>
        <v>0</v>
      </c>
      <c r="F19" s="54">
        <f>[4]STA_SP1_NO!$I$161</f>
        <v>300</v>
      </c>
      <c r="G19" s="259">
        <f>[5]STA_SP1_NO!$I$161</f>
        <v>0</v>
      </c>
      <c r="H19" s="371">
        <f>[6]STA_SP1_NO!$I$161</f>
        <v>0</v>
      </c>
      <c r="I19" s="62">
        <f>[7]STA_SP1_NO!$I$161</f>
        <v>0</v>
      </c>
      <c r="J19" s="54">
        <f>[8]STA_SP1_NO!$I$161</f>
        <v>0</v>
      </c>
      <c r="K19" s="62">
        <f>[9]STA_SP1_NO!$I$161</f>
        <v>0</v>
      </c>
      <c r="L19" s="54">
        <f>[10]STA_SP1_NO!$I$161</f>
        <v>0</v>
      </c>
      <c r="M19" s="374">
        <f>[11]STA_SP1_NO!$I$161</f>
        <v>0</v>
      </c>
      <c r="N19" s="249">
        <f t="shared" si="0"/>
        <v>700</v>
      </c>
    </row>
    <row r="20" spans="1:14" x14ac:dyDescent="0.25">
      <c r="A20" s="32">
        <v>17</v>
      </c>
      <c r="B20" s="352" t="s">
        <v>28</v>
      </c>
      <c r="C20" s="62">
        <f>[1]STA_SP1_NO!$I$167</f>
        <v>0</v>
      </c>
      <c r="D20" s="368">
        <f>[2]STA_SP1_NO!$I$167</f>
        <v>0</v>
      </c>
      <c r="E20" s="62">
        <f>[3]STA_SP1_NO!$I$167</f>
        <v>0</v>
      </c>
      <c r="F20" s="54">
        <f>[4]STA_SP1_NO!$I$167</f>
        <v>0</v>
      </c>
      <c r="G20" s="259">
        <f>[5]STA_SP1_NO!$I$167</f>
        <v>0</v>
      </c>
      <c r="H20" s="371">
        <f>[6]STA_SP1_NO!$I$167</f>
        <v>0</v>
      </c>
      <c r="I20" s="62">
        <f>[7]STA_SP1_NO!$I$167</f>
        <v>0</v>
      </c>
      <c r="J20" s="54">
        <f>[8]STA_SP1_NO!$I$167</f>
        <v>0</v>
      </c>
      <c r="K20" s="62">
        <f>[9]STA_SP1_NO!$I$167</f>
        <v>0</v>
      </c>
      <c r="L20" s="54">
        <f>[10]STA_SP1_NO!$I$167</f>
        <v>0</v>
      </c>
      <c r="M20" s="374">
        <f>[11]STA_SP1_NO!$I$167</f>
        <v>0</v>
      </c>
      <c r="N20" s="249">
        <f t="shared" si="0"/>
        <v>0</v>
      </c>
    </row>
    <row r="21" spans="1:14" ht="15.75" thickBot="1" x14ac:dyDescent="0.3">
      <c r="A21" s="34">
        <v>18</v>
      </c>
      <c r="B21" s="353" t="s">
        <v>29</v>
      </c>
      <c r="C21" s="62">
        <f>[1]STA_SP1_NO!$I$170</f>
        <v>1489.48</v>
      </c>
      <c r="D21" s="368">
        <f>[2]STA_SP1_NO!$I$170</f>
        <v>9917.66</v>
      </c>
      <c r="E21" s="62">
        <f>[3]STA_SP1_NO!$I$170</f>
        <v>1455</v>
      </c>
      <c r="F21" s="54">
        <f>[4]STA_SP1_NO!$I$170</f>
        <v>5428.6</v>
      </c>
      <c r="G21" s="259">
        <f>[5]STA_SP1_NO!$I$170</f>
        <v>5132</v>
      </c>
      <c r="H21" s="371">
        <f>[6]STA_SP1_NO!$I$170</f>
        <v>1417.39</v>
      </c>
      <c r="I21" s="62">
        <f>[7]STA_SP1_NO!$I$170</f>
        <v>1015</v>
      </c>
      <c r="J21" s="54">
        <f>[8]STA_SP1_NO!$I$170</f>
        <v>4159</v>
      </c>
      <c r="K21" s="62">
        <f>[9]STA_SP1_NO!$I$170</f>
        <v>2110.69</v>
      </c>
      <c r="L21" s="54">
        <f>[10]STA_SP1_NO!$I$170</f>
        <v>2981</v>
      </c>
      <c r="M21" s="374">
        <f>[11]STA_SP1_NO!$I$170</f>
        <v>0</v>
      </c>
      <c r="N21" s="249">
        <f t="shared" si="0"/>
        <v>35105.819999999992</v>
      </c>
    </row>
    <row r="22" spans="1:14" ht="15.75" thickBot="1" x14ac:dyDescent="0.3">
      <c r="A22" s="36"/>
      <c r="B22" s="366" t="s">
        <v>30</v>
      </c>
      <c r="C22" s="350">
        <f>SUM(C4:C21)</f>
        <v>639734.59</v>
      </c>
      <c r="D22" s="360">
        <f>SUM(D4:D21)</f>
        <v>939299.94000000006</v>
      </c>
      <c r="E22" s="350">
        <f t="shared" ref="E22:F22" si="1">SUM(E4:E21)</f>
        <v>195567</v>
      </c>
      <c r="F22" s="362">
        <f t="shared" si="1"/>
        <v>463594.17999999993</v>
      </c>
      <c r="G22" s="376">
        <f t="shared" ref="G22:N22" si="2">SUM(G4:G21)</f>
        <v>366388</v>
      </c>
      <c r="H22" s="362">
        <f t="shared" si="2"/>
        <v>235906.52000000002</v>
      </c>
      <c r="I22" s="350">
        <f t="shared" si="2"/>
        <v>168674</v>
      </c>
      <c r="J22" s="363">
        <f t="shared" si="2"/>
        <v>212341</v>
      </c>
      <c r="K22" s="350">
        <f t="shared" si="2"/>
        <v>273660.82</v>
      </c>
      <c r="L22" s="362">
        <f t="shared" si="2"/>
        <v>320499</v>
      </c>
      <c r="M22" s="364">
        <f t="shared" si="2"/>
        <v>1981.1</v>
      </c>
      <c r="N22" s="250">
        <f t="shared" si="2"/>
        <v>3817646.15</v>
      </c>
    </row>
    <row r="23" spans="1:14" ht="15.75" thickBot="1" x14ac:dyDescent="0.3">
      <c r="A23" s="1"/>
      <c r="B23" s="1"/>
      <c r="C23" s="1"/>
      <c r="D23" s="1"/>
      <c r="E23" s="1"/>
      <c r="F23" s="1"/>
      <c r="G23" s="341"/>
      <c r="H23" s="119"/>
      <c r="I23" s="341"/>
      <c r="J23" s="1"/>
      <c r="K23" s="341"/>
      <c r="L23" s="1"/>
      <c r="M23" s="348"/>
      <c r="N23" s="1"/>
    </row>
    <row r="24" spans="1:14" ht="15.75" thickBot="1" x14ac:dyDescent="0.3">
      <c r="A24" s="460" t="s">
        <v>31</v>
      </c>
      <c r="B24" s="461"/>
      <c r="C24" s="48">
        <f>C22/N22</f>
        <v>0.16757304497694214</v>
      </c>
      <c r="D24" s="47">
        <f>D22/N22</f>
        <v>0.24604164532116213</v>
      </c>
      <c r="E24" s="48">
        <f>E22/N22</f>
        <v>5.1227115430800205E-2</v>
      </c>
      <c r="F24" s="47">
        <f>F22/N22</f>
        <v>0.12143455987925962</v>
      </c>
      <c r="G24" s="48">
        <f>G22/N22</f>
        <v>9.5972226236839681E-2</v>
      </c>
      <c r="H24" s="47">
        <f>H22/N22</f>
        <v>6.1793710242108224E-2</v>
      </c>
      <c r="I24" s="48">
        <f>I22/N22</f>
        <v>4.4182722382481679E-2</v>
      </c>
      <c r="J24" s="47">
        <f>J22/N22</f>
        <v>5.5620922331945301E-2</v>
      </c>
      <c r="K24" s="48">
        <f>K22/N22</f>
        <v>7.1683128621022149E-2</v>
      </c>
      <c r="L24" s="47">
        <f>L22/N22</f>
        <v>8.3951992250512794E-2</v>
      </c>
      <c r="M24" s="342">
        <f>M22/N22</f>
        <v>5.1893232692610863E-4</v>
      </c>
      <c r="N24" s="257">
        <f>SUM(C24:M24)</f>
        <v>0.99999999999999989</v>
      </c>
    </row>
    <row r="25" spans="1:14" ht="15.75" thickBo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5.75" thickBot="1" x14ac:dyDescent="0.3">
      <c r="A26" s="415" t="s">
        <v>0</v>
      </c>
      <c r="B26" s="417" t="s">
        <v>1</v>
      </c>
      <c r="C26" s="485" t="s">
        <v>90</v>
      </c>
      <c r="D26" s="485"/>
      <c r="E26" s="485"/>
      <c r="F26" s="485"/>
      <c r="G26" s="485"/>
      <c r="H26" s="485"/>
      <c r="I26" s="472" t="s">
        <v>3</v>
      </c>
      <c r="J26" s="1"/>
      <c r="K26" s="1"/>
      <c r="L26" s="1"/>
      <c r="M26" s="1"/>
      <c r="N26" s="1"/>
    </row>
    <row r="27" spans="1:14" ht="15.75" thickBot="1" x14ac:dyDescent="0.3">
      <c r="A27" s="416"/>
      <c r="B27" s="419"/>
      <c r="C27" s="189" t="s">
        <v>11</v>
      </c>
      <c r="D27" s="215" t="s">
        <v>32</v>
      </c>
      <c r="E27" s="191" t="s">
        <v>7</v>
      </c>
      <c r="F27" s="127" t="s">
        <v>9</v>
      </c>
      <c r="G27" s="166" t="s">
        <v>4</v>
      </c>
      <c r="H27" s="211" t="s">
        <v>95</v>
      </c>
      <c r="I27" s="480"/>
      <c r="J27" s="81"/>
      <c r="K27" s="429" t="s">
        <v>33</v>
      </c>
      <c r="L27" s="430"/>
      <c r="M27" s="232">
        <f>N22</f>
        <v>3817646.15</v>
      </c>
      <c r="N27" s="233">
        <f>M27/M29</f>
        <v>0.97989590087158596</v>
      </c>
    </row>
    <row r="28" spans="1:14" ht="15.75" thickBot="1" x14ac:dyDescent="0.3">
      <c r="A28" s="22">
        <v>19</v>
      </c>
      <c r="B28" s="128" t="s">
        <v>34</v>
      </c>
      <c r="C28" s="193">
        <f>[12]STA_SP4_ZO!$G$51</f>
        <v>20689</v>
      </c>
      <c r="D28" s="192">
        <f>[13]STA_SP4_ZO!$G$51</f>
        <v>38977</v>
      </c>
      <c r="E28" s="194">
        <f>[14]STA_SP4_ZO!$G$51</f>
        <v>5311</v>
      </c>
      <c r="F28" s="50">
        <f>[15]STA_SP4_ZO!$G$51</f>
        <v>8184</v>
      </c>
      <c r="G28" s="115">
        <f>[16]STA_SP4_ZO!$G$51</f>
        <v>5163.99</v>
      </c>
      <c r="H28" s="50">
        <f>[17]STA_SP4_ZO!$G$51</f>
        <v>0</v>
      </c>
      <c r="I28" s="244">
        <f>SUM(C28:H28)</f>
        <v>78324.990000000005</v>
      </c>
      <c r="J28" s="81"/>
      <c r="K28" s="429" t="s">
        <v>34</v>
      </c>
      <c r="L28" s="430"/>
      <c r="M28" s="255">
        <f>I28</f>
        <v>78324.990000000005</v>
      </c>
      <c r="N28" s="235">
        <f>M28/M29</f>
        <v>2.0104099128413974E-2</v>
      </c>
    </row>
    <row r="29" spans="1:14" ht="15.75" thickBot="1" x14ac:dyDescent="0.3">
      <c r="A29" s="12"/>
      <c r="B29" s="20"/>
      <c r="C29" s="1"/>
      <c r="D29" s="1"/>
      <c r="E29" s="1"/>
      <c r="F29" s="1"/>
      <c r="G29" s="1"/>
      <c r="H29" s="1"/>
      <c r="I29" s="1"/>
      <c r="J29" s="81"/>
      <c r="K29" s="429" t="s">
        <v>3</v>
      </c>
      <c r="L29" s="430"/>
      <c r="M29" s="256">
        <f>M27+M28</f>
        <v>3895971.14</v>
      </c>
      <c r="N29" s="237">
        <f>M29/M29</f>
        <v>1</v>
      </c>
    </row>
    <row r="30" spans="1:14" ht="15.75" thickBot="1" x14ac:dyDescent="0.3">
      <c r="A30" s="420" t="s">
        <v>35</v>
      </c>
      <c r="B30" s="421"/>
      <c r="C30" s="23">
        <f>C28/I28</f>
        <v>0.26414302765949921</v>
      </c>
      <c r="D30" s="82">
        <f>D28/I28</f>
        <v>0.49763172647707965</v>
      </c>
      <c r="E30" s="23">
        <f>E28/I28</f>
        <v>6.7807222190516714E-2</v>
      </c>
      <c r="F30" s="82">
        <f>F28/I28</f>
        <v>0.10448772479894347</v>
      </c>
      <c r="G30" s="23">
        <f>G28/I28</f>
        <v>6.5930298873960902E-2</v>
      </c>
      <c r="H30" s="82">
        <f>H28/I28</f>
        <v>0</v>
      </c>
      <c r="I30" s="231">
        <f>I28/I28</f>
        <v>1</v>
      </c>
      <c r="J30" s="1"/>
      <c r="K30" s="1"/>
      <c r="L30" s="1"/>
      <c r="M30" s="1"/>
      <c r="N30" s="1"/>
    </row>
    <row r="31" spans="1:1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</sheetData>
  <mergeCells count="14">
    <mergeCell ref="N2:N3"/>
    <mergeCell ref="A24:B24"/>
    <mergeCell ref="C1:K1"/>
    <mergeCell ref="A2:A3"/>
    <mergeCell ref="B2:B3"/>
    <mergeCell ref="C2:M2"/>
    <mergeCell ref="K28:L28"/>
    <mergeCell ref="A30:B30"/>
    <mergeCell ref="A26:A27"/>
    <mergeCell ref="B26:B27"/>
    <mergeCell ref="K27:L27"/>
    <mergeCell ref="K29:L29"/>
    <mergeCell ref="I26:I27"/>
    <mergeCell ref="C26:H26"/>
  </mergeCells>
  <pageMargins left="0.25" right="0.25" top="0.75" bottom="0.75" header="0.3" footer="0.3"/>
  <pageSetup paperSize="9" scale="9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workbookViewId="0">
      <selection activeCell="Q18" sqref="Q18"/>
    </sheetView>
  </sheetViews>
  <sheetFormatPr defaultRowHeight="15" x14ac:dyDescent="0.25"/>
  <cols>
    <col min="1" max="1" width="6.42578125" customWidth="1"/>
    <col min="2" max="2" width="25.5703125" customWidth="1"/>
    <col min="8" max="8" width="10" customWidth="1"/>
  </cols>
  <sheetData>
    <row r="1" spans="1:14" ht="28.5" customHeight="1" thickBot="1" x14ac:dyDescent="0.3">
      <c r="A1" s="489" t="s">
        <v>103</v>
      </c>
      <c r="B1" s="489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  <c r="N1" s="155" t="s">
        <v>36</v>
      </c>
    </row>
    <row r="2" spans="1:14" ht="15.75" thickBot="1" x14ac:dyDescent="0.3">
      <c r="A2" s="451" t="s">
        <v>0</v>
      </c>
      <c r="B2" s="453" t="s">
        <v>1</v>
      </c>
      <c r="C2" s="377" t="s">
        <v>2</v>
      </c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455" t="s">
        <v>3</v>
      </c>
    </row>
    <row r="3" spans="1:14" ht="21" customHeight="1" thickBot="1" x14ac:dyDescent="0.3">
      <c r="A3" s="452"/>
      <c r="B3" s="454"/>
      <c r="C3" s="66" t="s">
        <v>69</v>
      </c>
      <c r="D3" s="29" t="s">
        <v>4</v>
      </c>
      <c r="E3" s="28" t="s">
        <v>5</v>
      </c>
      <c r="F3" s="27" t="s">
        <v>6</v>
      </c>
      <c r="G3" s="335" t="s">
        <v>8</v>
      </c>
      <c r="H3" s="167" t="s">
        <v>94</v>
      </c>
      <c r="I3" s="335" t="s">
        <v>9</v>
      </c>
      <c r="J3" s="337" t="s">
        <v>38</v>
      </c>
      <c r="K3" s="21" t="s">
        <v>93</v>
      </c>
      <c r="L3" s="339" t="s">
        <v>11</v>
      </c>
      <c r="M3" s="28" t="s">
        <v>96</v>
      </c>
      <c r="N3" s="456"/>
    </row>
    <row r="4" spans="1:14" ht="15.75" thickBot="1" x14ac:dyDescent="0.3">
      <c r="A4" s="30">
        <v>1</v>
      </c>
      <c r="B4" s="31" t="s">
        <v>12</v>
      </c>
      <c r="C4" s="117">
        <f>[1]STA_SP5_NO!$G$10</f>
        <v>26543.62</v>
      </c>
      <c r="D4" s="68">
        <f>[2]STA_SP5_NO!$G$10</f>
        <v>22822.57</v>
      </c>
      <c r="E4" s="117">
        <f>[3]STA_SP5_NO!$G$10</f>
        <v>10833</v>
      </c>
      <c r="F4" s="118">
        <f>[4]STA_SP5_NO!$G$10</f>
        <v>10433.76</v>
      </c>
      <c r="G4" s="143">
        <f>[5]STA_SP5_NO!$G$10</f>
        <v>27104</v>
      </c>
      <c r="H4" s="126">
        <f>[6]STA_SP5_NO!$G$10</f>
        <v>3591.7</v>
      </c>
      <c r="I4" s="143">
        <f>[7]STA_SP5_NO!$G$10</f>
        <v>11225</v>
      </c>
      <c r="J4" s="126">
        <f>[8]STA_SP5_NO!$G$10</f>
        <v>13636.03</v>
      </c>
      <c r="K4" s="143">
        <f>[9]STA_SP5_NO!$G$10</f>
        <v>14348.89</v>
      </c>
      <c r="L4" s="379">
        <f>[10]STA_SP5_NO!$G$10</f>
        <v>29980</v>
      </c>
      <c r="M4" s="381">
        <f>[11]STA_SP5_NO!$G$10</f>
        <v>197.83</v>
      </c>
      <c r="N4" s="249">
        <f t="shared" ref="N4:N21" si="0">SUM(C4:M4)</f>
        <v>170716.4</v>
      </c>
    </row>
    <row r="5" spans="1:14" ht="15.75" thickBot="1" x14ac:dyDescent="0.3">
      <c r="A5" s="32">
        <v>2</v>
      </c>
      <c r="B5" s="33" t="s">
        <v>13</v>
      </c>
      <c r="C5" s="117">
        <f>[1]STA_SP5_NO!$G$11</f>
        <v>15018.06</v>
      </c>
      <c r="D5" s="68">
        <f>[2]STA_SP5_NO!$G$11</f>
        <v>7629.73</v>
      </c>
      <c r="E5" s="117">
        <f>[3]STA_SP5_NO!$G$11</f>
        <v>4534</v>
      </c>
      <c r="F5" s="118">
        <f>[4]STA_SP5_NO!$G$11</f>
        <v>6238.18</v>
      </c>
      <c r="G5" s="143">
        <f>[5]STA_SP5_NO!$G$11</f>
        <v>8974</v>
      </c>
      <c r="H5" s="126">
        <f>[6]STA_SP5_NO!$G$11</f>
        <v>0</v>
      </c>
      <c r="I5" s="143">
        <f>[7]STA_SP5_NO!$G$11</f>
        <v>5588</v>
      </c>
      <c r="J5" s="126">
        <f>[8]STA_SP5_NO!$G$11</f>
        <v>0</v>
      </c>
      <c r="K5" s="143">
        <f>[9]STA_SP5_NO!$G$11</f>
        <v>2593.4899999999998</v>
      </c>
      <c r="L5" s="379">
        <f>[10]STA_SP5_NO!$G$11</f>
        <v>8094</v>
      </c>
      <c r="M5" s="382">
        <f>[11]STA_SP5_NO!$G$11</f>
        <v>0</v>
      </c>
      <c r="N5" s="249">
        <f t="shared" si="0"/>
        <v>58669.46</v>
      </c>
    </row>
    <row r="6" spans="1:14" ht="15.75" thickBot="1" x14ac:dyDescent="0.3">
      <c r="A6" s="32">
        <v>3</v>
      </c>
      <c r="B6" s="33" t="s">
        <v>14</v>
      </c>
      <c r="C6" s="117">
        <f>[1]STA_SP5_NO!$G$12</f>
        <v>15067.75</v>
      </c>
      <c r="D6" s="68">
        <f>[2]STA_SP5_NO!$G$12</f>
        <v>8275.2999999999993</v>
      </c>
      <c r="E6" s="117">
        <f>[3]STA_SP5_NO!$G$12</f>
        <v>15774</v>
      </c>
      <c r="F6" s="118">
        <f>[4]STA_SP5_NO!$G$12</f>
        <v>22466.69</v>
      </c>
      <c r="G6" s="143">
        <f>[5]STA_SP5_NO!$G$12</f>
        <v>13033</v>
      </c>
      <c r="H6" s="126">
        <f>[6]STA_SP5_NO!$G$12</f>
        <v>276.72000000000003</v>
      </c>
      <c r="I6" s="143">
        <f>[7]STA_SP5_NO!$G$12</f>
        <v>7765</v>
      </c>
      <c r="J6" s="126">
        <f>[8]STA_SP5_NO!$G$12</f>
        <v>9318.0499999999993</v>
      </c>
      <c r="K6" s="143">
        <f>[9]STA_SP5_NO!$G$12</f>
        <v>22931.78</v>
      </c>
      <c r="L6" s="379">
        <f>[10]STA_SP5_NO!$G$12</f>
        <v>6963</v>
      </c>
      <c r="M6" s="381">
        <f>[11]STA_SP5_NO!$G$12</f>
        <v>2842.66</v>
      </c>
      <c r="N6" s="249">
        <f t="shared" si="0"/>
        <v>124713.95000000001</v>
      </c>
    </row>
    <row r="7" spans="1:14" ht="15.75" thickBot="1" x14ac:dyDescent="0.3">
      <c r="A7" s="32">
        <v>4</v>
      </c>
      <c r="B7" s="33" t="s">
        <v>15</v>
      </c>
      <c r="C7" s="117">
        <f>[1]STA_SP5_NO!$G$13</f>
        <v>0</v>
      </c>
      <c r="D7" s="68">
        <f>[2]STA_SP5_NO!$G$13</f>
        <v>0</v>
      </c>
      <c r="E7" s="117">
        <f>[3]STA_SP5_NO!$G$13</f>
        <v>0</v>
      </c>
      <c r="F7" s="118">
        <f>[4]STA_SP5_NO!$G$13</f>
        <v>0</v>
      </c>
      <c r="G7" s="143">
        <f>[5]STA_SP5_NO!$G$13</f>
        <v>0</v>
      </c>
      <c r="H7" s="126">
        <f>[6]STA_SP5_NO!$G$13</f>
        <v>0</v>
      </c>
      <c r="I7" s="143">
        <f>[7]STA_SP5_NO!$G$13</f>
        <v>0</v>
      </c>
      <c r="J7" s="126">
        <f>[8]STA_SP5_NO!$G$13</f>
        <v>0</v>
      </c>
      <c r="K7" s="143">
        <f>[9]STA_SP5_NO!$G$13</f>
        <v>0</v>
      </c>
      <c r="L7" s="379">
        <f>[10]STA_SP5_NO!$G$13</f>
        <v>0</v>
      </c>
      <c r="M7" s="383">
        <f>[11]STA_SP5_NO!$G$13</f>
        <v>0</v>
      </c>
      <c r="N7" s="249">
        <f t="shared" si="0"/>
        <v>0</v>
      </c>
    </row>
    <row r="8" spans="1:14" ht="15.75" thickBot="1" x14ac:dyDescent="0.3">
      <c r="A8" s="32">
        <v>5</v>
      </c>
      <c r="B8" s="33" t="s">
        <v>16</v>
      </c>
      <c r="C8" s="117">
        <f>[1]STA_SP5_NO!$G$14</f>
        <v>0</v>
      </c>
      <c r="D8" s="68">
        <f>[2]STA_SP5_NO!$G$14</f>
        <v>0</v>
      </c>
      <c r="E8" s="117">
        <f>[3]STA_SP5_NO!$G$14</f>
        <v>0</v>
      </c>
      <c r="F8" s="118">
        <f>[4]STA_SP5_NO!$G$14</f>
        <v>0</v>
      </c>
      <c r="G8" s="143">
        <f>[5]STA_SP5_NO!$G$14</f>
        <v>0</v>
      </c>
      <c r="H8" s="126">
        <f>[6]STA_SP5_NO!$G$14</f>
        <v>0</v>
      </c>
      <c r="I8" s="143">
        <f>[7]STA_SP5_NO!$G$14</f>
        <v>0</v>
      </c>
      <c r="J8" s="126">
        <f>[8]STA_SP5_NO!$G$14</f>
        <v>0</v>
      </c>
      <c r="K8" s="143">
        <f>[9]STA_SP5_NO!$G$14</f>
        <v>0</v>
      </c>
      <c r="L8" s="379">
        <f>[10]STA_SP5_NO!$G$14</f>
        <v>0</v>
      </c>
      <c r="M8" s="383">
        <f>[11]STA_SP5_NO!$G$14</f>
        <v>0</v>
      </c>
      <c r="N8" s="249">
        <f t="shared" si="0"/>
        <v>0</v>
      </c>
    </row>
    <row r="9" spans="1:14" ht="15.75" thickBot="1" x14ac:dyDescent="0.3">
      <c r="A9" s="32">
        <v>6</v>
      </c>
      <c r="B9" s="33" t="s">
        <v>17</v>
      </c>
      <c r="C9" s="117">
        <f>[1]STA_SP5_NO!$G$15</f>
        <v>0</v>
      </c>
      <c r="D9" s="68">
        <f>[2]STA_SP5_NO!$G$15</f>
        <v>0</v>
      </c>
      <c r="E9" s="117">
        <f>[3]STA_SP5_NO!$G$15</f>
        <v>0</v>
      </c>
      <c r="F9" s="118">
        <f>[4]STA_SP5_NO!$G$15</f>
        <v>0</v>
      </c>
      <c r="G9" s="143">
        <f>[5]STA_SP5_NO!$G$15</f>
        <v>0</v>
      </c>
      <c r="H9" s="126">
        <f>[6]STA_SP5_NO!$G$15</f>
        <v>0</v>
      </c>
      <c r="I9" s="143">
        <f>[7]STA_SP5_NO!$G$15</f>
        <v>0</v>
      </c>
      <c r="J9" s="126">
        <f>[8]STA_SP5_NO!$G$15</f>
        <v>0</v>
      </c>
      <c r="K9" s="143">
        <f>[9]STA_SP5_NO!$G$15</f>
        <v>0</v>
      </c>
      <c r="L9" s="379">
        <f>[10]STA_SP5_NO!$G$15</f>
        <v>0</v>
      </c>
      <c r="M9" s="383">
        <f>[11]STA_SP5_NO!$G$15</f>
        <v>0</v>
      </c>
      <c r="N9" s="249">
        <f t="shared" si="0"/>
        <v>0</v>
      </c>
    </row>
    <row r="10" spans="1:14" ht="15.75" thickBot="1" x14ac:dyDescent="0.3">
      <c r="A10" s="32">
        <v>7</v>
      </c>
      <c r="B10" s="33" t="s">
        <v>18</v>
      </c>
      <c r="C10" s="117">
        <f>[1]STA_SP5_NO!$G$16</f>
        <v>436.6</v>
      </c>
      <c r="D10" s="68">
        <f>[2]STA_SP5_NO!$G$16</f>
        <v>0</v>
      </c>
      <c r="E10" s="117">
        <f>[3]STA_SP5_NO!$G$16</f>
        <v>750</v>
      </c>
      <c r="F10" s="118">
        <f>[4]STA_SP5_NO!$G$16</f>
        <v>0</v>
      </c>
      <c r="G10" s="143">
        <f>[5]STA_SP5_NO!$G$16</f>
        <v>35</v>
      </c>
      <c r="H10" s="126">
        <f>[6]STA_SP5_NO!$G$16</f>
        <v>0</v>
      </c>
      <c r="I10" s="143">
        <f>[7]STA_SP5_NO!$G$16</f>
        <v>0</v>
      </c>
      <c r="J10" s="126">
        <f>[8]STA_SP5_NO!$G$16</f>
        <v>0</v>
      </c>
      <c r="K10" s="143">
        <f>[9]STA_SP5_NO!$G$16</f>
        <v>221</v>
      </c>
      <c r="L10" s="379">
        <f>[10]STA_SP5_NO!$G$16</f>
        <v>1625</v>
      </c>
      <c r="M10" s="383">
        <f>[11]STA_SP5_NO!$G$16</f>
        <v>0</v>
      </c>
      <c r="N10" s="249">
        <f t="shared" si="0"/>
        <v>3067.6</v>
      </c>
    </row>
    <row r="11" spans="1:14" ht="15.75" thickBot="1" x14ac:dyDescent="0.3">
      <c r="A11" s="32">
        <v>8</v>
      </c>
      <c r="B11" s="33" t="s">
        <v>19</v>
      </c>
      <c r="C11" s="117">
        <f>[1]STA_SP5_NO!$G$17</f>
        <v>3926.19</v>
      </c>
      <c r="D11" s="68">
        <f>[2]STA_SP5_NO!$G$17</f>
        <v>3469.7</v>
      </c>
      <c r="E11" s="117">
        <f>[3]STA_SP5_NO!$G$17</f>
        <v>335</v>
      </c>
      <c r="F11" s="118">
        <f>[4]STA_SP5_NO!$G$17</f>
        <v>2092.64</v>
      </c>
      <c r="G11" s="143">
        <f>[5]STA_SP5_NO!$G$17</f>
        <v>9800</v>
      </c>
      <c r="H11" s="126">
        <f>[6]STA_SP5_NO!$G$17</f>
        <v>47.28</v>
      </c>
      <c r="I11" s="143">
        <f>[7]STA_SP5_NO!$G$17</f>
        <v>6324</v>
      </c>
      <c r="J11" s="126">
        <f>[8]STA_SP5_NO!$G$17</f>
        <v>9418.75</v>
      </c>
      <c r="K11" s="143">
        <f>[9]STA_SP5_NO!$G$17</f>
        <v>4081.37</v>
      </c>
      <c r="L11" s="379">
        <f>[10]STA_SP5_NO!$G$17</f>
        <v>3524</v>
      </c>
      <c r="M11" s="381">
        <f>[11]STA_SP5_NO!$G$17</f>
        <v>240.34</v>
      </c>
      <c r="N11" s="249">
        <f t="shared" si="0"/>
        <v>43259.27</v>
      </c>
    </row>
    <row r="12" spans="1:14" ht="15.75" thickBot="1" x14ac:dyDescent="0.3">
      <c r="A12" s="32">
        <v>9</v>
      </c>
      <c r="B12" s="33" t="s">
        <v>20</v>
      </c>
      <c r="C12" s="117">
        <f>[1]STA_SP5_NO!$G$20</f>
        <v>28358.53</v>
      </c>
      <c r="D12" s="68">
        <f>[2]STA_SP5_NO!$G$20</f>
        <v>4516.63</v>
      </c>
      <c r="E12" s="117">
        <f>[3]STA_SP5_NO!$G$20</f>
        <v>24137</v>
      </c>
      <c r="F12" s="118">
        <f>[4]STA_SP5_NO!$G$20</f>
        <v>8165.46</v>
      </c>
      <c r="G12" s="143">
        <f>[5]STA_SP5_NO!$G$20</f>
        <v>2760</v>
      </c>
      <c r="H12" s="126">
        <f>[6]STA_SP5_NO!$G$20</f>
        <v>47.28</v>
      </c>
      <c r="I12" s="143">
        <f>[7]STA_SP5_NO!$G$20</f>
        <v>2171</v>
      </c>
      <c r="J12" s="126">
        <f>[8]STA_SP5_NO!$G$20</f>
        <v>409.2</v>
      </c>
      <c r="K12" s="143">
        <f>[9]STA_SP5_NO!$G$20</f>
        <v>3841.56</v>
      </c>
      <c r="L12" s="379">
        <f>[10]STA_SP5_NO!$G$20</f>
        <v>2144</v>
      </c>
      <c r="M12" s="381">
        <f>[11]STA_SP5_NO!$G$20</f>
        <v>117.67</v>
      </c>
      <c r="N12" s="249">
        <f t="shared" si="0"/>
        <v>76668.329999999987</v>
      </c>
    </row>
    <row r="13" spans="1:14" ht="15.75" thickBot="1" x14ac:dyDescent="0.3">
      <c r="A13" s="32">
        <v>10</v>
      </c>
      <c r="B13" s="33" t="s">
        <v>21</v>
      </c>
      <c r="C13" s="117">
        <f>[1]STA_SP5_NO!$G$26</f>
        <v>304705.17</v>
      </c>
      <c r="D13" s="68">
        <f>[2]STA_SP5_NO!$G$26</f>
        <v>235861.36</v>
      </c>
      <c r="E13" s="117">
        <f>[3]STA_SP5_NO!$G$26</f>
        <v>222209</v>
      </c>
      <c r="F13" s="118">
        <f>[4]STA_SP5_NO!$G$26</f>
        <v>187032.86</v>
      </c>
      <c r="G13" s="143">
        <f>[5]STA_SP5_NO!$G$26</f>
        <v>202648</v>
      </c>
      <c r="H13" s="126">
        <f>[6]STA_SP5_NO!$G$26</f>
        <v>88878</v>
      </c>
      <c r="I13" s="143">
        <f>[7]STA_SP5_NO!$G$26</f>
        <v>259263</v>
      </c>
      <c r="J13" s="126">
        <f>[8]STA_SP5_NO!$G$26</f>
        <v>238503</v>
      </c>
      <c r="K13" s="143">
        <f>[9]STA_SP5_NO!$G$26</f>
        <v>189960.01</v>
      </c>
      <c r="L13" s="379">
        <f>[10]STA_SP5_NO!$G$26</f>
        <v>316751</v>
      </c>
      <c r="M13" s="381">
        <f>[11]STA_SP5_NO!$G$26</f>
        <v>20234.07</v>
      </c>
      <c r="N13" s="249">
        <f t="shared" si="0"/>
        <v>2266045.4700000002</v>
      </c>
    </row>
    <row r="14" spans="1:14" ht="15.75" thickBot="1" x14ac:dyDescent="0.3">
      <c r="A14" s="32">
        <v>11</v>
      </c>
      <c r="B14" s="33" t="s">
        <v>22</v>
      </c>
      <c r="C14" s="117">
        <f>[1]STA_SP5_NO!$G$33</f>
        <v>0</v>
      </c>
      <c r="D14" s="68">
        <f>[2]STA_SP5_NO!$G$33</f>
        <v>0</v>
      </c>
      <c r="E14" s="117">
        <f>[3]STA_SP5_NO!$G$33</f>
        <v>0</v>
      </c>
      <c r="F14" s="118">
        <f>[4]STA_SP5_NO!$G$33</f>
        <v>0</v>
      </c>
      <c r="G14" s="143">
        <f>[5]STA_SP5_NO!$G$33</f>
        <v>0</v>
      </c>
      <c r="H14" s="126">
        <f>[6]STA_SP5_NO!$G$33</f>
        <v>0</v>
      </c>
      <c r="I14" s="143">
        <f>[7]STA_SP5_NO!$G$33</f>
        <v>0</v>
      </c>
      <c r="J14" s="126">
        <f>[8]STA_SP5_NO!$G$33</f>
        <v>0</v>
      </c>
      <c r="K14" s="143">
        <f>[9]STA_SP5_NO!$G$33</f>
        <v>0</v>
      </c>
      <c r="L14" s="379">
        <f>[10]STA_SP5_NO!$G$33</f>
        <v>0</v>
      </c>
      <c r="M14" s="383">
        <f>[11]STA_SP5_NO!$G$33</f>
        <v>0</v>
      </c>
      <c r="N14" s="249">
        <f t="shared" si="0"/>
        <v>0</v>
      </c>
    </row>
    <row r="15" spans="1:14" ht="15.75" thickBot="1" x14ac:dyDescent="0.3">
      <c r="A15" s="32">
        <v>12</v>
      </c>
      <c r="B15" s="33" t="s">
        <v>23</v>
      </c>
      <c r="C15" s="117">
        <f>[1]STA_SP5_NO!$G$34</f>
        <v>0</v>
      </c>
      <c r="D15" s="68">
        <f>[2]STA_SP5_NO!$G$34</f>
        <v>0</v>
      </c>
      <c r="E15" s="117">
        <f>[3]STA_SP5_NO!$G$34</f>
        <v>0</v>
      </c>
      <c r="F15" s="118">
        <f>[4]STA_SP5_NO!$G$34</f>
        <v>0</v>
      </c>
      <c r="G15" s="143">
        <f>[5]STA_SP5_NO!$G$34</f>
        <v>0</v>
      </c>
      <c r="H15" s="126">
        <f>[6]STA_SP5_NO!$G$34</f>
        <v>0</v>
      </c>
      <c r="I15" s="143">
        <f>[7]STA_SP5_NO!$G$34</f>
        <v>0</v>
      </c>
      <c r="J15" s="126">
        <f>[8]STA_SP5_NO!$G$34</f>
        <v>0</v>
      </c>
      <c r="K15" s="143">
        <f>[9]STA_SP5_NO!$G$34</f>
        <v>0</v>
      </c>
      <c r="L15" s="379">
        <f>[10]STA_SP5_NO!$G$34</f>
        <v>0</v>
      </c>
      <c r="M15" s="383">
        <f>[11]STA_SP5_NO!$G$34</f>
        <v>0</v>
      </c>
      <c r="N15" s="249">
        <f t="shared" si="0"/>
        <v>0</v>
      </c>
    </row>
    <row r="16" spans="1:14" ht="15.75" thickBot="1" x14ac:dyDescent="0.3">
      <c r="A16" s="32">
        <v>13</v>
      </c>
      <c r="B16" s="33" t="s">
        <v>24</v>
      </c>
      <c r="C16" s="117">
        <f>[1]STA_SP5_NO!$G$35</f>
        <v>5709.96</v>
      </c>
      <c r="D16" s="68">
        <f>[2]STA_SP5_NO!$G$35</f>
        <v>2151.36</v>
      </c>
      <c r="E16" s="117">
        <f>[3]STA_SP5_NO!$G$35</f>
        <v>1582</v>
      </c>
      <c r="F16" s="118">
        <f>[4]STA_SP5_NO!$G$35</f>
        <v>500</v>
      </c>
      <c r="G16" s="143">
        <f>[5]STA_SP5_NO!$G$35</f>
        <v>4650</v>
      </c>
      <c r="H16" s="126">
        <f>[6]STA_SP5_NO!$G$35</f>
        <v>244.27</v>
      </c>
      <c r="I16" s="143">
        <f>[7]STA_SP5_NO!$G$35</f>
        <v>4911</v>
      </c>
      <c r="J16" s="126">
        <f>[8]STA_SP5_NO!$G$35</f>
        <v>9351.31</v>
      </c>
      <c r="K16" s="143">
        <f>[9]STA_SP5_NO!$G$35</f>
        <v>1500</v>
      </c>
      <c r="L16" s="379">
        <f>[10]STA_SP5_NO!$G$35</f>
        <v>1070</v>
      </c>
      <c r="M16" s="381">
        <f>[11]STA_SP5_NO!$G$35</f>
        <v>16.5</v>
      </c>
      <c r="N16" s="249">
        <f t="shared" si="0"/>
        <v>31686.400000000001</v>
      </c>
    </row>
    <row r="17" spans="1:14" ht="15.75" thickBot="1" x14ac:dyDescent="0.3">
      <c r="A17" s="32">
        <v>14</v>
      </c>
      <c r="B17" s="33" t="s">
        <v>25</v>
      </c>
      <c r="C17" s="117">
        <f>[1]STA_SP5_NO!$G$36</f>
        <v>0</v>
      </c>
      <c r="D17" s="68">
        <f>[2]STA_SP5_NO!$G$36</f>
        <v>0</v>
      </c>
      <c r="E17" s="117">
        <f>[3]STA_SP5_NO!$G$36</f>
        <v>0</v>
      </c>
      <c r="F17" s="118">
        <f>[4]STA_SP5_NO!$G$36</f>
        <v>0</v>
      </c>
      <c r="G17" s="143">
        <f>[5]STA_SP5_NO!$G$36</f>
        <v>0</v>
      </c>
      <c r="H17" s="126">
        <f>[6]STA_SP5_NO!$G$36</f>
        <v>0</v>
      </c>
      <c r="I17" s="143">
        <f>[7]STA_SP5_NO!$G$36</f>
        <v>0</v>
      </c>
      <c r="J17" s="126">
        <f>[8]STA_SP5_NO!$G$36</f>
        <v>0</v>
      </c>
      <c r="K17" s="143">
        <f>[9]STA_SP5_NO!$G$36</f>
        <v>0</v>
      </c>
      <c r="L17" s="379">
        <f>[10]STA_SP5_NO!$G$36</f>
        <v>0</v>
      </c>
      <c r="M17" s="383">
        <f>[11]STA_SP5_NO!$G$36</f>
        <v>0</v>
      </c>
      <c r="N17" s="249">
        <f t="shared" si="0"/>
        <v>0</v>
      </c>
    </row>
    <row r="18" spans="1:14" ht="15.75" thickBot="1" x14ac:dyDescent="0.3">
      <c r="A18" s="32">
        <v>15</v>
      </c>
      <c r="B18" s="33" t="s">
        <v>26</v>
      </c>
      <c r="C18" s="117">
        <f>[1]STA_SP5_NO!$G$37</f>
        <v>0</v>
      </c>
      <c r="D18" s="68">
        <f>[2]STA_SP5_NO!$G$37</f>
        <v>0</v>
      </c>
      <c r="E18" s="117">
        <f>[3]STA_SP5_NO!$G$37</f>
        <v>0</v>
      </c>
      <c r="F18" s="118">
        <f>[4]STA_SP5_NO!$G$37</f>
        <v>0</v>
      </c>
      <c r="G18" s="143">
        <f>[5]STA_SP5_NO!$G$37</f>
        <v>0</v>
      </c>
      <c r="H18" s="126">
        <f>[6]STA_SP5_NO!$G$37</f>
        <v>0</v>
      </c>
      <c r="I18" s="143">
        <f>[7]STA_SP5_NO!$G$37</f>
        <v>0</v>
      </c>
      <c r="J18" s="126">
        <f>[8]STA_SP5_NO!$G$37</f>
        <v>0</v>
      </c>
      <c r="K18" s="143">
        <f>[9]STA_SP5_NO!$G$37</f>
        <v>0</v>
      </c>
      <c r="L18" s="379">
        <f>[10]STA_SP5_NO!$G$37</f>
        <v>0</v>
      </c>
      <c r="M18" s="383">
        <f>[11]STA_SP5_NO!$G$37</f>
        <v>0</v>
      </c>
      <c r="N18" s="249">
        <f t="shared" si="0"/>
        <v>0</v>
      </c>
    </row>
    <row r="19" spans="1:14" ht="15.75" thickBot="1" x14ac:dyDescent="0.3">
      <c r="A19" s="32">
        <v>16</v>
      </c>
      <c r="B19" s="33" t="s">
        <v>27</v>
      </c>
      <c r="C19" s="117">
        <f>[1]STA_SP5_NO!$G$38</f>
        <v>0</v>
      </c>
      <c r="D19" s="68">
        <f>[2]STA_SP5_NO!$G$38</f>
        <v>0</v>
      </c>
      <c r="E19" s="117">
        <f>[3]STA_SP5_NO!$G$38</f>
        <v>107</v>
      </c>
      <c r="F19" s="118">
        <f>[4]STA_SP5_NO!$G$38</f>
        <v>0</v>
      </c>
      <c r="G19" s="143">
        <f>[5]STA_SP5_NO!$G$38</f>
        <v>0</v>
      </c>
      <c r="H19" s="126">
        <f>[6]STA_SP5_NO!$G$38</f>
        <v>0</v>
      </c>
      <c r="I19" s="143">
        <f>[7]STA_SP5_NO!$G$38</f>
        <v>0</v>
      </c>
      <c r="J19" s="126">
        <f>[8]STA_SP5_NO!$G$38</f>
        <v>0</v>
      </c>
      <c r="K19" s="143">
        <f>[9]STA_SP5_NO!$G$38</f>
        <v>0</v>
      </c>
      <c r="L19" s="379">
        <f>[10]STA_SP5_NO!$G$38</f>
        <v>0</v>
      </c>
      <c r="M19" s="383">
        <f>[11]STA_SP5_NO!$G$38</f>
        <v>0</v>
      </c>
      <c r="N19" s="249">
        <f t="shared" si="0"/>
        <v>107</v>
      </c>
    </row>
    <row r="20" spans="1:14" ht="15.75" thickBot="1" x14ac:dyDescent="0.3">
      <c r="A20" s="32">
        <v>17</v>
      </c>
      <c r="B20" s="33" t="s">
        <v>28</v>
      </c>
      <c r="C20" s="117">
        <f>[1]STA_SP5_NO!$G$39</f>
        <v>0</v>
      </c>
      <c r="D20" s="68">
        <f>[2]STA_SP5_NO!$G$39</f>
        <v>0</v>
      </c>
      <c r="E20" s="117">
        <f>[3]STA_SP5_NO!$G$39</f>
        <v>0</v>
      </c>
      <c r="F20" s="118">
        <f>[4]STA_SP5_NO!$G$39</f>
        <v>0</v>
      </c>
      <c r="G20" s="143">
        <f>[5]STA_SP5_NO!$G$39</f>
        <v>0</v>
      </c>
      <c r="H20" s="126">
        <f>[6]STA_SP5_NO!$G$39</f>
        <v>0</v>
      </c>
      <c r="I20" s="143">
        <f>[7]STA_SP5_NO!$G$39</f>
        <v>0</v>
      </c>
      <c r="J20" s="126">
        <f>[8]STA_SP5_NO!$G$39</f>
        <v>0</v>
      </c>
      <c r="K20" s="143">
        <f>[9]STA_SP5_NO!$G$39</f>
        <v>0</v>
      </c>
      <c r="L20" s="379">
        <f>[10]STA_SP5_NO!$G$39</f>
        <v>0</v>
      </c>
      <c r="M20" s="383">
        <f>[11]STA_SP5_NO!$G$39</f>
        <v>0</v>
      </c>
      <c r="N20" s="249">
        <f t="shared" si="0"/>
        <v>0</v>
      </c>
    </row>
    <row r="21" spans="1:14" ht="15.75" thickBot="1" x14ac:dyDescent="0.3">
      <c r="A21" s="34">
        <v>18</v>
      </c>
      <c r="B21" s="35" t="s">
        <v>29</v>
      </c>
      <c r="C21" s="117">
        <f>[1]STA_SP5_NO!$G$40</f>
        <v>1145.2</v>
      </c>
      <c r="D21" s="68">
        <f>[2]STA_SP5_NO!$G$40</f>
        <v>955.55</v>
      </c>
      <c r="E21" s="117">
        <f>[3]STA_SP5_NO!$G$40</f>
        <v>2234</v>
      </c>
      <c r="F21" s="118">
        <f>[4]STA_SP5_NO!$G$40</f>
        <v>2156.08</v>
      </c>
      <c r="G21" s="143">
        <f>[5]STA_SP5_NO!$G$40</f>
        <v>1447</v>
      </c>
      <c r="H21" s="126">
        <f>[6]STA_SP5_NO!$G$40</f>
        <v>816.5</v>
      </c>
      <c r="I21" s="143">
        <f>[7]STA_SP5_NO!$G$40</f>
        <v>652</v>
      </c>
      <c r="J21" s="126">
        <f>[8]STA_SP5_NO!$G$40</f>
        <v>3883.15</v>
      </c>
      <c r="K21" s="143">
        <f>[9]STA_SP5_NO!$G$40</f>
        <v>800</v>
      </c>
      <c r="L21" s="379">
        <f>[10]STA_SP5_NO!$G$40</f>
        <v>2841</v>
      </c>
      <c r="M21" s="383">
        <f>[11]STA_SP5_NO!$G$40</f>
        <v>11.01</v>
      </c>
      <c r="N21" s="249">
        <f t="shared" si="0"/>
        <v>16941.489999999998</v>
      </c>
    </row>
    <row r="22" spans="1:14" ht="15.75" thickBot="1" x14ac:dyDescent="0.3">
      <c r="A22" s="36"/>
      <c r="B22" s="37" t="s">
        <v>30</v>
      </c>
      <c r="C22" s="41">
        <f t="shared" ref="C22:F22" si="1">SUM(C4:C21)</f>
        <v>400911.08</v>
      </c>
      <c r="D22" s="42">
        <f>SUM(D4:D21)</f>
        <v>285682.19999999995</v>
      </c>
      <c r="E22" s="41">
        <f t="shared" si="1"/>
        <v>282495</v>
      </c>
      <c r="F22" s="39">
        <f t="shared" si="1"/>
        <v>239085.66999999998</v>
      </c>
      <c r="G22" s="40">
        <f t="shared" ref="G22:N22" si="2">SUM(G4:G21)</f>
        <v>270451</v>
      </c>
      <c r="H22" s="39">
        <f t="shared" si="2"/>
        <v>93901.75</v>
      </c>
      <c r="I22" s="40">
        <f t="shared" si="2"/>
        <v>297899</v>
      </c>
      <c r="J22" s="51">
        <f t="shared" si="2"/>
        <v>284519.49000000005</v>
      </c>
      <c r="K22" s="40">
        <f t="shared" si="2"/>
        <v>240278.1</v>
      </c>
      <c r="L22" s="380">
        <f t="shared" si="2"/>
        <v>372992</v>
      </c>
      <c r="M22" s="384">
        <f t="shared" si="2"/>
        <v>23660.079999999998</v>
      </c>
      <c r="N22" s="250">
        <f t="shared" si="2"/>
        <v>2791875.3700000006</v>
      </c>
    </row>
    <row r="23" spans="1:14" ht="15.75" thickBot="1" x14ac:dyDescent="0.3">
      <c r="A23" s="1"/>
      <c r="B23" s="1"/>
      <c r="C23" s="1"/>
      <c r="D23" s="1"/>
      <c r="E23" s="1"/>
      <c r="F23" s="1"/>
      <c r="G23" s="341"/>
      <c r="H23" s="119"/>
      <c r="I23" s="341"/>
      <c r="J23" s="1"/>
      <c r="K23" s="341"/>
      <c r="L23" s="1"/>
      <c r="M23" s="348"/>
      <c r="N23" s="1"/>
    </row>
    <row r="24" spans="1:14" ht="15.75" thickBot="1" x14ac:dyDescent="0.3">
      <c r="A24" s="460" t="s">
        <v>31</v>
      </c>
      <c r="B24" s="461"/>
      <c r="C24" s="48">
        <f>C22/N22</f>
        <v>0.14359920371373883</v>
      </c>
      <c r="D24" s="47">
        <f>D22/N22</f>
        <v>0.10232627253701511</v>
      </c>
      <c r="E24" s="48">
        <f>E22/N22</f>
        <v>0.10118467430012822</v>
      </c>
      <c r="F24" s="47">
        <f>F22/N22</f>
        <v>8.5636225946575814E-2</v>
      </c>
      <c r="G24" s="48">
        <f>G22/N22</f>
        <v>9.6870728151450383E-2</v>
      </c>
      <c r="H24" s="47">
        <f>H22/N22</f>
        <v>3.3633933308419843E-2</v>
      </c>
      <c r="I24" s="48">
        <f>I22/N22</f>
        <v>0.1067021125660061</v>
      </c>
      <c r="J24" s="47">
        <f>J22/N22</f>
        <v>0.10190981053713725</v>
      </c>
      <c r="K24" s="48">
        <f>K22/N22</f>
        <v>8.6063333120776075E-2</v>
      </c>
      <c r="L24" s="47">
        <f>L22/N22</f>
        <v>0.13359908683889421</v>
      </c>
      <c r="M24" s="342">
        <f>M22/N22</f>
        <v>8.4746189798579705E-3</v>
      </c>
      <c r="N24" s="251">
        <f>SUM(C24:M24)</f>
        <v>0.99999999999999989</v>
      </c>
    </row>
    <row r="25" spans="1:14" ht="15.75" thickBo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5.75" thickBot="1" x14ac:dyDescent="0.3">
      <c r="A26" s="415" t="s">
        <v>0</v>
      </c>
      <c r="B26" s="417" t="s">
        <v>1</v>
      </c>
      <c r="C26" s="485" t="s">
        <v>90</v>
      </c>
      <c r="D26" s="485"/>
      <c r="E26" s="485"/>
      <c r="F26" s="485"/>
      <c r="G26" s="485"/>
      <c r="H26" s="485"/>
      <c r="I26" s="472" t="s">
        <v>3</v>
      </c>
      <c r="J26" s="1"/>
      <c r="K26" s="1"/>
      <c r="L26" s="1"/>
      <c r="M26" s="1"/>
      <c r="N26" s="1"/>
    </row>
    <row r="27" spans="1:14" ht="15.75" thickBot="1" x14ac:dyDescent="0.3">
      <c r="A27" s="416"/>
      <c r="B27" s="419"/>
      <c r="C27" s="189" t="s">
        <v>11</v>
      </c>
      <c r="D27" s="215" t="s">
        <v>32</v>
      </c>
      <c r="E27" s="191" t="s">
        <v>7</v>
      </c>
      <c r="F27" s="127" t="s">
        <v>9</v>
      </c>
      <c r="G27" s="166" t="s">
        <v>4</v>
      </c>
      <c r="H27" s="211" t="s">
        <v>95</v>
      </c>
      <c r="I27" s="480"/>
      <c r="J27" s="81"/>
      <c r="K27" s="429" t="s">
        <v>33</v>
      </c>
      <c r="L27" s="430"/>
      <c r="M27" s="232">
        <f>N22</f>
        <v>2791875.3700000006</v>
      </c>
      <c r="N27" s="233">
        <f>M27/M29</f>
        <v>0.988821612882263</v>
      </c>
    </row>
    <row r="28" spans="1:14" ht="15.75" thickBot="1" x14ac:dyDescent="0.3">
      <c r="A28" s="22">
        <v>19</v>
      </c>
      <c r="B28" s="128" t="s">
        <v>34</v>
      </c>
      <c r="C28" s="193">
        <f>[12]STA_SP4_ZO!$H$51</f>
        <v>4921</v>
      </c>
      <c r="D28" s="192">
        <f>[13]STA_SP4_ZO!$H$51</f>
        <v>11187</v>
      </c>
      <c r="E28" s="194">
        <f>[14]STA_SP4_ZO!$H$51</f>
        <v>13189</v>
      </c>
      <c r="F28" s="50">
        <f>[15]STA_SP4_ZO!$H$51</f>
        <v>1593</v>
      </c>
      <c r="G28" s="115">
        <f>[16]STA_SP4_ZO!$H$51</f>
        <v>563.5</v>
      </c>
      <c r="H28" s="50">
        <f>[17]STA_SP4_ZO!$H$51</f>
        <v>107.97</v>
      </c>
      <c r="I28" s="244">
        <f>SUM(C28:H28)</f>
        <v>31561.47</v>
      </c>
      <c r="J28" s="81"/>
      <c r="K28" s="429" t="s">
        <v>34</v>
      </c>
      <c r="L28" s="430"/>
      <c r="M28" s="255">
        <f>I28</f>
        <v>31561.47</v>
      </c>
      <c r="N28" s="235">
        <f>M28/M29</f>
        <v>1.1178387117736974E-2</v>
      </c>
    </row>
    <row r="29" spans="1:14" ht="15.75" thickBot="1" x14ac:dyDescent="0.3">
      <c r="A29" s="12"/>
      <c r="B29" s="20"/>
      <c r="C29" s="1"/>
      <c r="D29" s="1"/>
      <c r="E29" s="1"/>
      <c r="F29" s="1"/>
      <c r="G29" s="1"/>
      <c r="H29" s="1"/>
      <c r="I29" s="1"/>
      <c r="J29" s="81"/>
      <c r="K29" s="429" t="s">
        <v>3</v>
      </c>
      <c r="L29" s="430"/>
      <c r="M29" s="256">
        <f>M27+M28</f>
        <v>2823436.8400000008</v>
      </c>
      <c r="N29" s="237">
        <f>M29/M29</f>
        <v>1</v>
      </c>
    </row>
    <row r="30" spans="1:14" ht="15.75" thickBot="1" x14ac:dyDescent="0.3">
      <c r="A30" s="420" t="s">
        <v>35</v>
      </c>
      <c r="B30" s="421"/>
      <c r="C30" s="23">
        <f>C28/I28</f>
        <v>0.15591795946133052</v>
      </c>
      <c r="D30" s="82">
        <f>D28/I28</f>
        <v>0.35445117100059026</v>
      </c>
      <c r="E30" s="23">
        <f>E28/I28</f>
        <v>0.41788294398201348</v>
      </c>
      <c r="F30" s="82">
        <f>F28/I28</f>
        <v>5.0472934245458144E-2</v>
      </c>
      <c r="G30" s="23">
        <f>G28/I28</f>
        <v>1.7854047989526469E-2</v>
      </c>
      <c r="H30" s="82">
        <f>H28/I28</f>
        <v>3.420943321081052E-3</v>
      </c>
      <c r="I30" s="231">
        <f>I28/I28</f>
        <v>1</v>
      </c>
      <c r="J30" s="1"/>
      <c r="K30" s="1"/>
      <c r="L30" s="1"/>
      <c r="M30" s="1"/>
      <c r="N30" s="1"/>
    </row>
  </sheetData>
  <mergeCells count="13">
    <mergeCell ref="N2:N3"/>
    <mergeCell ref="A24:B24"/>
    <mergeCell ref="K29:L29"/>
    <mergeCell ref="A30:B30"/>
    <mergeCell ref="A1:M1"/>
    <mergeCell ref="A26:A27"/>
    <mergeCell ref="B26:B27"/>
    <mergeCell ref="K27:L27"/>
    <mergeCell ref="K28:L28"/>
    <mergeCell ref="A2:A3"/>
    <mergeCell ref="B2:B3"/>
    <mergeCell ref="I26:I27"/>
    <mergeCell ref="C26:H26"/>
  </mergeCells>
  <pageMargins left="0.7" right="0.7" top="0.75" bottom="0.75" header="0.3" footer="0.3"/>
  <pageSetup paperSize="9" scale="9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workbookViewId="0">
      <selection activeCell="K26" sqref="K26"/>
    </sheetView>
  </sheetViews>
  <sheetFormatPr defaultRowHeight="15" x14ac:dyDescent="0.25"/>
  <cols>
    <col min="1" max="1" width="3.85546875" customWidth="1"/>
    <col min="2" max="2" width="27.85546875" customWidth="1"/>
  </cols>
  <sheetData>
    <row r="1" spans="1:14" ht="24.75" customHeight="1" thickBot="1" x14ac:dyDescent="0.3">
      <c r="A1" s="26"/>
      <c r="B1" s="26"/>
      <c r="C1" s="448" t="s">
        <v>104</v>
      </c>
      <c r="D1" s="449"/>
      <c r="E1" s="449"/>
      <c r="F1" s="449"/>
      <c r="G1" s="449"/>
      <c r="H1" s="449"/>
      <c r="I1" s="449"/>
      <c r="J1" s="450"/>
      <c r="K1" s="450"/>
      <c r="L1" s="26"/>
      <c r="M1" s="26"/>
      <c r="N1" s="52"/>
    </row>
    <row r="2" spans="1:14" ht="15.75" thickBot="1" x14ac:dyDescent="0.3">
      <c r="A2" s="451" t="s">
        <v>0</v>
      </c>
      <c r="B2" s="453" t="s">
        <v>1</v>
      </c>
      <c r="C2" s="486" t="s">
        <v>2</v>
      </c>
      <c r="D2" s="487"/>
      <c r="E2" s="487"/>
      <c r="F2" s="487"/>
      <c r="G2" s="487"/>
      <c r="H2" s="487"/>
      <c r="I2" s="487"/>
      <c r="J2" s="487"/>
      <c r="K2" s="487"/>
      <c r="L2" s="487"/>
      <c r="M2" s="488"/>
      <c r="N2" s="498" t="s">
        <v>3</v>
      </c>
    </row>
    <row r="3" spans="1:14" x14ac:dyDescent="0.25">
      <c r="A3" s="490"/>
      <c r="B3" s="492"/>
      <c r="C3" s="501" t="s">
        <v>69</v>
      </c>
      <c r="D3" s="503" t="s">
        <v>4</v>
      </c>
      <c r="E3" s="494" t="s">
        <v>5</v>
      </c>
      <c r="F3" s="453" t="s">
        <v>6</v>
      </c>
      <c r="G3" s="505" t="s">
        <v>8</v>
      </c>
      <c r="H3" s="453" t="s">
        <v>94</v>
      </c>
      <c r="I3" s="494" t="s">
        <v>9</v>
      </c>
      <c r="J3" s="496" t="s">
        <v>38</v>
      </c>
      <c r="K3" s="494" t="s">
        <v>93</v>
      </c>
      <c r="L3" s="453" t="s">
        <v>11</v>
      </c>
      <c r="M3" s="507" t="s">
        <v>96</v>
      </c>
      <c r="N3" s="499"/>
    </row>
    <row r="4" spans="1:14" ht="15.75" thickBot="1" x14ac:dyDescent="0.3">
      <c r="A4" s="491"/>
      <c r="B4" s="493"/>
      <c r="C4" s="502"/>
      <c r="D4" s="504"/>
      <c r="E4" s="491"/>
      <c r="F4" s="491"/>
      <c r="G4" s="506"/>
      <c r="H4" s="454"/>
      <c r="I4" s="495"/>
      <c r="J4" s="497"/>
      <c r="K4" s="495"/>
      <c r="L4" s="454"/>
      <c r="M4" s="508"/>
      <c r="N4" s="500"/>
    </row>
    <row r="5" spans="1:14" ht="15.75" thickBot="1" x14ac:dyDescent="0.3">
      <c r="A5" s="30">
        <v>1</v>
      </c>
      <c r="B5" s="31" t="s">
        <v>39</v>
      </c>
      <c r="C5" s="117">
        <f>[1]STA_SP2_NO!$C$11</f>
        <v>18869</v>
      </c>
      <c r="D5" s="68">
        <f>[2]STA_SP2_NO!$C$11</f>
        <v>9977</v>
      </c>
      <c r="E5" s="117">
        <f>[3]STA_SP2_NO!$C$11</f>
        <v>6579</v>
      </c>
      <c r="F5" s="118">
        <f>[4]STA_SP2_NO!$C$11</f>
        <v>10818</v>
      </c>
      <c r="G5" s="385">
        <f>[5]STA_SP2_NO!$C$11</f>
        <v>12188</v>
      </c>
      <c r="H5" s="126">
        <f>[6]STA_SP2_NO!$C$11</f>
        <v>15303</v>
      </c>
      <c r="I5" s="143">
        <f>[7]STA_SP2_NO!$C$11</f>
        <v>25689</v>
      </c>
      <c r="J5" s="126">
        <f>[8]STA_SP2_NO!$C$11</f>
        <v>12476</v>
      </c>
      <c r="K5" s="143">
        <f>[9]STA_SP2_NO!$C$11</f>
        <v>7797</v>
      </c>
      <c r="L5" s="379">
        <f>[10]STA_SP2_NO!$C$11</f>
        <v>16735</v>
      </c>
      <c r="M5" s="332">
        <f>[11]STA_SP2_NO!$C$11</f>
        <v>1808</v>
      </c>
      <c r="N5" s="249">
        <f t="shared" ref="N5:N17" si="0">SUM(C5:M5)</f>
        <v>138239</v>
      </c>
    </row>
    <row r="6" spans="1:14" ht="15.75" thickBot="1" x14ac:dyDescent="0.3">
      <c r="A6" s="32">
        <v>2</v>
      </c>
      <c r="B6" s="33" t="s">
        <v>40</v>
      </c>
      <c r="C6" s="117">
        <f>[1]STA_SP2_NO!$C$12</f>
        <v>2212</v>
      </c>
      <c r="D6" s="68">
        <f>[2]STA_SP2_NO!$C$12</f>
        <v>1197</v>
      </c>
      <c r="E6" s="117">
        <f>[3]STA_SP2_NO!$C$12</f>
        <v>684</v>
      </c>
      <c r="F6" s="118">
        <f>[4]STA_SP2_NO!$C$12</f>
        <v>1739</v>
      </c>
      <c r="G6" s="385">
        <f>[5]STA_SP2_NO!$C$12</f>
        <v>1181</v>
      </c>
      <c r="H6" s="126">
        <f>[6]STA_SP2_NO!$C$12</f>
        <v>1240</v>
      </c>
      <c r="I6" s="143">
        <f>[7]STA_SP2_NO!$C$12</f>
        <v>3100</v>
      </c>
      <c r="J6" s="126">
        <f>[8]STA_SP2_NO!$C$12</f>
        <v>1312</v>
      </c>
      <c r="K6" s="143">
        <f>[9]STA_SP2_NO!$C$12</f>
        <v>906</v>
      </c>
      <c r="L6" s="379">
        <f>[10]STA_SP2_NO!$C$12</f>
        <v>1566</v>
      </c>
      <c r="M6" s="332">
        <f>[11]STA_SP2_NO!$C$12</f>
        <v>161</v>
      </c>
      <c r="N6" s="249">
        <f t="shared" si="0"/>
        <v>15298</v>
      </c>
    </row>
    <row r="7" spans="1:14" ht="15.75" thickBot="1" x14ac:dyDescent="0.3">
      <c r="A7" s="32">
        <v>3</v>
      </c>
      <c r="B7" s="33" t="s">
        <v>41</v>
      </c>
      <c r="C7" s="117">
        <f>[1]STA_SP2_NO!$C$13</f>
        <v>213</v>
      </c>
      <c r="D7" s="68">
        <f>[2]STA_SP2_NO!$C$13</f>
        <v>97</v>
      </c>
      <c r="E7" s="117">
        <f>[3]STA_SP2_NO!$C$13</f>
        <v>42</v>
      </c>
      <c r="F7" s="118">
        <f>[4]STA_SP2_NO!$C$13</f>
        <v>94</v>
      </c>
      <c r="G7" s="385">
        <f>[5]STA_SP2_NO!$C$13</f>
        <v>204</v>
      </c>
      <c r="H7" s="126">
        <f>[6]STA_SP2_NO!$C$13</f>
        <v>71</v>
      </c>
      <c r="I7" s="143">
        <f>[7]STA_SP2_NO!$C$13</f>
        <v>136</v>
      </c>
      <c r="J7" s="126">
        <f>[8]STA_SP2_NO!$C$13</f>
        <v>118</v>
      </c>
      <c r="K7" s="143">
        <f>[9]STA_SP2_NO!$C$13</f>
        <v>71</v>
      </c>
      <c r="L7" s="379">
        <f>[10]STA_SP2_NO!$C$13</f>
        <v>40</v>
      </c>
      <c r="M7" s="332">
        <f>[11]STA_SP2_NO!$C$13</f>
        <v>6</v>
      </c>
      <c r="N7" s="249">
        <f t="shared" si="0"/>
        <v>1092</v>
      </c>
    </row>
    <row r="8" spans="1:14" ht="15.75" thickBot="1" x14ac:dyDescent="0.3">
      <c r="A8" s="32">
        <v>4</v>
      </c>
      <c r="B8" s="33" t="s">
        <v>42</v>
      </c>
      <c r="C8" s="117">
        <f>[1]STA_SP2_NO!$C$14</f>
        <v>305</v>
      </c>
      <c r="D8" s="68">
        <f>[2]STA_SP2_NO!$C$14</f>
        <v>187</v>
      </c>
      <c r="E8" s="117">
        <f>[3]STA_SP2_NO!$C$14</f>
        <v>56</v>
      </c>
      <c r="F8" s="118">
        <f>[4]STA_SP2_NO!$C$14</f>
        <v>114</v>
      </c>
      <c r="G8" s="385">
        <f>[5]STA_SP2_NO!$C$14</f>
        <v>124</v>
      </c>
      <c r="H8" s="126">
        <f>[6]STA_SP2_NO!$C$14</f>
        <v>156</v>
      </c>
      <c r="I8" s="143">
        <f>[7]STA_SP2_NO!$C$14</f>
        <v>244</v>
      </c>
      <c r="J8" s="126">
        <f>[8]STA_SP2_NO!$C$14</f>
        <v>200</v>
      </c>
      <c r="K8" s="143">
        <f>[9]STA_SP2_NO!$C$14</f>
        <v>95</v>
      </c>
      <c r="L8" s="379">
        <f>[10]STA_SP2_NO!$C$14</f>
        <v>266</v>
      </c>
      <c r="M8" s="332">
        <f>[11]STA_SP2_NO!$C$14</f>
        <v>37</v>
      </c>
      <c r="N8" s="249">
        <f t="shared" si="0"/>
        <v>1784</v>
      </c>
    </row>
    <row r="9" spans="1:14" ht="15.75" thickBot="1" x14ac:dyDescent="0.3">
      <c r="A9" s="32">
        <v>5</v>
      </c>
      <c r="B9" s="33" t="s">
        <v>43</v>
      </c>
      <c r="C9" s="117">
        <f>[1]STA_SP2_NO!$C$15</f>
        <v>25</v>
      </c>
      <c r="D9" s="68">
        <f>[2]STA_SP2_NO!$C$15</f>
        <v>8</v>
      </c>
      <c r="E9" s="117">
        <f>[3]STA_SP2_NO!$C$15</f>
        <v>35</v>
      </c>
      <c r="F9" s="118">
        <f>[4]STA_SP2_NO!$C$15</f>
        <v>26</v>
      </c>
      <c r="G9" s="385">
        <f>[5]STA_SP2_NO!$C$15</f>
        <v>8</v>
      </c>
      <c r="H9" s="126">
        <f>[6]STA_SP2_NO!$C$15</f>
        <v>68</v>
      </c>
      <c r="I9" s="143">
        <f>[7]STA_SP2_NO!$C$15</f>
        <v>21</v>
      </c>
      <c r="J9" s="126">
        <f>[8]STA_SP2_NO!$C$15</f>
        <v>84</v>
      </c>
      <c r="K9" s="143">
        <f>[9]STA_SP2_NO!$C$15</f>
        <v>8</v>
      </c>
      <c r="L9" s="379">
        <f>[10]STA_SP2_NO!$C$15</f>
        <v>10</v>
      </c>
      <c r="M9" s="332">
        <f>[11]STA_SP2_NO!$C$15</f>
        <v>1</v>
      </c>
      <c r="N9" s="249">
        <f t="shared" si="0"/>
        <v>294</v>
      </c>
    </row>
    <row r="10" spans="1:14" ht="15.75" thickBot="1" x14ac:dyDescent="0.3">
      <c r="A10" s="32">
        <v>6</v>
      </c>
      <c r="B10" s="33" t="s">
        <v>44</v>
      </c>
      <c r="C10" s="117">
        <f>[1]STA_SP2_NO!$C$16</f>
        <v>636</v>
      </c>
      <c r="D10" s="68">
        <f>[2]STA_SP2_NO!$C$16</f>
        <v>359</v>
      </c>
      <c r="E10" s="117">
        <f>[3]STA_SP2_NO!$C$16</f>
        <v>177</v>
      </c>
      <c r="F10" s="118">
        <f>[4]STA_SP2_NO!$C$16</f>
        <v>536</v>
      </c>
      <c r="G10" s="385">
        <f>[5]STA_SP2_NO!$C$16</f>
        <v>397</v>
      </c>
      <c r="H10" s="126">
        <f>[6]STA_SP2_NO!$C$16</f>
        <v>626</v>
      </c>
      <c r="I10" s="143">
        <f>[7]STA_SP2_NO!$C$16</f>
        <v>797</v>
      </c>
      <c r="J10" s="126">
        <f>[8]STA_SP2_NO!$C$16</f>
        <v>405</v>
      </c>
      <c r="K10" s="143">
        <f>[9]STA_SP2_NO!$C$16</f>
        <v>195</v>
      </c>
      <c r="L10" s="379">
        <f>[10]STA_SP2_NO!$C$16</f>
        <v>808</v>
      </c>
      <c r="M10" s="332">
        <f>[11]STA_SP2_NO!$C$16</f>
        <v>15</v>
      </c>
      <c r="N10" s="249">
        <f t="shared" si="0"/>
        <v>4951</v>
      </c>
    </row>
    <row r="11" spans="1:14" ht="15.75" thickBot="1" x14ac:dyDescent="0.3">
      <c r="A11" s="32">
        <v>7</v>
      </c>
      <c r="B11" s="33" t="s">
        <v>45</v>
      </c>
      <c r="C11" s="117">
        <f>[1]STA_SP2_NO!$C$17</f>
        <v>557</v>
      </c>
      <c r="D11" s="68">
        <f>[2]STA_SP2_NO!$C$17</f>
        <v>385</v>
      </c>
      <c r="E11" s="117">
        <f>[3]STA_SP2_NO!$C$17</f>
        <v>174</v>
      </c>
      <c r="F11" s="118">
        <f>[4]STA_SP2_NO!$C$17</f>
        <v>380</v>
      </c>
      <c r="G11" s="385">
        <f>[5]STA_SP2_NO!$C$17</f>
        <v>249</v>
      </c>
      <c r="H11" s="126">
        <f>[6]STA_SP2_NO!$C$17</f>
        <v>301</v>
      </c>
      <c r="I11" s="143">
        <f>[7]STA_SP2_NO!$C$17</f>
        <v>593</v>
      </c>
      <c r="J11" s="126">
        <f>[8]STA_SP2_NO!$C$17</f>
        <v>385</v>
      </c>
      <c r="K11" s="143">
        <f>[9]STA_SP2_NO!$C$17</f>
        <v>235</v>
      </c>
      <c r="L11" s="379">
        <f>[10]STA_SP2_NO!$C$17</f>
        <v>344</v>
      </c>
      <c r="M11" s="332">
        <f>[11]STA_SP2_NO!$C$17</f>
        <v>32</v>
      </c>
      <c r="N11" s="249">
        <f t="shared" si="0"/>
        <v>3635</v>
      </c>
    </row>
    <row r="12" spans="1:14" ht="15.75" thickBot="1" x14ac:dyDescent="0.3">
      <c r="A12" s="32">
        <v>8</v>
      </c>
      <c r="B12" s="33" t="s">
        <v>46</v>
      </c>
      <c r="C12" s="117">
        <f>[1]STA_SP2_NO!$C$18</f>
        <v>116</v>
      </c>
      <c r="D12" s="68">
        <f>[2]STA_SP2_NO!$C$18</f>
        <v>36</v>
      </c>
      <c r="E12" s="117">
        <f>[3]STA_SP2_NO!$C$18</f>
        <v>43</v>
      </c>
      <c r="F12" s="118">
        <f>[4]STA_SP2_NO!$C$18</f>
        <v>46</v>
      </c>
      <c r="G12" s="385">
        <f>[5]STA_SP2_NO!$C$18</f>
        <v>54</v>
      </c>
      <c r="H12" s="126">
        <f>[6]STA_SP2_NO!$C$18</f>
        <v>0</v>
      </c>
      <c r="I12" s="143">
        <f>[7]STA_SP2_NO!$C$18</f>
        <v>120</v>
      </c>
      <c r="J12" s="126">
        <f>[8]STA_SP2_NO!$C$18</f>
        <v>111</v>
      </c>
      <c r="K12" s="143">
        <f>[9]STA_SP2_NO!$C$18</f>
        <v>25</v>
      </c>
      <c r="L12" s="379">
        <f>[10]STA_SP2_NO!$C$18</f>
        <v>49</v>
      </c>
      <c r="M12" s="332">
        <f>[11]STA_SP2_NO!$C$18</f>
        <v>3</v>
      </c>
      <c r="N12" s="249">
        <f t="shared" si="0"/>
        <v>603</v>
      </c>
    </row>
    <row r="13" spans="1:14" ht="23.25" thickBot="1" x14ac:dyDescent="0.3">
      <c r="A13" s="32">
        <v>9</v>
      </c>
      <c r="B13" s="53" t="s">
        <v>47</v>
      </c>
      <c r="C13" s="117">
        <f>[1]STA_SP2_NO!$C$19</f>
        <v>0</v>
      </c>
      <c r="D13" s="68">
        <f>[2]STA_SP2_NO!$C$19</f>
        <v>0</v>
      </c>
      <c r="E13" s="117">
        <f>[3]STA_SP2_NO!$C$19</f>
        <v>0</v>
      </c>
      <c r="F13" s="118">
        <f>[4]STA_SP2_NO!$C$19</f>
        <v>0</v>
      </c>
      <c r="G13" s="385">
        <f>[5]STA_SP2_NO!$C$19</f>
        <v>0</v>
      </c>
      <c r="H13" s="126">
        <f>[6]STA_SP2_NO!$C$19</f>
        <v>0</v>
      </c>
      <c r="I13" s="143">
        <f>[7]STA_SP2_NO!$C$19</f>
        <v>0</v>
      </c>
      <c r="J13" s="126">
        <f>[8]STA_SP2_NO!$C$19</f>
        <v>0</v>
      </c>
      <c r="K13" s="143">
        <f>[9]STA_SP2_NO!$C$19</f>
        <v>0</v>
      </c>
      <c r="L13" s="379">
        <f>[10]STA_SP2_NO!$C$19</f>
        <v>0</v>
      </c>
      <c r="M13" s="332">
        <f>[11]STA_SP2_NO!$C$19</f>
        <v>0</v>
      </c>
      <c r="N13" s="249">
        <f t="shared" si="0"/>
        <v>0</v>
      </c>
    </row>
    <row r="14" spans="1:14" ht="23.25" thickBot="1" x14ac:dyDescent="0.3">
      <c r="A14" s="32">
        <v>10</v>
      </c>
      <c r="B14" s="53" t="s">
        <v>48</v>
      </c>
      <c r="C14" s="62">
        <f>[1]STA_SP2_NO!$C$20</f>
        <v>0</v>
      </c>
      <c r="D14" s="68">
        <f>[2]STA_SP2_NO!$C$20</f>
        <v>0</v>
      </c>
      <c r="E14" s="117">
        <f>[3]STA_SP2_NO!$C$20</f>
        <v>0</v>
      </c>
      <c r="F14" s="118">
        <f>[4]STA_SP2_NO!$C$20</f>
        <v>0</v>
      </c>
      <c r="G14" s="385">
        <f>[5]STA_SP2_NO!$C$20</f>
        <v>0</v>
      </c>
      <c r="H14" s="126">
        <f>[6]STA_SP2_NO!$C$20</f>
        <v>0</v>
      </c>
      <c r="I14" s="143">
        <f>[7]STA_SP2_NO!$C$20</f>
        <v>0</v>
      </c>
      <c r="J14" s="126">
        <f>[8]STA_SP2_NO!$C$20</f>
        <v>0</v>
      </c>
      <c r="K14" s="143">
        <f>[9]STA_SP2_NO!$C$20</f>
        <v>0</v>
      </c>
      <c r="L14" s="379">
        <f>[10]STA_SP2_NO!$C$20</f>
        <v>0</v>
      </c>
      <c r="M14" s="332">
        <f>[11]STA_SP2_NO!$C$20</f>
        <v>0</v>
      </c>
      <c r="N14" s="249">
        <f t="shared" si="0"/>
        <v>0</v>
      </c>
    </row>
    <row r="15" spans="1:14" ht="15.75" thickBot="1" x14ac:dyDescent="0.3">
      <c r="A15" s="32">
        <v>11</v>
      </c>
      <c r="B15" s="33" t="s">
        <v>49</v>
      </c>
      <c r="C15" s="62">
        <f>[1]STA_SP2_NO!$C$21</f>
        <v>0</v>
      </c>
      <c r="D15" s="68">
        <f>[2]STA_SP2_NO!$C$21</f>
        <v>0</v>
      </c>
      <c r="E15" s="117">
        <f>[3]STA_SP2_NO!$C$21</f>
        <v>0</v>
      </c>
      <c r="F15" s="118">
        <f>[4]STA_SP2_NO!$C$21</f>
        <v>0</v>
      </c>
      <c r="G15" s="385">
        <f>[5]STA_SP2_NO!$C$21</f>
        <v>438</v>
      </c>
      <c r="H15" s="126">
        <f>[6]STA_SP2_NO!$C$21</f>
        <v>0</v>
      </c>
      <c r="I15" s="143">
        <f>[7]STA_SP2_NO!$C$21</f>
        <v>0</v>
      </c>
      <c r="J15" s="126">
        <f>[8]STA_SP2_NO!$C$21</f>
        <v>0</v>
      </c>
      <c r="K15" s="143">
        <f>[9]STA_SP2_NO!$C$21</f>
        <v>0</v>
      </c>
      <c r="L15" s="379">
        <f>[10]STA_SP2_NO!$C$21</f>
        <v>0</v>
      </c>
      <c r="M15" s="332">
        <f>[11]STA_SP2_NO!$C$21</f>
        <v>58</v>
      </c>
      <c r="N15" s="249">
        <f t="shared" si="0"/>
        <v>496</v>
      </c>
    </row>
    <row r="16" spans="1:14" ht="49.5" customHeight="1" thickBot="1" x14ac:dyDescent="0.3">
      <c r="A16" s="32">
        <v>12</v>
      </c>
      <c r="B16" s="53" t="s">
        <v>50</v>
      </c>
      <c r="C16" s="62">
        <f>[1]STA_SP2_NO!$C$22</f>
        <v>0</v>
      </c>
      <c r="D16" s="68">
        <f>[2]STA_SP2_NO!$C$22</f>
        <v>0</v>
      </c>
      <c r="E16" s="117">
        <f>[3]STA_SP2_NO!$C$22</f>
        <v>0</v>
      </c>
      <c r="F16" s="118">
        <f>[4]STA_SP2_NO!$C$22</f>
        <v>0</v>
      </c>
      <c r="G16" s="385">
        <f>[5]STA_SP2_NO!$C$22</f>
        <v>0</v>
      </c>
      <c r="H16" s="126">
        <f>[6]STA_SP2_NO!$C$22</f>
        <v>0</v>
      </c>
      <c r="I16" s="143">
        <f>[7]STA_SP2_NO!$C$22</f>
        <v>0</v>
      </c>
      <c r="J16" s="126">
        <f>[8]STA_SP2_NO!$C$22</f>
        <v>0</v>
      </c>
      <c r="K16" s="143">
        <f>[9]STA_SP2_NO!$C$22</f>
        <v>0</v>
      </c>
      <c r="L16" s="379">
        <f>[10]STA_SP2_NO!$C$22</f>
        <v>0</v>
      </c>
      <c r="M16" s="386">
        <f>[11]STA_SP2_NO!$C$22</f>
        <v>0</v>
      </c>
      <c r="N16" s="249">
        <f t="shared" si="0"/>
        <v>0</v>
      </c>
    </row>
    <row r="17" spans="1:14" ht="34.5" thickBot="1" x14ac:dyDescent="0.3">
      <c r="A17" s="32">
        <v>13</v>
      </c>
      <c r="B17" s="53" t="s">
        <v>51</v>
      </c>
      <c r="C17" s="62">
        <f>[1]STA_SP2_NO!$C$23</f>
        <v>18</v>
      </c>
      <c r="D17" s="68">
        <f>[2]STA_SP2_NO!$C$23</f>
        <v>0</v>
      </c>
      <c r="E17" s="117">
        <f>[3]STA_SP2_NO!$C$23</f>
        <v>0</v>
      </c>
      <c r="F17" s="118">
        <f>[4]STA_SP2_NO!$C$23</f>
        <v>0</v>
      </c>
      <c r="G17" s="385">
        <f>[5]STA_SP2_NO!$C$23</f>
        <v>19</v>
      </c>
      <c r="H17" s="126">
        <f>[6]STA_SP2_NO!$C$23</f>
        <v>0</v>
      </c>
      <c r="I17" s="143">
        <f>[7]STA_SP2_NO!$C$23</f>
        <v>0</v>
      </c>
      <c r="J17" s="126">
        <f>[8]STA_SP2_NO!$C$23</f>
        <v>0</v>
      </c>
      <c r="K17" s="143">
        <f>[9]STA_SP2_NO!$C$23</f>
        <v>0</v>
      </c>
      <c r="L17" s="379">
        <f>[10]STA_SP2_NO!$C$23</f>
        <v>1</v>
      </c>
      <c r="M17" s="386">
        <f>[11]STA_SP2_NO!$C$23</f>
        <v>0</v>
      </c>
      <c r="N17" s="249">
        <f t="shared" si="0"/>
        <v>38</v>
      </c>
    </row>
    <row r="18" spans="1:14" ht="15.75" thickBot="1" x14ac:dyDescent="0.3">
      <c r="A18" s="36"/>
      <c r="B18" s="37" t="s">
        <v>37</v>
      </c>
      <c r="C18" s="41">
        <f t="shared" ref="C18:F18" si="1">SUM(C5:C17)</f>
        <v>22951</v>
      </c>
      <c r="D18" s="42">
        <f>SUM(D5:D17)</f>
        <v>12246</v>
      </c>
      <c r="E18" s="41">
        <f t="shared" si="1"/>
        <v>7790</v>
      </c>
      <c r="F18" s="39">
        <f t="shared" si="1"/>
        <v>13753</v>
      </c>
      <c r="G18" s="40">
        <f t="shared" ref="G18:N18" si="2">SUM(G5:G17)</f>
        <v>14862</v>
      </c>
      <c r="H18" s="39">
        <f t="shared" si="2"/>
        <v>17765</v>
      </c>
      <c r="I18" s="40">
        <f t="shared" si="2"/>
        <v>30700</v>
      </c>
      <c r="J18" s="39">
        <f t="shared" si="2"/>
        <v>15091</v>
      </c>
      <c r="K18" s="40">
        <f t="shared" si="2"/>
        <v>9332</v>
      </c>
      <c r="L18" s="380">
        <f t="shared" si="2"/>
        <v>19819</v>
      </c>
      <c r="M18" s="333">
        <f t="shared" si="2"/>
        <v>2121</v>
      </c>
      <c r="N18" s="250">
        <f t="shared" si="2"/>
        <v>166430</v>
      </c>
    </row>
    <row r="19" spans="1:14" ht="15.75" thickBot="1" x14ac:dyDescent="0.3">
      <c r="A19" s="1"/>
      <c r="B19" s="1"/>
      <c r="C19" s="1"/>
      <c r="D19" s="1"/>
      <c r="E19" s="1"/>
      <c r="F19" s="1"/>
      <c r="G19" s="341"/>
      <c r="H19" s="1"/>
      <c r="I19" s="341"/>
      <c r="J19" s="1"/>
      <c r="K19" s="341"/>
      <c r="L19" s="1"/>
      <c r="M19" s="341"/>
      <c r="N19" s="1"/>
    </row>
    <row r="20" spans="1:14" ht="15.75" thickBot="1" x14ac:dyDescent="0.3">
      <c r="A20" s="460" t="s">
        <v>53</v>
      </c>
      <c r="B20" s="461"/>
      <c r="C20" s="48">
        <f>C18/N18</f>
        <v>0.13790182058523104</v>
      </c>
      <c r="D20" s="47">
        <f>D18/N18</f>
        <v>7.3580484287688513E-2</v>
      </c>
      <c r="E20" s="48">
        <f>E18/N18</f>
        <v>4.6806465180556388E-2</v>
      </c>
      <c r="F20" s="47">
        <f>F18/N18</f>
        <v>8.2635342185903987E-2</v>
      </c>
      <c r="G20" s="48">
        <f>G18/N18</f>
        <v>8.9298804302109E-2</v>
      </c>
      <c r="H20" s="47">
        <f>H18/N18</f>
        <v>0.10674157303370786</v>
      </c>
      <c r="I20" s="48">
        <f>I18/N18</f>
        <v>0.18446193594904764</v>
      </c>
      <c r="J20" s="47">
        <f>J18/N18</f>
        <v>9.0674758156582352E-2</v>
      </c>
      <c r="K20" s="48">
        <f>K18/N18</f>
        <v>5.6071621702818E-2</v>
      </c>
      <c r="L20" s="47">
        <f>L18/N18</f>
        <v>0.11908309799915881</v>
      </c>
      <c r="M20" s="342">
        <f>M18/N18</f>
        <v>1.2744096617196419E-2</v>
      </c>
      <c r="N20" s="251">
        <f>SUM(C20:M20)</f>
        <v>1</v>
      </c>
    </row>
  </sheetData>
  <mergeCells count="17">
    <mergeCell ref="N2:N4"/>
    <mergeCell ref="C3:C4"/>
    <mergeCell ref="D3:D4"/>
    <mergeCell ref="E3:E4"/>
    <mergeCell ref="F3:F4"/>
    <mergeCell ref="G3:G4"/>
    <mergeCell ref="L3:L4"/>
    <mergeCell ref="C2:M2"/>
    <mergeCell ref="M3:M4"/>
    <mergeCell ref="A20:B20"/>
    <mergeCell ref="C1:K1"/>
    <mergeCell ref="A2:A4"/>
    <mergeCell ref="B2:B4"/>
    <mergeCell ref="H3:H4"/>
    <mergeCell ref="I3:I4"/>
    <mergeCell ref="J3:J4"/>
    <mergeCell ref="K3:K4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workbookViewId="0">
      <selection activeCell="E28" sqref="E28"/>
    </sheetView>
  </sheetViews>
  <sheetFormatPr defaultRowHeight="15" x14ac:dyDescent="0.25"/>
  <cols>
    <col min="1" max="1" width="4.42578125" customWidth="1"/>
    <col min="2" max="2" width="28.28515625" customWidth="1"/>
    <col min="3" max="3" width="9.140625" customWidth="1"/>
  </cols>
  <sheetData>
    <row r="1" spans="1:14" ht="26.25" customHeight="1" thickBot="1" x14ac:dyDescent="0.3">
      <c r="A1" s="120"/>
      <c r="B1" s="26"/>
      <c r="C1" s="448" t="s">
        <v>105</v>
      </c>
      <c r="D1" s="449"/>
      <c r="E1" s="449"/>
      <c r="F1" s="449"/>
      <c r="G1" s="449"/>
      <c r="H1" s="449"/>
      <c r="I1" s="449"/>
      <c r="J1" s="450"/>
      <c r="K1" s="450"/>
      <c r="L1" s="26"/>
      <c r="M1" s="26"/>
      <c r="N1" s="155" t="s">
        <v>52</v>
      </c>
    </row>
    <row r="2" spans="1:14" ht="15.75" thickBot="1" x14ac:dyDescent="0.3">
      <c r="A2" s="451" t="s">
        <v>0</v>
      </c>
      <c r="B2" s="453" t="s">
        <v>1</v>
      </c>
      <c r="C2" s="486" t="s">
        <v>2</v>
      </c>
      <c r="D2" s="487"/>
      <c r="E2" s="487"/>
      <c r="F2" s="487"/>
      <c r="G2" s="487"/>
      <c r="H2" s="487"/>
      <c r="I2" s="487"/>
      <c r="J2" s="487"/>
      <c r="K2" s="487"/>
      <c r="L2" s="487"/>
      <c r="M2" s="488"/>
      <c r="N2" s="498" t="s">
        <v>3</v>
      </c>
    </row>
    <row r="3" spans="1:14" ht="12.75" customHeight="1" x14ac:dyDescent="0.25">
      <c r="A3" s="490"/>
      <c r="B3" s="492"/>
      <c r="C3" s="517" t="s">
        <v>69</v>
      </c>
      <c r="D3" s="492" t="s">
        <v>4</v>
      </c>
      <c r="E3" s="512" t="s">
        <v>5</v>
      </c>
      <c r="F3" s="492" t="s">
        <v>6</v>
      </c>
      <c r="G3" s="494" t="s">
        <v>8</v>
      </c>
      <c r="H3" s="453" t="s">
        <v>94</v>
      </c>
      <c r="I3" s="494" t="s">
        <v>9</v>
      </c>
      <c r="J3" s="513" t="s">
        <v>38</v>
      </c>
      <c r="K3" s="494" t="s">
        <v>93</v>
      </c>
      <c r="L3" s="453" t="s">
        <v>11</v>
      </c>
      <c r="M3" s="521" t="s">
        <v>96</v>
      </c>
      <c r="N3" s="499"/>
    </row>
    <row r="4" spans="1:14" ht="9" customHeight="1" x14ac:dyDescent="0.25">
      <c r="A4" s="509"/>
      <c r="B4" s="510"/>
      <c r="C4" s="518"/>
      <c r="D4" s="510"/>
      <c r="E4" s="520"/>
      <c r="F4" s="510"/>
      <c r="G4" s="512"/>
      <c r="H4" s="492"/>
      <c r="I4" s="512"/>
      <c r="J4" s="514"/>
      <c r="K4" s="512"/>
      <c r="L4" s="492"/>
      <c r="M4" s="522"/>
      <c r="N4" s="516"/>
    </row>
    <row r="5" spans="1:14" ht="5.25" customHeight="1" thickBot="1" x14ac:dyDescent="0.3">
      <c r="A5" s="491"/>
      <c r="B5" s="493"/>
      <c r="C5" s="519"/>
      <c r="D5" s="491"/>
      <c r="E5" s="491"/>
      <c r="F5" s="491"/>
      <c r="G5" s="495"/>
      <c r="H5" s="454"/>
      <c r="I5" s="495"/>
      <c r="J5" s="515"/>
      <c r="K5" s="495"/>
      <c r="L5" s="454"/>
      <c r="M5" s="523"/>
      <c r="N5" s="500"/>
    </row>
    <row r="6" spans="1:14" ht="15.75" thickBot="1" x14ac:dyDescent="0.3">
      <c r="A6" s="30">
        <v>1</v>
      </c>
      <c r="B6" s="31" t="s">
        <v>39</v>
      </c>
      <c r="C6" s="61">
        <f>[1]STA_SP2_NO!$D$11</f>
        <v>104770.25</v>
      </c>
      <c r="D6" s="68">
        <f>[2]STA_SP2_NO!$D$11</f>
        <v>55131.13</v>
      </c>
      <c r="E6" s="117">
        <f>[3]STA_SP2_NO!$D$11</f>
        <v>37821</v>
      </c>
      <c r="F6" s="126">
        <f>[4]STA_SP2_NO!$D$11</f>
        <v>63439.46</v>
      </c>
      <c r="G6" s="117">
        <f>[5]STA_SP2_NO!$D$11</f>
        <v>66752</v>
      </c>
      <c r="H6" s="126">
        <f>[6]STA_SP2_NO!$D$11</f>
        <v>85183.34</v>
      </c>
      <c r="I6" s="117">
        <f>[7]STA_SP2_NO!$D$11</f>
        <v>148800</v>
      </c>
      <c r="J6" s="68">
        <f>[8]STA_SP2_NO!$D$11</f>
        <v>68792</v>
      </c>
      <c r="K6" s="62">
        <f>[9]STA_SP2_NO!$D$11</f>
        <v>44721.39</v>
      </c>
      <c r="L6" s="68">
        <f>[10]STA_SP2_NO!$D$11</f>
        <v>93764</v>
      </c>
      <c r="M6" s="332">
        <f>[11]STA_SP2_NO!$D$11</f>
        <v>10739.97</v>
      </c>
      <c r="N6" s="249">
        <f t="shared" ref="N6:N18" si="0">SUM(C6:M6)</f>
        <v>779914.53999999992</v>
      </c>
    </row>
    <row r="7" spans="1:14" ht="15.75" thickBot="1" x14ac:dyDescent="0.3">
      <c r="A7" s="32">
        <v>2</v>
      </c>
      <c r="B7" s="33" t="s">
        <v>40</v>
      </c>
      <c r="C7" s="61">
        <f>[1]STA_SP2_NO!$D$12</f>
        <v>25831.48</v>
      </c>
      <c r="D7" s="68">
        <f>[2]STA_SP2_NO!$D$12</f>
        <v>14155.26</v>
      </c>
      <c r="E7" s="117">
        <f>[3]STA_SP2_NO!$D$12</f>
        <v>7770</v>
      </c>
      <c r="F7" s="126">
        <f>[4]STA_SP2_NO!$D$12</f>
        <v>18997.75</v>
      </c>
      <c r="G7" s="117">
        <f>[5]STA_SP2_NO!$D$12</f>
        <v>13658</v>
      </c>
      <c r="H7" s="126">
        <f>[6]STA_SP2_NO!$D$12</f>
        <v>12977.89</v>
      </c>
      <c r="I7" s="117">
        <f>[7]STA_SP2_NO!$D$12</f>
        <v>30816</v>
      </c>
      <c r="J7" s="68">
        <f>[8]STA_SP2_NO!$D$12</f>
        <v>14894</v>
      </c>
      <c r="K7" s="62">
        <f>[9]STA_SP2_NO!$D$12</f>
        <v>10764.59</v>
      </c>
      <c r="L7" s="68">
        <f>[10]STA_SP2_NO!$D$12</f>
        <v>15029</v>
      </c>
      <c r="M7" s="332">
        <f>[11]STA_SP2_NO!$D$12</f>
        <v>1740.82</v>
      </c>
      <c r="N7" s="249">
        <f t="shared" si="0"/>
        <v>166634.79</v>
      </c>
    </row>
    <row r="8" spans="1:14" ht="15.75" thickBot="1" x14ac:dyDescent="0.3">
      <c r="A8" s="32">
        <v>3</v>
      </c>
      <c r="B8" s="33" t="s">
        <v>41</v>
      </c>
      <c r="C8" s="61">
        <f>[1]STA_SP2_NO!$D$13</f>
        <v>4610.42</v>
      </c>
      <c r="D8" s="68">
        <f>[2]STA_SP2_NO!$D$13</f>
        <v>1826.4</v>
      </c>
      <c r="E8" s="117">
        <f>[3]STA_SP2_NO!$D$13</f>
        <v>887</v>
      </c>
      <c r="F8" s="126">
        <f>[4]STA_SP2_NO!$D$13</f>
        <v>2109.7199999999998</v>
      </c>
      <c r="G8" s="117">
        <f>[5]STA_SP2_NO!$D$13</f>
        <v>1499</v>
      </c>
      <c r="H8" s="126">
        <f>[6]STA_SP2_NO!$D$13</f>
        <v>1764.77</v>
      </c>
      <c r="I8" s="117">
        <f>[7]STA_SP2_NO!$D$13</f>
        <v>3122</v>
      </c>
      <c r="J8" s="68">
        <f>[8]STA_SP2_NO!$D$13</f>
        <v>2510</v>
      </c>
      <c r="K8" s="62">
        <f>[9]STA_SP2_NO!$D$13</f>
        <v>1479.21</v>
      </c>
      <c r="L8" s="68">
        <f>[10]STA_SP2_NO!$D$13</f>
        <v>819</v>
      </c>
      <c r="M8" s="332">
        <f>[11]STA_SP2_NO!$D$13</f>
        <v>117.69</v>
      </c>
      <c r="N8" s="249">
        <f t="shared" si="0"/>
        <v>20745.209999999995</v>
      </c>
    </row>
    <row r="9" spans="1:14" ht="15.75" thickBot="1" x14ac:dyDescent="0.3">
      <c r="A9" s="32">
        <v>4</v>
      </c>
      <c r="B9" s="33" t="s">
        <v>42</v>
      </c>
      <c r="C9" s="61">
        <f>[1]STA_SP2_NO!$D$14</f>
        <v>234.77</v>
      </c>
      <c r="D9" s="68">
        <f>[2]STA_SP2_NO!$D$14</f>
        <v>164.74</v>
      </c>
      <c r="E9" s="117">
        <f>[3]STA_SP2_NO!$D$14</f>
        <v>44</v>
      </c>
      <c r="F9" s="126">
        <f>[4]STA_SP2_NO!$D$14</f>
        <v>95.79</v>
      </c>
      <c r="G9" s="117">
        <f>[5]STA_SP2_NO!$D$14</f>
        <v>94</v>
      </c>
      <c r="H9" s="126">
        <f>[6]STA_SP2_NO!$D$14</f>
        <v>140.59</v>
      </c>
      <c r="I9" s="117">
        <f>[7]STA_SP2_NO!$D$14</f>
        <v>215</v>
      </c>
      <c r="J9" s="68">
        <f>[8]STA_SP2_NO!$D$14</f>
        <v>164</v>
      </c>
      <c r="K9" s="62">
        <f>[9]STA_SP2_NO!$D$14</f>
        <v>87.35</v>
      </c>
      <c r="L9" s="68">
        <f>[10]STA_SP2_NO!$D$14</f>
        <v>250</v>
      </c>
      <c r="M9" s="332">
        <f>[11]STA_SP2_NO!$D$14</f>
        <v>32.340000000000003</v>
      </c>
      <c r="N9" s="249">
        <f t="shared" si="0"/>
        <v>1522.5799999999997</v>
      </c>
    </row>
    <row r="10" spans="1:14" ht="15.75" thickBot="1" x14ac:dyDescent="0.3">
      <c r="A10" s="32">
        <v>5</v>
      </c>
      <c r="B10" s="33" t="s">
        <v>43</v>
      </c>
      <c r="C10" s="61">
        <f>[1]STA_SP2_NO!$D$15</f>
        <v>63.43</v>
      </c>
      <c r="D10" s="68">
        <f>[2]STA_SP2_NO!$D$15</f>
        <v>23.78</v>
      </c>
      <c r="E10" s="117">
        <f>[3]STA_SP2_NO!$D$15</f>
        <v>87</v>
      </c>
      <c r="F10" s="126">
        <f>[4]STA_SP2_NO!$D$15</f>
        <v>76.010000000000005</v>
      </c>
      <c r="G10" s="117">
        <f>[5]STA_SP2_NO!$D$15</f>
        <v>31</v>
      </c>
      <c r="H10" s="126">
        <f>[6]STA_SP2_NO!$D$15</f>
        <v>244.69</v>
      </c>
      <c r="I10" s="117">
        <f>[7]STA_SP2_NO!$D$15</f>
        <v>74</v>
      </c>
      <c r="J10" s="68">
        <f>[8]STA_SP2_NO!$D$15</f>
        <v>331</v>
      </c>
      <c r="K10" s="62">
        <f>[9]STA_SP2_NO!$D$15</f>
        <v>26.89</v>
      </c>
      <c r="L10" s="68">
        <f>[10]STA_SP2_NO!$D$15</f>
        <v>39</v>
      </c>
      <c r="M10" s="332">
        <f>[11]STA_SP2_NO!$D$15</f>
        <v>4.24</v>
      </c>
      <c r="N10" s="249">
        <f t="shared" si="0"/>
        <v>1001.0400000000001</v>
      </c>
    </row>
    <row r="11" spans="1:14" ht="15.75" thickBot="1" x14ac:dyDescent="0.3">
      <c r="A11" s="32">
        <v>6</v>
      </c>
      <c r="B11" s="33" t="s">
        <v>44</v>
      </c>
      <c r="C11" s="61">
        <f>[1]STA_SP2_NO!$D$16</f>
        <v>1186.8</v>
      </c>
      <c r="D11" s="68">
        <f>[2]STA_SP2_NO!$D$16</f>
        <v>723.09</v>
      </c>
      <c r="E11" s="117">
        <f>[3]STA_SP2_NO!$D$16</f>
        <v>382</v>
      </c>
      <c r="F11" s="126">
        <f>[4]STA_SP2_NO!$D$16</f>
        <v>1565.78</v>
      </c>
      <c r="G11" s="117">
        <f>[5]STA_SP2_NO!$D$16</f>
        <v>605</v>
      </c>
      <c r="H11" s="126">
        <f>[6]STA_SP2_NO!$D$16</f>
        <v>1184.78</v>
      </c>
      <c r="I11" s="117">
        <f>[7]STA_SP2_NO!$D$16</f>
        <v>1508</v>
      </c>
      <c r="J11" s="68">
        <f>[8]STA_SP2_NO!$D$16</f>
        <v>744</v>
      </c>
      <c r="K11" s="62">
        <f>[9]STA_SP2_NO!$D$16</f>
        <v>379.8</v>
      </c>
      <c r="L11" s="68">
        <f>[10]STA_SP2_NO!$D$16</f>
        <v>1590</v>
      </c>
      <c r="M11" s="332">
        <f>[11]STA_SP2_NO!$D$16</f>
        <v>26.17</v>
      </c>
      <c r="N11" s="249">
        <f t="shared" si="0"/>
        <v>9895.42</v>
      </c>
    </row>
    <row r="12" spans="1:14" ht="15.75" thickBot="1" x14ac:dyDescent="0.3">
      <c r="A12" s="32">
        <v>7</v>
      </c>
      <c r="B12" s="33" t="s">
        <v>45</v>
      </c>
      <c r="C12" s="61">
        <f>[1]STA_SP2_NO!$D$17</f>
        <v>174.48</v>
      </c>
      <c r="D12" s="68">
        <f>[2]STA_SP2_NO!$D$17</f>
        <v>120.65</v>
      </c>
      <c r="E12" s="117">
        <f>[3]STA_SP2_NO!$D$17</f>
        <v>58</v>
      </c>
      <c r="F12" s="126">
        <f>[4]STA_SP2_NO!$D$17</f>
        <v>120.63</v>
      </c>
      <c r="G12" s="117">
        <f>[5]STA_SP2_NO!$D$17</f>
        <v>79</v>
      </c>
      <c r="H12" s="126">
        <f>[6]STA_SP2_NO!$D$17</f>
        <v>93.77</v>
      </c>
      <c r="I12" s="117">
        <f>[7]STA_SP2_NO!$D$17</f>
        <v>184</v>
      </c>
      <c r="J12" s="68">
        <f>[8]STA_SP2_NO!$D$17</f>
        <v>146</v>
      </c>
      <c r="K12" s="62">
        <f>[9]STA_SP2_NO!$D$17</f>
        <v>73.56</v>
      </c>
      <c r="L12" s="68">
        <f>[10]STA_SP2_NO!$D$17</f>
        <v>116</v>
      </c>
      <c r="M12" s="332">
        <f>[11]STA_SP2_NO!$D$17</f>
        <v>11.6</v>
      </c>
      <c r="N12" s="249">
        <f t="shared" si="0"/>
        <v>1177.6899999999998</v>
      </c>
    </row>
    <row r="13" spans="1:14" ht="15.75" thickBot="1" x14ac:dyDescent="0.3">
      <c r="A13" s="32">
        <v>8</v>
      </c>
      <c r="B13" s="33" t="s">
        <v>46</v>
      </c>
      <c r="C13" s="61">
        <f>[1]STA_SP2_NO!$D$18</f>
        <v>481.15</v>
      </c>
      <c r="D13" s="68">
        <f>[2]STA_SP2_NO!$D$18</f>
        <v>139.29</v>
      </c>
      <c r="E13" s="117">
        <f>[3]STA_SP2_NO!$D$18</f>
        <v>220</v>
      </c>
      <c r="F13" s="126">
        <f>[4]STA_SP2_NO!$D$18</f>
        <v>157.13999999999999</v>
      </c>
      <c r="G13" s="117">
        <f>[5]STA_SP2_NO!$D$18</f>
        <v>248</v>
      </c>
      <c r="H13" s="126">
        <f>[6]STA_SP2_NO!$D$18</f>
        <v>0</v>
      </c>
      <c r="I13" s="117">
        <f>[7]STA_SP2_NO!$D$18</f>
        <v>461</v>
      </c>
      <c r="J13" s="68">
        <f>[8]STA_SP2_NO!$D$18</f>
        <v>503</v>
      </c>
      <c r="K13" s="62">
        <f>[9]STA_SP2_NO!$D$18</f>
        <v>99.55</v>
      </c>
      <c r="L13" s="68">
        <f>[10]STA_SP2_NO!$D$18</f>
        <v>171</v>
      </c>
      <c r="M13" s="332">
        <f>[11]STA_SP2_NO!$D$18</f>
        <v>7.93</v>
      </c>
      <c r="N13" s="249">
        <f t="shared" si="0"/>
        <v>2488.06</v>
      </c>
    </row>
    <row r="14" spans="1:14" ht="23.25" thickBot="1" x14ac:dyDescent="0.3">
      <c r="A14" s="32">
        <v>9</v>
      </c>
      <c r="B14" s="53" t="s">
        <v>47</v>
      </c>
      <c r="C14" s="61">
        <f>[1]STA_SP2_NO!$D$19</f>
        <v>0</v>
      </c>
      <c r="D14" s="68">
        <f>[2]STA_SP2_NO!$D$19</f>
        <v>0</v>
      </c>
      <c r="E14" s="117">
        <f>[3]STA_SP2_NO!$D$19</f>
        <v>0</v>
      </c>
      <c r="F14" s="126">
        <f>[4]STA_SP2_NO!$D$19</f>
        <v>0</v>
      </c>
      <c r="G14" s="117">
        <f>[5]STA_SP2_NO!$D$19</f>
        <v>0</v>
      </c>
      <c r="H14" s="126">
        <f>[6]STA_SP2_NO!$D$19</f>
        <v>0</v>
      </c>
      <c r="I14" s="117">
        <f>[7]STA_SP2_NO!$D$19</f>
        <v>0</v>
      </c>
      <c r="J14" s="68">
        <f>[8]STA_SP2_NO!$D$19</f>
        <v>0</v>
      </c>
      <c r="K14" s="62">
        <f>[9]STA_SP2_NO!$D$19</f>
        <v>0</v>
      </c>
      <c r="L14" s="68">
        <f>[10]STA_SP2_NO!$D$19</f>
        <v>0</v>
      </c>
      <c r="M14" s="332">
        <f>[11]STA_SP2_NO!$D$19</f>
        <v>0</v>
      </c>
      <c r="N14" s="249">
        <f t="shared" si="0"/>
        <v>0</v>
      </c>
    </row>
    <row r="15" spans="1:14" ht="23.25" thickBot="1" x14ac:dyDescent="0.3">
      <c r="A15" s="32">
        <v>10</v>
      </c>
      <c r="B15" s="53" t="s">
        <v>48</v>
      </c>
      <c r="C15" s="61">
        <f>[1]STA_SP2_NO!$D$20</f>
        <v>0</v>
      </c>
      <c r="D15" s="68">
        <f>[2]STA_SP2_NO!$D$20</f>
        <v>0</v>
      </c>
      <c r="E15" s="117">
        <f>[3]STA_SP2_NO!$D$20</f>
        <v>0</v>
      </c>
      <c r="F15" s="126">
        <f>[4]STA_SP2_NO!$D$20</f>
        <v>0</v>
      </c>
      <c r="G15" s="117">
        <f>[5]STA_SP2_NO!$D$20</f>
        <v>0</v>
      </c>
      <c r="H15" s="126">
        <f>[6]STA_SP2_NO!$D$20</f>
        <v>0</v>
      </c>
      <c r="I15" s="117">
        <f>[7]STA_SP2_NO!$D$20</f>
        <v>0</v>
      </c>
      <c r="J15" s="68">
        <f>[8]STA_SP2_NO!$D$20</f>
        <v>0</v>
      </c>
      <c r="K15" s="62">
        <f>[9]STA_SP2_NO!$D$20</f>
        <v>0</v>
      </c>
      <c r="L15" s="68">
        <f>[10]STA_SP2_NO!$D$20</f>
        <v>0</v>
      </c>
      <c r="M15" s="332">
        <f>[11]STA_SP2_NO!$D$20</f>
        <v>0</v>
      </c>
      <c r="N15" s="249">
        <f t="shared" si="0"/>
        <v>0</v>
      </c>
    </row>
    <row r="16" spans="1:14" ht="15.75" thickBot="1" x14ac:dyDescent="0.3">
      <c r="A16" s="32">
        <v>11</v>
      </c>
      <c r="B16" s="33" t="s">
        <v>49</v>
      </c>
      <c r="C16" s="61">
        <f>[1]STA_SP2_NO!$D$21</f>
        <v>0</v>
      </c>
      <c r="D16" s="68">
        <f>[2]STA_SP2_NO!$D$21</f>
        <v>0</v>
      </c>
      <c r="E16" s="117">
        <f>[3]STA_SP2_NO!$D$21</f>
        <v>0</v>
      </c>
      <c r="F16" s="126">
        <f>[4]STA_SP2_NO!$D$21</f>
        <v>0</v>
      </c>
      <c r="G16" s="117">
        <f>[5]STA_SP2_NO!$D$21</f>
        <v>452</v>
      </c>
      <c r="H16" s="126">
        <f>[6]STA_SP2_NO!$D$21</f>
        <v>0</v>
      </c>
      <c r="I16" s="117">
        <f>[7]STA_SP2_NO!$D$21</f>
        <v>0</v>
      </c>
      <c r="J16" s="68">
        <f>[8]STA_SP2_NO!$D$21</f>
        <v>0</v>
      </c>
      <c r="K16" s="62">
        <f>[9]STA_SP2_NO!$D$21</f>
        <v>0</v>
      </c>
      <c r="L16" s="68">
        <f>[10]STA_SP2_NO!$D$21</f>
        <v>0</v>
      </c>
      <c r="M16" s="332">
        <f>[11]STA_SP2_NO!$D$21</f>
        <v>10.57</v>
      </c>
      <c r="N16" s="249">
        <f t="shared" si="0"/>
        <v>462.57</v>
      </c>
    </row>
    <row r="17" spans="1:14" ht="45.75" thickBot="1" x14ac:dyDescent="0.3">
      <c r="A17" s="32">
        <v>12</v>
      </c>
      <c r="B17" s="53" t="s">
        <v>50</v>
      </c>
      <c r="C17" s="61">
        <f>[1]STA_SP2_NO!$D$22</f>
        <v>0</v>
      </c>
      <c r="D17" s="68">
        <f>[2]STA_SP2_NO!$D$22</f>
        <v>0</v>
      </c>
      <c r="E17" s="117">
        <f>[3]STA_SP2_NO!$D$22</f>
        <v>0</v>
      </c>
      <c r="F17" s="126">
        <f>[4]STA_SP2_NO!$D$22</f>
        <v>0</v>
      </c>
      <c r="G17" s="117">
        <f>[5]STA_SP2_NO!$D$22</f>
        <v>0</v>
      </c>
      <c r="H17" s="126">
        <f>[6]STA_SP2_NO!$D$22</f>
        <v>0</v>
      </c>
      <c r="I17" s="117">
        <f>[7]STA_SP2_NO!$D$22</f>
        <v>0</v>
      </c>
      <c r="J17" s="68">
        <f>[8]STA_SP2_NO!$D$22</f>
        <v>0</v>
      </c>
      <c r="K17" s="62">
        <f>[9]STA_SP2_NO!$D$22</f>
        <v>0</v>
      </c>
      <c r="L17" s="68">
        <f>[10]STA_SP2_NO!$D$22</f>
        <v>0</v>
      </c>
      <c r="M17" s="386">
        <f>[11]STA_SP2_NO!$D$22</f>
        <v>0</v>
      </c>
      <c r="N17" s="249">
        <f t="shared" si="0"/>
        <v>0</v>
      </c>
    </row>
    <row r="18" spans="1:14" ht="34.5" thickBot="1" x14ac:dyDescent="0.3">
      <c r="A18" s="32">
        <v>13</v>
      </c>
      <c r="B18" s="53" t="s">
        <v>51</v>
      </c>
      <c r="C18" s="61">
        <f>[1]STA_SP2_NO!$D$23</f>
        <v>102.33</v>
      </c>
      <c r="D18" s="68">
        <f>[2]STA_SP2_NO!$D$23</f>
        <v>0</v>
      </c>
      <c r="E18" s="117">
        <f>[3]STA_SP2_NO!$D$23</f>
        <v>0</v>
      </c>
      <c r="F18" s="126">
        <f>[4]STA_SP2_NO!$D$23</f>
        <v>0</v>
      </c>
      <c r="G18" s="117">
        <f>[5]STA_SP2_NO!$D$23</f>
        <v>143</v>
      </c>
      <c r="H18" s="126">
        <f>[6]STA_SP2_NO!$D$23</f>
        <v>0</v>
      </c>
      <c r="I18" s="117">
        <f>[7]STA_SP2_NO!$D$23</f>
        <v>0</v>
      </c>
      <c r="J18" s="68">
        <f>[8]STA_SP2_NO!$D$23</f>
        <v>0</v>
      </c>
      <c r="K18" s="62">
        <f>[9]STA_SP2_NO!$D$23</f>
        <v>0</v>
      </c>
      <c r="L18" s="68">
        <f>[10]STA_SP2_NO!$D$23</f>
        <v>4</v>
      </c>
      <c r="M18" s="386">
        <f>[11]STA_SP2_NO!$D$23</f>
        <v>0</v>
      </c>
      <c r="N18" s="249">
        <f t="shared" si="0"/>
        <v>249.32999999999998</v>
      </c>
    </row>
    <row r="19" spans="1:14" ht="15.75" thickBot="1" x14ac:dyDescent="0.3">
      <c r="A19" s="36"/>
      <c r="B19" s="37" t="s">
        <v>37</v>
      </c>
      <c r="C19" s="41">
        <f t="shared" ref="C19:E19" si="1">SUM(C6:C18)</f>
        <v>137455.10999999996</v>
      </c>
      <c r="D19" s="42">
        <f>SUM(D6:D18)</f>
        <v>72284.339999999982</v>
      </c>
      <c r="E19" s="41">
        <f t="shared" si="1"/>
        <v>47269</v>
      </c>
      <c r="F19" s="39">
        <f t="shared" ref="F19:N19" si="2">SUM(F6:F18)</f>
        <v>86562.279999999984</v>
      </c>
      <c r="G19" s="41">
        <f t="shared" si="2"/>
        <v>83561</v>
      </c>
      <c r="H19" s="42">
        <f t="shared" si="2"/>
        <v>101589.83</v>
      </c>
      <c r="I19" s="41">
        <f t="shared" si="2"/>
        <v>185180</v>
      </c>
      <c r="J19" s="42">
        <f t="shared" si="2"/>
        <v>88084</v>
      </c>
      <c r="K19" s="41">
        <f t="shared" si="2"/>
        <v>57632.34</v>
      </c>
      <c r="L19" s="42">
        <f t="shared" si="2"/>
        <v>111782</v>
      </c>
      <c r="M19" s="333">
        <f t="shared" si="2"/>
        <v>12691.33</v>
      </c>
      <c r="N19" s="250">
        <f t="shared" si="2"/>
        <v>984091.22999999986</v>
      </c>
    </row>
    <row r="20" spans="1:14" ht="15.75" thickBot="1" x14ac:dyDescent="0.3">
      <c r="A20" s="1"/>
      <c r="B20" s="1"/>
      <c r="C20" s="1"/>
      <c r="D20" s="1"/>
      <c r="E20" s="1"/>
      <c r="F20" s="1"/>
      <c r="G20" s="341"/>
      <c r="H20" s="1"/>
      <c r="I20" s="341"/>
      <c r="J20" s="1"/>
      <c r="K20" s="341"/>
      <c r="L20" s="1"/>
      <c r="M20" s="341"/>
      <c r="N20" s="1"/>
    </row>
    <row r="21" spans="1:14" ht="15.75" thickBot="1" x14ac:dyDescent="0.3">
      <c r="A21" s="460" t="s">
        <v>53</v>
      </c>
      <c r="B21" s="511"/>
      <c r="C21" s="55">
        <f>C19/N19</f>
        <v>0.1396772024886351</v>
      </c>
      <c r="D21" s="56">
        <f>D19/N19</f>
        <v>7.3452885054163114E-2</v>
      </c>
      <c r="E21" s="48">
        <f>E19/N19</f>
        <v>4.8033148308820925E-2</v>
      </c>
      <c r="F21" s="47">
        <f>F19/N19</f>
        <v>8.7961641523824977E-2</v>
      </c>
      <c r="G21" s="70">
        <f>G19/N19</f>
        <v>8.4911842980248911E-2</v>
      </c>
      <c r="H21" s="47">
        <f>H19/N19</f>
        <v>0.10323212615155611</v>
      </c>
      <c r="I21" s="70">
        <f>I19/N19</f>
        <v>0.18817361069257779</v>
      </c>
      <c r="J21" s="47">
        <f>J19/N19</f>
        <v>8.9507961573847189E-2</v>
      </c>
      <c r="K21" s="70">
        <f>K19/N19</f>
        <v>5.8564021549099676E-2</v>
      </c>
      <c r="L21" s="47">
        <f>L19/N19</f>
        <v>0.1135890622661072</v>
      </c>
      <c r="M21" s="342">
        <f>M19/N19</f>
        <v>1.289649741111909E-2</v>
      </c>
      <c r="N21" s="258">
        <f>SUM(C21:M21)</f>
        <v>1</v>
      </c>
    </row>
  </sheetData>
  <mergeCells count="17">
    <mergeCell ref="N2:N5"/>
    <mergeCell ref="C3:C5"/>
    <mergeCell ref="D3:D5"/>
    <mergeCell ref="E3:E5"/>
    <mergeCell ref="F3:F5"/>
    <mergeCell ref="G3:G5"/>
    <mergeCell ref="L3:L5"/>
    <mergeCell ref="C2:M2"/>
    <mergeCell ref="M3:M5"/>
    <mergeCell ref="C1:K1"/>
    <mergeCell ref="A2:A5"/>
    <mergeCell ref="B2:B5"/>
    <mergeCell ref="A21:B21"/>
    <mergeCell ref="H3:H5"/>
    <mergeCell ref="I3:I5"/>
    <mergeCell ref="J3:J5"/>
    <mergeCell ref="K3:K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Премија</vt:lpstr>
      <vt:lpstr>Број на склучени договори</vt:lpstr>
      <vt:lpstr>Ликвидирани штети</vt:lpstr>
      <vt:lpstr>Број на ликвидирани штети</vt:lpstr>
      <vt:lpstr>Број на резервирани штети</vt:lpstr>
      <vt:lpstr>Резервации</vt:lpstr>
      <vt:lpstr>Не пријавени штети</vt:lpstr>
      <vt:lpstr>ЗАО договори</vt:lpstr>
      <vt:lpstr>ЗАО Премија</vt:lpstr>
      <vt:lpstr>ЗК Број Премија</vt:lpstr>
      <vt:lpstr>ГР Број и Премија </vt:lpstr>
      <vt:lpstr>ЗАО број Лик штети</vt:lpstr>
      <vt:lpstr>ЗАО Ликвидирани штети</vt:lpstr>
      <vt:lpstr>ЗК број и штети</vt:lpstr>
      <vt:lpstr>ГР Број Штети</vt:lpstr>
      <vt:lpstr>Техничка премија</vt:lpstr>
      <vt:lpstr>Рез за настанати при штети</vt:lpstr>
      <vt:lpstr>Продажба по канали</vt:lpstr>
      <vt:lpstr>Бруто тех</vt:lpstr>
      <vt:lpstr>Вкупно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BetiMitrovska</dc:creator>
  <cp:lastModifiedBy>Viktorija</cp:lastModifiedBy>
  <cp:lastPrinted>2025-05-16T13:01:55Z</cp:lastPrinted>
  <dcterms:created xsi:type="dcterms:W3CDTF">2013-08-27T07:05:34Z</dcterms:created>
  <dcterms:modified xsi:type="dcterms:W3CDTF">2025-05-16T13:08:31Z</dcterms:modified>
</cp:coreProperties>
</file>