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9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5621"/>
</workbook>
</file>

<file path=xl/calcChain.xml><?xml version="1.0" encoding="utf-8"?>
<calcChain xmlns="http://schemas.openxmlformats.org/spreadsheetml/2006/main">
  <c r="C7" i="10" l="1"/>
  <c r="K34" i="34" l="1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I24" i="47" l="1"/>
  <c r="F24" i="47"/>
  <c r="E24" i="47"/>
  <c r="G24" i="47" s="1"/>
  <c r="D24" i="47"/>
  <c r="C24" i="47"/>
  <c r="J18" i="47"/>
  <c r="H18" i="47"/>
  <c r="H13" i="17"/>
  <c r="H12" i="17"/>
  <c r="H28" i="10"/>
  <c r="H28" i="58"/>
  <c r="H28" i="6"/>
  <c r="H28" i="5"/>
  <c r="H28" i="4"/>
  <c r="H28" i="3"/>
  <c r="H28" i="2"/>
  <c r="H28" i="1"/>
  <c r="K24" i="47" l="1"/>
  <c r="F28" i="2" l="1"/>
  <c r="K15" i="6" l="1"/>
  <c r="J20" i="6"/>
  <c r="C23" i="47" l="1"/>
  <c r="I21" i="47" l="1"/>
  <c r="F21" i="47"/>
  <c r="E21" i="47"/>
  <c r="G21" i="47" s="1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H7" i="1"/>
  <c r="H13" i="1"/>
  <c r="G13" i="2" l="1"/>
  <c r="L15" i="2"/>
  <c r="L10" i="2"/>
  <c r="J17" i="47" l="1"/>
  <c r="F17" i="47"/>
  <c r="E17" i="47"/>
  <c r="G17" i="47" s="1"/>
  <c r="D17" i="47"/>
  <c r="C17" i="47"/>
  <c r="L34" i="34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4" i="34"/>
  <c r="L13" i="34"/>
  <c r="L12" i="34"/>
  <c r="L10" i="34"/>
  <c r="L9" i="34"/>
  <c r="L8" i="34"/>
  <c r="L6" i="34"/>
  <c r="L5" i="34"/>
  <c r="L4" i="34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4" i="1"/>
  <c r="J15" i="47" l="1"/>
  <c r="F15" i="47"/>
  <c r="E15" i="47"/>
  <c r="D15" i="47"/>
  <c r="C15" i="47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47"/>
  <c r="F14" i="47"/>
  <c r="E14" i="47"/>
  <c r="G14" i="47" s="1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14" i="34"/>
  <c r="H10" i="34"/>
  <c r="I7" i="17"/>
  <c r="I6" i="17"/>
  <c r="I6" i="1"/>
  <c r="I5" i="1"/>
  <c r="I4" i="1"/>
  <c r="J12" i="47"/>
  <c r="H4" i="1"/>
  <c r="G15" i="47" l="1"/>
  <c r="K30" i="12"/>
  <c r="K22" i="1"/>
  <c r="K14" i="47"/>
  <c r="F4" i="1"/>
  <c r="G28" i="1"/>
  <c r="I22" i="47"/>
  <c r="F22" i="47"/>
  <c r="E22" i="47"/>
  <c r="D22" i="47"/>
  <c r="C22" i="47"/>
  <c r="F13" i="17"/>
  <c r="F12" i="17"/>
  <c r="F28" i="10"/>
  <c r="F28" i="58"/>
  <c r="F28" i="6"/>
  <c r="F28" i="5"/>
  <c r="F28" i="3"/>
  <c r="F28" i="1"/>
  <c r="G22" i="47" l="1"/>
  <c r="I20" i="47"/>
  <c r="F20" i="47"/>
  <c r="E20" i="47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0" i="47" l="1"/>
  <c r="K20" i="47" s="1"/>
  <c r="G8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C16" i="47" l="1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13" i="30" l="1"/>
  <c r="L30" i="30"/>
  <c r="L13" i="29"/>
  <c r="L29" i="29"/>
  <c r="L22" i="10"/>
  <c r="L29" i="53"/>
  <c r="L13" i="53"/>
  <c r="L18" i="32"/>
  <c r="L18" i="31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"/>
  <c r="L20" i="2"/>
  <c r="L19" i="2"/>
  <c r="L18" i="2"/>
  <c r="L17" i="2"/>
  <c r="L16" i="2"/>
  <c r="L14" i="2"/>
  <c r="L13" i="2"/>
  <c r="L12" i="2"/>
  <c r="L11" i="2"/>
  <c r="L9" i="2"/>
  <c r="L8" i="2"/>
  <c r="L7" i="2"/>
  <c r="L6" i="2"/>
  <c r="L5" i="2"/>
  <c r="L4" i="2"/>
  <c r="L22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6" i="47"/>
  <c r="L22" i="1" l="1"/>
  <c r="L13" i="12"/>
  <c r="L22" i="4"/>
  <c r="L22" i="6"/>
  <c r="L18" i="8"/>
  <c r="L22" i="3"/>
  <c r="L19" i="9"/>
  <c r="L22" i="5"/>
  <c r="L22" i="58"/>
  <c r="L30" i="12"/>
  <c r="D16" i="47"/>
  <c r="E16" i="47" l="1"/>
  <c r="G16" i="47" l="1"/>
  <c r="K16" i="47" s="1"/>
  <c r="H34" i="34"/>
  <c r="H30" i="34"/>
  <c r="H26" i="34"/>
  <c r="H22" i="34"/>
  <c r="H18" i="34"/>
  <c r="J13" i="47" l="1"/>
  <c r="F13" i="47"/>
  <c r="E13" i="47"/>
  <c r="D13" i="47"/>
  <c r="C13" i="47"/>
  <c r="H33" i="34"/>
  <c r="H32" i="34"/>
  <c r="H29" i="34"/>
  <c r="H28" i="34"/>
  <c r="H25" i="34"/>
  <c r="H24" i="34"/>
  <c r="H21" i="34"/>
  <c r="H20" i="34"/>
  <c r="H17" i="34"/>
  <c r="H16" i="34"/>
  <c r="H13" i="34"/>
  <c r="H12" i="34"/>
  <c r="H9" i="34"/>
  <c r="H8" i="34"/>
  <c r="H6" i="34"/>
  <c r="H5" i="34"/>
  <c r="H4" i="34"/>
  <c r="G13" i="47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C2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2" i="1" l="1"/>
  <c r="G28" i="58"/>
  <c r="C28" i="58" l="1"/>
  <c r="I28" i="58" l="1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F30" i="58" l="1"/>
  <c r="M28" i="58"/>
  <c r="H30" i="58"/>
  <c r="I30" i="58"/>
  <c r="E30" i="58"/>
  <c r="D30" i="58"/>
  <c r="G30" i="58"/>
  <c r="C30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K22" i="58"/>
  <c r="N19" i="58" l="1"/>
  <c r="N6" i="58"/>
  <c r="N20" i="58"/>
  <c r="J22" i="58"/>
  <c r="I22" i="58"/>
  <c r="M22" i="58"/>
  <c r="N8" i="58"/>
  <c r="N16" i="58"/>
  <c r="N21" i="58"/>
  <c r="H22" i="58"/>
  <c r="N17" i="58"/>
  <c r="N18" i="58"/>
  <c r="G22" i="58"/>
  <c r="F22" i="58"/>
  <c r="N4" i="58"/>
  <c r="N14" i="58"/>
  <c r="N12" i="58"/>
  <c r="N15" i="58"/>
  <c r="N11" i="58"/>
  <c r="N7" i="58"/>
  <c r="N5" i="58"/>
  <c r="N10" i="58"/>
  <c r="C22" i="58"/>
  <c r="N9" i="58"/>
  <c r="N13" i="58"/>
  <c r="N22" i="58" l="1"/>
  <c r="K24" i="58" s="1"/>
  <c r="F12" i="47"/>
  <c r="E12" i="47"/>
  <c r="D12" i="47"/>
  <c r="C12" i="47"/>
  <c r="G34" i="34"/>
  <c r="G33" i="34"/>
  <c r="G32" i="34"/>
  <c r="G30" i="34"/>
  <c r="G29" i="34"/>
  <c r="G28" i="34"/>
  <c r="G26" i="34"/>
  <c r="G25" i="34"/>
  <c r="G24" i="34"/>
  <c r="G22" i="34"/>
  <c r="G21" i="34"/>
  <c r="G20" i="34"/>
  <c r="G18" i="34"/>
  <c r="G17" i="34"/>
  <c r="G16" i="34"/>
  <c r="G14" i="34"/>
  <c r="G13" i="34"/>
  <c r="G12" i="34"/>
  <c r="G10" i="34"/>
  <c r="G9" i="34"/>
  <c r="G8" i="34"/>
  <c r="G6" i="34"/>
  <c r="G5" i="34"/>
  <c r="G4" i="34"/>
  <c r="H7" i="17"/>
  <c r="H6" i="17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6" i="1"/>
  <c r="H5" i="1"/>
  <c r="J24" i="58" l="1"/>
  <c r="D24" i="58"/>
  <c r="G24" i="58"/>
  <c r="C24" i="58"/>
  <c r="E24" i="58"/>
  <c r="H24" i="58"/>
  <c r="F24" i="58"/>
  <c r="I24" i="58"/>
  <c r="L24" i="58"/>
  <c r="M24" i="58"/>
  <c r="N24" i="58"/>
  <c r="M27" i="58"/>
  <c r="M29" i="58" s="1"/>
  <c r="N29" i="58" s="1"/>
  <c r="G12" i="47"/>
  <c r="N27" i="58" l="1"/>
  <c r="N28" i="58"/>
  <c r="E22" i="1" l="1"/>
  <c r="E22" i="5"/>
  <c r="J22" i="4" l="1"/>
  <c r="J22" i="6"/>
  <c r="J22" i="3"/>
  <c r="J22" i="5"/>
  <c r="J22" i="1" l="1"/>
  <c r="I22" i="3" l="1"/>
  <c r="I30" i="12"/>
  <c r="K17" i="47" l="1"/>
  <c r="J11" i="47" l="1"/>
  <c r="F11" i="47"/>
  <c r="E11" i="47"/>
  <c r="G11" i="47" s="1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N4" i="1" s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22" i="5" l="1"/>
  <c r="F22" i="1"/>
  <c r="K11" i="47"/>
  <c r="F22" i="3"/>
  <c r="G10" i="47"/>
  <c r="K8" i="47" l="1"/>
  <c r="J7" i="47"/>
  <c r="F7" i="47"/>
  <c r="E7" i="47"/>
  <c r="D7" i="47"/>
  <c r="C7" i="47"/>
  <c r="B34" i="34"/>
  <c r="B33" i="34"/>
  <c r="B32" i="34"/>
  <c r="B30" i="34"/>
  <c r="B29" i="34"/>
  <c r="B28" i="34"/>
  <c r="B26" i="34"/>
  <c r="B25" i="34"/>
  <c r="B24" i="34"/>
  <c r="B22" i="34"/>
  <c r="B21" i="34"/>
  <c r="B20" i="34"/>
  <c r="B18" i="34"/>
  <c r="B17" i="34"/>
  <c r="B16" i="34"/>
  <c r="B14" i="34"/>
  <c r="B13" i="34"/>
  <c r="B12" i="34"/>
  <c r="B10" i="34"/>
  <c r="B9" i="34"/>
  <c r="B8" i="34"/>
  <c r="B6" i="34"/>
  <c r="B5" i="34"/>
  <c r="B4" i="34"/>
  <c r="C7" i="17"/>
  <c r="C6" i="17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6" i="10"/>
  <c r="C5" i="10"/>
  <c r="C4" i="10"/>
  <c r="C28" i="29"/>
  <c r="C27" i="29"/>
  <c r="C26" i="29"/>
  <c r="C25" i="29"/>
  <c r="C24" i="29"/>
  <c r="C23" i="29"/>
  <c r="C22" i="29"/>
  <c r="C21" i="29"/>
  <c r="C12" i="29"/>
  <c r="C11" i="29"/>
  <c r="C10" i="29"/>
  <c r="C9" i="29"/>
  <c r="C8" i="29"/>
  <c r="C7" i="29"/>
  <c r="C6" i="29"/>
  <c r="C5" i="29"/>
  <c r="C29" i="30"/>
  <c r="C28" i="30"/>
  <c r="C27" i="30"/>
  <c r="C26" i="30"/>
  <c r="C25" i="30"/>
  <c r="C24" i="30"/>
  <c r="C23" i="30"/>
  <c r="C22" i="30"/>
  <c r="C12" i="30"/>
  <c r="C11" i="30"/>
  <c r="C10" i="30"/>
  <c r="C9" i="30"/>
  <c r="C8" i="30"/>
  <c r="C7" i="30"/>
  <c r="C6" i="30"/>
  <c r="C5" i="30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28" i="53"/>
  <c r="C27" i="53"/>
  <c r="C26" i="53"/>
  <c r="C25" i="53"/>
  <c r="C24" i="53"/>
  <c r="C23" i="53"/>
  <c r="C22" i="53"/>
  <c r="C21" i="53"/>
  <c r="C12" i="53"/>
  <c r="C11" i="53"/>
  <c r="C10" i="53"/>
  <c r="C9" i="53"/>
  <c r="C8" i="53"/>
  <c r="C7" i="53"/>
  <c r="C6" i="53"/>
  <c r="C5" i="53"/>
  <c r="C29" i="12"/>
  <c r="C28" i="12"/>
  <c r="C27" i="12"/>
  <c r="C26" i="12"/>
  <c r="C25" i="12"/>
  <c r="C24" i="12"/>
  <c r="C23" i="12"/>
  <c r="C22" i="12"/>
  <c r="C12" i="12"/>
  <c r="C11" i="12"/>
  <c r="C10" i="12"/>
  <c r="C9" i="12"/>
  <c r="C8" i="12"/>
  <c r="C7" i="12"/>
  <c r="C6" i="12"/>
  <c r="C5" i="12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1" i="1"/>
  <c r="C20" i="1"/>
  <c r="C19" i="1"/>
  <c r="C18" i="1"/>
  <c r="C17" i="1"/>
  <c r="C16" i="1"/>
  <c r="C15" i="1"/>
  <c r="C14" i="1"/>
  <c r="C13" i="1"/>
  <c r="C12" i="1"/>
  <c r="C11" i="1"/>
  <c r="N11" i="1" s="1"/>
  <c r="C10" i="1"/>
  <c r="C9" i="1"/>
  <c r="C8" i="1"/>
  <c r="C7" i="1"/>
  <c r="C6" i="1"/>
  <c r="N6" i="1" s="1"/>
  <c r="C5" i="1"/>
  <c r="N5" i="1" s="1"/>
  <c r="C22" i="6" l="1"/>
  <c r="D18" i="8"/>
  <c r="G7" i="47"/>
  <c r="K7" i="47" s="1"/>
  <c r="I19" i="47"/>
  <c r="F19" i="47"/>
  <c r="E19" i="47"/>
  <c r="D19" i="47"/>
  <c r="C19" i="47"/>
  <c r="C18" i="47" s="1"/>
  <c r="C13" i="17"/>
  <c r="C12" i="17"/>
  <c r="C28" i="10"/>
  <c r="C28" i="5"/>
  <c r="C28" i="4"/>
  <c r="C28" i="3"/>
  <c r="C28" i="2"/>
  <c r="C28" i="1"/>
  <c r="I28" i="1" s="1"/>
  <c r="C30" i="1" l="1"/>
  <c r="M28" i="1"/>
  <c r="H30" i="1"/>
  <c r="I30" i="1"/>
  <c r="E30" i="1"/>
  <c r="G30" i="1"/>
  <c r="F30" i="1"/>
  <c r="D30" i="1"/>
  <c r="G19" i="47"/>
  <c r="I23" i="47"/>
  <c r="I18" i="47" s="1"/>
  <c r="E23" i="47"/>
  <c r="E18" i="47" s="1"/>
  <c r="F23" i="47"/>
  <c r="F18" i="47" s="1"/>
  <c r="D23" i="47"/>
  <c r="D18" i="47" s="1"/>
  <c r="G13" i="17"/>
  <c r="I13" i="17" s="1"/>
  <c r="N13" i="17" s="1"/>
  <c r="G12" i="17"/>
  <c r="I12" i="17" s="1"/>
  <c r="N12" i="17" s="1"/>
  <c r="G28" i="10"/>
  <c r="G28" i="6"/>
  <c r="G28" i="5"/>
  <c r="G28" i="4"/>
  <c r="G28" i="3"/>
  <c r="I28" i="3" s="1"/>
  <c r="G28" i="2"/>
  <c r="I28" i="2" s="1"/>
  <c r="I30" i="3" l="1"/>
  <c r="M28" i="3"/>
  <c r="H30" i="3"/>
  <c r="E30" i="3"/>
  <c r="F30" i="3"/>
  <c r="D30" i="3"/>
  <c r="C30" i="3"/>
  <c r="I30" i="2"/>
  <c r="M28" i="2"/>
  <c r="H30" i="2"/>
  <c r="F30" i="2"/>
  <c r="E30" i="2"/>
  <c r="D30" i="2"/>
  <c r="I28" i="4"/>
  <c r="I28" i="10"/>
  <c r="I28" i="5"/>
  <c r="G30" i="3"/>
  <c r="G30" i="2"/>
  <c r="I28" i="6"/>
  <c r="K19" i="47"/>
  <c r="C30" i="2"/>
  <c r="G23" i="47"/>
  <c r="K23" i="47" s="1"/>
  <c r="M6" i="34"/>
  <c r="N7" i="17"/>
  <c r="M13" i="17" s="1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15" i="3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I30" i="4" l="1"/>
  <c r="M28" i="4"/>
  <c r="H30" i="4"/>
  <c r="F30" i="4"/>
  <c r="E30" i="4"/>
  <c r="D30" i="4"/>
  <c r="C30" i="4"/>
  <c r="I30" i="6"/>
  <c r="H30" i="6"/>
  <c r="M28" i="6"/>
  <c r="E30" i="6"/>
  <c r="F30" i="6"/>
  <c r="D30" i="6"/>
  <c r="C30" i="6"/>
  <c r="I30" i="5"/>
  <c r="M28" i="5"/>
  <c r="H30" i="5"/>
  <c r="E30" i="5"/>
  <c r="F30" i="5"/>
  <c r="D30" i="5"/>
  <c r="C30" i="5"/>
  <c r="G30" i="4"/>
  <c r="G30" i="6"/>
  <c r="I30" i="10"/>
  <c r="H30" i="10"/>
  <c r="M28" i="10"/>
  <c r="E30" i="10"/>
  <c r="F30" i="10"/>
  <c r="D30" i="10"/>
  <c r="C30" i="10"/>
  <c r="G30" i="10"/>
  <c r="G18" i="47"/>
  <c r="G30" i="5"/>
  <c r="O13" i="17"/>
  <c r="K21" i="47"/>
  <c r="N22" i="2"/>
  <c r="M17" i="34"/>
  <c r="M14" i="34"/>
  <c r="M13" i="34"/>
  <c r="M12" i="34"/>
  <c r="M10" i="34"/>
  <c r="M9" i="34"/>
  <c r="M8" i="34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7" i="8"/>
  <c r="N16" i="8"/>
  <c r="N15" i="8"/>
  <c r="N14" i="8"/>
  <c r="N13" i="8"/>
  <c r="N12" i="8"/>
  <c r="N11" i="8"/>
  <c r="N10" i="8"/>
  <c r="N9" i="8"/>
  <c r="N8" i="8"/>
  <c r="N7" i="8"/>
  <c r="N6" i="8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22" i="6" l="1"/>
  <c r="E24" i="2"/>
  <c r="I24" i="2"/>
  <c r="M24" i="2"/>
  <c r="J24" i="2"/>
  <c r="K24" i="2"/>
  <c r="N19" i="9"/>
  <c r="E22" i="10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1" i="3"/>
  <c r="N20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  <c r="N22" i="3" l="1"/>
  <c r="L24" i="3" s="1"/>
  <c r="N22" i="4"/>
  <c r="L24" i="4" s="1"/>
  <c r="N6" i="17"/>
  <c r="M12" i="17" s="1"/>
  <c r="N5" i="8"/>
  <c r="N18" i="8" s="1"/>
  <c r="D20" i="8" s="1"/>
  <c r="O12" i="17" l="1"/>
  <c r="M5" i="34"/>
  <c r="M4" i="34"/>
  <c r="G6" i="47"/>
  <c r="G25" i="47" s="1"/>
  <c r="E6" i="47"/>
  <c r="K9" i="47" l="1"/>
  <c r="C30" i="30"/>
  <c r="F30" i="30" l="1"/>
  <c r="G30" i="30" l="1"/>
  <c r="M30" i="30" l="1"/>
  <c r="N12" i="31" l="1"/>
  <c r="K22" i="47" l="1"/>
  <c r="K18" i="47" s="1"/>
  <c r="N29" i="30" l="1"/>
  <c r="M22" i="10" l="1"/>
  <c r="K15" i="47" l="1"/>
  <c r="K13" i="47"/>
  <c r="K12" i="47"/>
  <c r="K10" i="47"/>
  <c r="J6" i="47"/>
  <c r="J25" i="47" s="1"/>
  <c r="I6" i="47"/>
  <c r="I25" i="47" s="1"/>
  <c r="H6" i="47"/>
  <c r="H25" i="47" s="1"/>
  <c r="F6" i="47"/>
  <c r="F25" i="47" s="1"/>
  <c r="E25" i="47"/>
  <c r="D6" i="47"/>
  <c r="D25" i="47" s="1"/>
  <c r="C6" i="47"/>
  <c r="C25" i="47" s="1"/>
  <c r="M34" i="34"/>
  <c r="M33" i="34"/>
  <c r="M32" i="34"/>
  <c r="M30" i="34"/>
  <c r="M28" i="34"/>
  <c r="M26" i="34"/>
  <c r="M25" i="34"/>
  <c r="M24" i="34"/>
  <c r="M22" i="34"/>
  <c r="M21" i="34"/>
  <c r="M20" i="34"/>
  <c r="M18" i="34"/>
  <c r="M16" i="34"/>
  <c r="K22" i="10"/>
  <c r="J22" i="10"/>
  <c r="I22" i="10"/>
  <c r="H22" i="10"/>
  <c r="G22" i="10"/>
  <c r="F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1" i="31"/>
  <c r="N10" i="31"/>
  <c r="N9" i="31"/>
  <c r="N8" i="31"/>
  <c r="N7" i="31"/>
  <c r="N6" i="31"/>
  <c r="N5" i="31"/>
  <c r="M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J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K19" i="9"/>
  <c r="J19" i="9"/>
  <c r="I19" i="9"/>
  <c r="H19" i="9"/>
  <c r="G19" i="9"/>
  <c r="F19" i="9"/>
  <c r="E19" i="9"/>
  <c r="E21" i="9" s="1"/>
  <c r="D19" i="9"/>
  <c r="C19" i="9"/>
  <c r="M18" i="8"/>
  <c r="K18" i="8"/>
  <c r="K20" i="8" s="1"/>
  <c r="J18" i="8"/>
  <c r="I18" i="8"/>
  <c r="I20" i="8" s="1"/>
  <c r="H18" i="8"/>
  <c r="G18" i="8"/>
  <c r="F18" i="8"/>
  <c r="E18" i="8"/>
  <c r="C18" i="8"/>
  <c r="M22" i="6"/>
  <c r="K22" i="6"/>
  <c r="K24" i="6" s="1"/>
  <c r="I22" i="6"/>
  <c r="H22" i="6"/>
  <c r="G22" i="6"/>
  <c r="F22" i="6"/>
  <c r="F24" i="6" s="1"/>
  <c r="E22" i="6"/>
  <c r="E24" i="6" s="1"/>
  <c r="D22" i="6"/>
  <c r="M22" i="5"/>
  <c r="K22" i="5"/>
  <c r="I22" i="5"/>
  <c r="H22" i="5"/>
  <c r="F22" i="5"/>
  <c r="D22" i="5"/>
  <c r="C22" i="5"/>
  <c r="M22" i="4"/>
  <c r="K22" i="4"/>
  <c r="I22" i="4"/>
  <c r="H22" i="4"/>
  <c r="G22" i="4"/>
  <c r="F22" i="4"/>
  <c r="E22" i="4"/>
  <c r="E24" i="4" s="1"/>
  <c r="D22" i="4"/>
  <c r="C22" i="4"/>
  <c r="M22" i="3"/>
  <c r="K22" i="3"/>
  <c r="H22" i="3"/>
  <c r="G22" i="3"/>
  <c r="E22" i="3"/>
  <c r="D22" i="3"/>
  <c r="C22" i="3"/>
  <c r="N24" i="2"/>
  <c r="M22" i="1"/>
  <c r="H22" i="1"/>
  <c r="G22" i="1"/>
  <c r="D22" i="1"/>
  <c r="C22" i="1"/>
  <c r="N22" i="1" l="1"/>
  <c r="D24" i="1" s="1"/>
  <c r="N22" i="10"/>
  <c r="N22" i="5"/>
  <c r="M27" i="5" s="1"/>
  <c r="N13" i="29"/>
  <c r="N29" i="29"/>
  <c r="N30" i="30"/>
  <c r="H32" i="30" s="1"/>
  <c r="N29" i="53"/>
  <c r="N31" i="53" s="1"/>
  <c r="N18" i="32"/>
  <c r="N20" i="32" s="1"/>
  <c r="K6" i="47"/>
  <c r="K25" i="47" s="1"/>
  <c r="N13" i="30"/>
  <c r="N16" i="30" s="1"/>
  <c r="N18" i="31"/>
  <c r="N20" i="31" s="1"/>
  <c r="N13" i="53"/>
  <c r="N15" i="53" s="1"/>
  <c r="N30" i="12"/>
  <c r="N32" i="12" s="1"/>
  <c r="N13" i="12"/>
  <c r="N15" i="12" s="1"/>
  <c r="N21" i="9"/>
  <c r="N20" i="8"/>
  <c r="D24" i="4"/>
  <c r="D24" i="3"/>
  <c r="C24" i="2"/>
  <c r="G24" i="2"/>
  <c r="M27" i="2"/>
  <c r="M29" i="2" s="1"/>
  <c r="D24" i="2"/>
  <c r="F24" i="2"/>
  <c r="H24" i="2"/>
  <c r="L24" i="2"/>
  <c r="E24" i="10" l="1"/>
  <c r="L24" i="10"/>
  <c r="N31" i="29"/>
  <c r="L31" i="29"/>
  <c r="N15" i="29"/>
  <c r="E15" i="29"/>
  <c r="C15" i="29"/>
  <c r="L15" i="29"/>
  <c r="L24" i="1"/>
  <c r="K24" i="1"/>
  <c r="D24" i="10"/>
  <c r="E24" i="5"/>
  <c r="L24" i="5"/>
  <c r="E32" i="12"/>
  <c r="M27" i="1"/>
  <c r="E24" i="1"/>
  <c r="C24" i="1"/>
  <c r="N27" i="2"/>
  <c r="M27" i="6"/>
  <c r="J24" i="6"/>
  <c r="F15" i="29"/>
  <c r="I15" i="29"/>
  <c r="D15" i="29"/>
  <c r="G15" i="29"/>
  <c r="J15" i="29"/>
  <c r="M15" i="29"/>
  <c r="H15" i="29"/>
  <c r="K15" i="29"/>
  <c r="I31" i="29"/>
  <c r="D31" i="29"/>
  <c r="M31" i="29"/>
  <c r="K31" i="29"/>
  <c r="E31" i="29"/>
  <c r="J31" i="29"/>
  <c r="G31" i="29"/>
  <c r="C31" i="29"/>
  <c r="H31" i="29"/>
  <c r="F31" i="29"/>
  <c r="N24" i="6"/>
  <c r="H24" i="6"/>
  <c r="L24" i="6"/>
  <c r="D24" i="6"/>
  <c r="G24" i="6"/>
  <c r="C15" i="12"/>
  <c r="G24" i="10"/>
  <c r="K24" i="10"/>
  <c r="C24" i="10"/>
  <c r="D20" i="32"/>
  <c r="M20" i="8"/>
  <c r="L20" i="8"/>
  <c r="E20" i="8"/>
  <c r="H20" i="8"/>
  <c r="C24" i="6"/>
  <c r="M24" i="6"/>
  <c r="I24" i="6"/>
  <c r="C16" i="30"/>
  <c r="G20" i="8"/>
  <c r="C20" i="8"/>
  <c r="J20" i="8"/>
  <c r="I24" i="10"/>
  <c r="M27" i="10"/>
  <c r="M24" i="3"/>
  <c r="I24" i="3"/>
  <c r="D31" i="53"/>
  <c r="C15" i="53"/>
  <c r="K24" i="3"/>
  <c r="G24" i="3"/>
  <c r="E24" i="3"/>
  <c r="C24" i="3"/>
  <c r="N24" i="3"/>
  <c r="M27" i="3"/>
  <c r="M29" i="3" s="1"/>
  <c r="N29" i="3" s="1"/>
  <c r="M24" i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C21" i="9"/>
  <c r="L21" i="9"/>
  <c r="J21" i="9"/>
  <c r="D21" i="9"/>
  <c r="D24" i="5"/>
  <c r="C24" i="4"/>
  <c r="N24" i="4"/>
  <c r="M27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C32" i="12"/>
  <c r="L32" i="12"/>
  <c r="J32" i="12"/>
  <c r="H32" i="12"/>
  <c r="F32" i="12"/>
  <c r="J15" i="12"/>
  <c r="H21" i="9"/>
  <c r="N24" i="5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G24" i="5"/>
  <c r="H24" i="5"/>
  <c r="K24" i="5"/>
  <c r="C24" i="5"/>
  <c r="J24" i="5"/>
  <c r="F24" i="5"/>
  <c r="M24" i="5"/>
  <c r="I24" i="5"/>
  <c r="H24" i="4"/>
  <c r="F24" i="4"/>
  <c r="I24" i="1"/>
  <c r="G24" i="1"/>
  <c r="N24" i="1"/>
  <c r="J24" i="1"/>
  <c r="H24" i="1"/>
  <c r="F24" i="1"/>
  <c r="M29" i="5"/>
  <c r="N29" i="5" s="1"/>
  <c r="M29" i="4" l="1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  <c r="M29" i="34"/>
</calcChain>
</file>

<file path=xl/sharedStrings.xml><?xml version="1.0" encoding="utf-8"?>
<sst xmlns="http://schemas.openxmlformats.org/spreadsheetml/2006/main" count="878" uniqueCount="120">
  <si>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</si>
  <si>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</si>
  <si>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</si>
  <si>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</si>
  <si>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</si>
  <si>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</si>
  <si>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</si>
  <si>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</si>
  <si>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</si>
  <si>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</si>
  <si>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</si>
  <si>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</si>
  <si>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</si>
  <si>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</si>
  <si>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</si>
  <si>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</si>
  <si>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</si>
  <si>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</si>
  <si>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</si>
  <si>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</si>
  <si>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</si>
  <si>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</si>
  <si>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</si>
  <si>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</si>
  <si>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</si>
  <si>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</si>
  <si>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</si>
  <si>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</si>
  <si>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</si>
  <si>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</si>
  <si>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</si>
  <si>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</si>
  <si>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</si>
  <si>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</si>
  <si>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</si>
  <si>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</si>
  <si>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</si>
  <si>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</si>
  <si>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</si>
  <si>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</si>
  <si>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</si>
  <si>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</si>
  <si>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</si>
  <si>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</si>
  <si>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</si>
  <si>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</si>
  <si>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</si>
  <si>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</si>
  <si>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</si>
  <si>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</si>
  <si>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</si>
  <si>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</si>
  <si>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</si>
  <si>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</si>
  <si>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</si>
  <si>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</si>
  <si>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</si>
  <si>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</si>
  <si>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</si>
  <si>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</si>
  <si>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</si>
  <si>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</si>
  <si>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</si>
  <si>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</si>
  <si>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</si>
  <si>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</si>
  <si>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</si>
  <si>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</si>
  <si>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</si>
  <si>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</si>
  <si>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</si>
  <si>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</si>
  <si>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</si>
  <si>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</si>
  <si>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</si>
  <si>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</si>
  <si>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</si>
  <si>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</si>
  <si>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</si>
  <si>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</si>
  <si>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</si>
  <si>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</si>
  <si>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</si>
  <si>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</si>
  <si>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</si>
  <si>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</si>
  <si>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</si>
  <si>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</si>
  <si>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</si>
  <si>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</si>
  <si>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</si>
  <si>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</si>
  <si>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</si>
  <si>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</si>
  <si>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</si>
  <si>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Продажба по канали за период од 01.01.2023 до 31.12.2023 година</t>
  </si>
  <si>
    <t>Прва живот</t>
  </si>
  <si>
    <t>Бруто полисирана премија за период од 01.01.2024 до 31.03.2024</t>
  </si>
  <si>
    <t>Број на договори за период од 01.01.2024  до 31.03.2024</t>
  </si>
  <si>
    <t>Бруто исплатени (ликвидирани) штети за период од 01.01.2024 до 31.03.2024</t>
  </si>
  <si>
    <t>Број исплатени (ликвидирани) штети за период од 01.01.2024  до 31.03.2024</t>
  </si>
  <si>
    <t>Број на резервирани штети за период од 01.01.2024 до 31.03.2024</t>
  </si>
  <si>
    <t>Бруто резерви за настанати и пријавени штети за период од 01.01.2024 до 31.03.2024</t>
  </si>
  <si>
    <t>Бруто резерви за настанати но непријавени штети за период од 01.01.2024 до 31.03.2024</t>
  </si>
  <si>
    <t>Договори за ЗАО за период од 01.01.2024 до 31.03.2024</t>
  </si>
  <si>
    <t>Премија за ЗАО за период од 01.01.2024 до 31.03.2024</t>
  </si>
  <si>
    <t>Број на Зелена карта за период од 01.01.2024 до 31.03.2024</t>
  </si>
  <si>
    <t>Премија за Зелена карта за период од 01.01.2024 до 31.03.2024</t>
  </si>
  <si>
    <t>Број на Гранично осигурување за период од 01.01.2024 до 31.03.2024</t>
  </si>
  <si>
    <t>Премија за Гранично осигурување за период од 01.01.2024 до 31.03.2024</t>
  </si>
  <si>
    <t>Број на штети од ЗАО за период од 01.01.2024 до 31.03.2024</t>
  </si>
  <si>
    <t>Ликвидирани штети на ЗАО за период од 01.01.2024 до 31.03.2024</t>
  </si>
  <si>
    <t>Број на штети на Зелена карта за период од 01.01.2024 до 31.03.2024</t>
  </si>
  <si>
    <t>Ликвидирани штети за ЗК за период од 01.01.2024 до 31.03.2024</t>
  </si>
  <si>
    <t>Број на штети Гранично осигурување за период од 01.01.2024 до 31.03.2024</t>
  </si>
  <si>
    <t>Ликвидирани штети за Гранично осигурување за период од 01.01.2024 до 31.03.2024</t>
  </si>
  <si>
    <t>Техничка премија за период од 01.01.2024 до 31.03.2024</t>
  </si>
  <si>
    <t xml:space="preserve">          Резерви за настанати и пријавени, непријавени штети за период од 01.01.2024 до 31.03.2024</t>
  </si>
  <si>
    <t>Бруто технички резерви за периодот од  01.01.2024 до 31.03.2024</t>
  </si>
  <si>
    <t>Неосигурени возила, непознати возила и услужни штети за период од 01.01 до 31.03.2024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</si>
</sst>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</cellStyleXfs>
  <cellXfs count="450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0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19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0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3" fontId="12" fillId="2" borderId="7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8" fillId="0" borderId="17" xfId="0" applyNumberFormat="1" applyFont="1" applyBorder="1" applyAlignment="1">
      <alignment vertical="center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12" fillId="2" borderId="16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37" fillId="3" borderId="1" xfId="0" applyNumberFormat="1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37" fillId="3" borderId="11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vertical="center"/>
    </xf>
    <xf numFmtId="3" fontId="12" fillId="0" borderId="4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9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3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3" fillId="7" borderId="7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4" fillId="2" borderId="42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" fontId="5" fillId="2" borderId="20" xfId="0" applyNumberFormat="1" applyFont="1" applyFill="1" applyBorder="1" applyAlignment="1">
      <alignment vertical="center"/>
    </xf>
    <xf numFmtId="2" fontId="5" fillId="0" borderId="10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vertical="center" wrapText="1"/>
    </xf>
    <xf numFmtId="4" fontId="14" fillId="2" borderId="9" xfId="0" applyNumberFormat="1" applyFont="1" applyFill="1" applyBorder="1" applyAlignment="1">
      <alignment vertical="center"/>
    </xf>
    <xf numFmtId="3" fontId="14" fillId="2" borderId="51" xfId="0" applyNumberFormat="1" applyFont="1" applyFill="1" applyBorder="1" applyAlignment="1">
      <alignment vertical="center"/>
    </xf>
    <xf numFmtId="3" fontId="23" fillId="2" borderId="17" xfId="0" applyNumberFormat="1" applyFont="1" applyFill="1" applyBorder="1" applyAlignment="1">
      <alignment vertical="center"/>
    </xf>
    <xf numFmtId="3" fontId="25" fillId="3" borderId="11" xfId="0" applyNumberFormat="1" applyFont="1" applyFill="1" applyBorder="1" applyAlignment="1">
      <alignment vertical="center"/>
    </xf>
    <xf numFmtId="3" fontId="38" fillId="3" borderId="11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14" fillId="0" borderId="39" xfId="0" applyFont="1" applyBorder="1"/>
    <xf numFmtId="4" fontId="0" fillId="0" borderId="39" xfId="0" applyNumberFormat="1" applyBorder="1"/>
    <xf numFmtId="0" fontId="0" fillId="0" borderId="54" xfId="0" applyBorder="1"/>
    <xf numFmtId="3" fontId="23" fillId="2" borderId="39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1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wrapText="1"/>
    </xf>
    <xf numFmtId="0" fontId="5" fillId="2" borderId="1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right" vertical="center" wrapText="1"/>
    </xf>
    <xf numFmtId="0" fontId="36" fillId="3" borderId="2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3"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PrvaZivo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7679</v>
          </cell>
          <cell r="D10">
            <v>19550.919999999998</v>
          </cell>
          <cell r="F10">
            <v>190</v>
          </cell>
          <cell r="G10">
            <v>7519.15</v>
          </cell>
          <cell r="H10">
            <v>70</v>
          </cell>
          <cell r="I10">
            <v>3135.35</v>
          </cell>
        </row>
        <row r="20">
          <cell r="C20">
            <v>568</v>
          </cell>
          <cell r="D20">
            <v>53697.42</v>
          </cell>
          <cell r="F20">
            <v>4077</v>
          </cell>
          <cell r="G20">
            <v>39456.25</v>
          </cell>
          <cell r="H20">
            <v>292</v>
          </cell>
          <cell r="I20">
            <v>2690.16</v>
          </cell>
        </row>
        <row r="24">
          <cell r="C24">
            <v>749</v>
          </cell>
          <cell r="D24">
            <v>19168.810000000001</v>
          </cell>
          <cell r="F24">
            <v>110</v>
          </cell>
          <cell r="G24">
            <v>14569.13</v>
          </cell>
          <cell r="H24">
            <v>94</v>
          </cell>
          <cell r="I24">
            <v>8837.64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49</v>
          </cell>
          <cell r="D36">
            <v>7152.89</v>
          </cell>
          <cell r="F36">
            <v>1</v>
          </cell>
          <cell r="G36">
            <v>46.57</v>
          </cell>
          <cell r="H36">
            <v>2</v>
          </cell>
          <cell r="I36">
            <v>575</v>
          </cell>
        </row>
        <row r="40">
          <cell r="C40">
            <v>3540</v>
          </cell>
          <cell r="D40">
            <v>86590.88</v>
          </cell>
          <cell r="F40">
            <v>9</v>
          </cell>
          <cell r="G40">
            <v>421.21</v>
          </cell>
          <cell r="H40">
            <v>18</v>
          </cell>
          <cell r="I40">
            <v>19343.849999999999</v>
          </cell>
        </row>
        <row r="56">
          <cell r="C56">
            <v>3923</v>
          </cell>
          <cell r="D56">
            <v>193170.57</v>
          </cell>
          <cell r="F56">
            <v>278</v>
          </cell>
          <cell r="G56">
            <v>7728.66</v>
          </cell>
          <cell r="H56">
            <v>105</v>
          </cell>
          <cell r="I56">
            <v>77984.81</v>
          </cell>
        </row>
        <row r="88">
          <cell r="C88">
            <v>10325</v>
          </cell>
          <cell r="D88">
            <v>64124.23</v>
          </cell>
          <cell r="F88">
            <v>405</v>
          </cell>
          <cell r="G88">
            <v>31279.68</v>
          </cell>
          <cell r="H88">
            <v>479</v>
          </cell>
          <cell r="I88">
            <v>85346.47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</v>
          </cell>
          <cell r="D128">
            <v>10.48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1170</v>
          </cell>
          <cell r="D132">
            <v>8562.74</v>
          </cell>
          <cell r="F132">
            <v>25</v>
          </cell>
          <cell r="G132">
            <v>944.91</v>
          </cell>
          <cell r="H132">
            <v>22</v>
          </cell>
          <cell r="I132">
            <v>2732.21</v>
          </cell>
        </row>
        <row r="153">
          <cell r="C153">
            <v>1</v>
          </cell>
          <cell r="D153">
            <v>368.27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18</v>
          </cell>
          <cell r="D161">
            <v>490.2</v>
          </cell>
          <cell r="F161">
            <v>11</v>
          </cell>
          <cell r="G161">
            <v>19.77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2107</v>
          </cell>
          <cell r="D170">
            <v>1906.26</v>
          </cell>
          <cell r="F170">
            <v>22</v>
          </cell>
          <cell r="G170">
            <v>239.73</v>
          </cell>
          <cell r="H170">
            <v>25</v>
          </cell>
          <cell r="I170">
            <v>394.69</v>
          </cell>
        </row>
        <row r="175">
          <cell r="C175">
            <v>18335</v>
          </cell>
        </row>
      </sheetData>
      <sheetData sheetId="2">
        <row r="11">
          <cell r="C11">
            <v>6175</v>
          </cell>
          <cell r="D11">
            <v>32326.5</v>
          </cell>
          <cell r="J11">
            <v>326</v>
          </cell>
          <cell r="K11">
            <v>24590.12</v>
          </cell>
        </row>
        <row r="12">
          <cell r="C12">
            <v>702</v>
          </cell>
          <cell r="D12">
            <v>8090.71</v>
          </cell>
          <cell r="J12">
            <v>39</v>
          </cell>
          <cell r="K12">
            <v>2360</v>
          </cell>
        </row>
        <row r="13">
          <cell r="C13">
            <v>49</v>
          </cell>
          <cell r="D13">
            <v>972.73</v>
          </cell>
          <cell r="J13">
            <v>3</v>
          </cell>
          <cell r="K13">
            <v>121.15</v>
          </cell>
        </row>
        <row r="14">
          <cell r="C14">
            <v>192</v>
          </cell>
          <cell r="D14">
            <v>159.26</v>
          </cell>
          <cell r="J14">
            <v>1</v>
          </cell>
          <cell r="K14">
            <v>20.94</v>
          </cell>
        </row>
        <row r="15">
          <cell r="C15">
            <v>10</v>
          </cell>
          <cell r="D15">
            <v>28.25</v>
          </cell>
          <cell r="J15">
            <v>0</v>
          </cell>
          <cell r="K15">
            <v>0</v>
          </cell>
        </row>
        <row r="16">
          <cell r="C16">
            <v>270</v>
          </cell>
          <cell r="D16">
            <v>516.25</v>
          </cell>
          <cell r="J16">
            <v>6</v>
          </cell>
          <cell r="K16">
            <v>196.1</v>
          </cell>
        </row>
        <row r="17">
          <cell r="C17">
            <v>237</v>
          </cell>
          <cell r="D17">
            <v>76.319999999999993</v>
          </cell>
          <cell r="J17">
            <v>0</v>
          </cell>
          <cell r="K17">
            <v>0</v>
          </cell>
        </row>
        <row r="18">
          <cell r="C18">
            <v>49</v>
          </cell>
          <cell r="D18">
            <v>215.9</v>
          </cell>
          <cell r="J18">
            <v>5</v>
          </cell>
          <cell r="K18">
            <v>442.46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5</v>
          </cell>
          <cell r="D23">
            <v>35.5</v>
          </cell>
          <cell r="J23">
            <v>0</v>
          </cell>
          <cell r="K23">
            <v>0</v>
          </cell>
        </row>
        <row r="25">
          <cell r="C25">
            <v>1755</v>
          </cell>
          <cell r="D25">
            <v>8720.91</v>
          </cell>
          <cell r="J25">
            <v>8</v>
          </cell>
          <cell r="K25">
            <v>1072.2</v>
          </cell>
        </row>
        <row r="26">
          <cell r="C26">
            <v>123</v>
          </cell>
          <cell r="D26">
            <v>2068.7399999999998</v>
          </cell>
          <cell r="J26">
            <v>10</v>
          </cell>
          <cell r="K26">
            <v>1451.08</v>
          </cell>
        </row>
        <row r="27">
          <cell r="C27">
            <v>12</v>
          </cell>
          <cell r="D27">
            <v>194.98</v>
          </cell>
          <cell r="J27">
            <v>2</v>
          </cell>
          <cell r="K27">
            <v>803.72</v>
          </cell>
        </row>
        <row r="28">
          <cell r="C28">
            <v>3</v>
          </cell>
          <cell r="D28">
            <v>16.61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11.37</v>
          </cell>
          <cell r="J29">
            <v>0</v>
          </cell>
          <cell r="K29">
            <v>0</v>
          </cell>
        </row>
        <row r="30">
          <cell r="C30">
            <v>18</v>
          </cell>
          <cell r="D30">
            <v>33.9</v>
          </cell>
          <cell r="J30">
            <v>0</v>
          </cell>
          <cell r="K30">
            <v>0</v>
          </cell>
        </row>
        <row r="31">
          <cell r="C31">
            <v>124</v>
          </cell>
          <cell r="D31">
            <v>689.76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342</v>
          </cell>
          <cell r="D34">
            <v>1118.82</v>
          </cell>
          <cell r="J34">
            <v>0</v>
          </cell>
          <cell r="K34">
            <v>0</v>
          </cell>
        </row>
        <row r="35">
          <cell r="C35">
            <v>71</v>
          </cell>
          <cell r="D35">
            <v>909.88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12.94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2.4700000000000002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3.09</v>
          </cell>
          <cell r="J39">
            <v>0</v>
          </cell>
          <cell r="K39">
            <v>0</v>
          </cell>
        </row>
        <row r="40">
          <cell r="C40">
            <v>78</v>
          </cell>
          <cell r="D40">
            <v>48.37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13685.71</v>
          </cell>
        </row>
        <row r="11">
          <cell r="P11">
            <v>37571.39</v>
          </cell>
        </row>
        <row r="12">
          <cell r="P12">
            <v>13418.17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4291.7299999999996</v>
          </cell>
        </row>
        <row r="17">
          <cell r="P17">
            <v>56284.08</v>
          </cell>
        </row>
        <row r="20">
          <cell r="P20">
            <v>125560.88</v>
          </cell>
        </row>
        <row r="26">
          <cell r="P26">
            <v>47962.54</v>
          </cell>
        </row>
        <row r="33">
          <cell r="P33">
            <v>0</v>
          </cell>
        </row>
        <row r="34">
          <cell r="P34">
            <v>6.81</v>
          </cell>
        </row>
        <row r="35">
          <cell r="P35">
            <v>5565.78</v>
          </cell>
        </row>
        <row r="36">
          <cell r="P36">
            <v>239.38</v>
          </cell>
        </row>
        <row r="37">
          <cell r="P37">
            <v>0</v>
          </cell>
        </row>
        <row r="38">
          <cell r="P38">
            <v>318.62</v>
          </cell>
        </row>
        <row r="39">
          <cell r="P39">
            <v>0</v>
          </cell>
        </row>
        <row r="40">
          <cell r="P40">
            <v>1048.42</v>
          </cell>
        </row>
      </sheetData>
      <sheetData sheetId="5">
        <row r="10">
          <cell r="G10">
            <v>16143.82</v>
          </cell>
        </row>
        <row r="11">
          <cell r="G11">
            <v>8137.17</v>
          </cell>
        </row>
        <row r="12">
          <cell r="G12">
            <v>3692.26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260.62</v>
          </cell>
        </row>
        <row r="17">
          <cell r="G17">
            <v>5198.7700000000004</v>
          </cell>
        </row>
        <row r="20">
          <cell r="G20">
            <v>20677.43</v>
          </cell>
        </row>
        <row r="26">
          <cell r="G26">
            <v>88717.88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3693.16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914.91</v>
          </cell>
        </row>
        <row r="41">
          <cell r="C41">
            <v>606419.25</v>
          </cell>
          <cell r="D41">
            <v>17989.11</v>
          </cell>
          <cell r="E41">
            <v>201040.18</v>
          </cell>
          <cell r="G41">
            <v>147436.01</v>
          </cell>
          <cell r="I41">
            <v>5227.1400000000003</v>
          </cell>
          <cell r="K41">
            <v>5514</v>
          </cell>
          <cell r="M41">
            <v>0</v>
          </cell>
        </row>
      </sheetData>
      <sheetData sheetId="6">
        <row r="9">
          <cell r="C9">
            <v>260</v>
          </cell>
          <cell r="D9">
            <v>23144.83</v>
          </cell>
          <cell r="E9">
            <v>0</v>
          </cell>
        </row>
        <row r="18">
          <cell r="C18">
            <v>4541</v>
          </cell>
          <cell r="D18">
            <v>122649.81</v>
          </cell>
          <cell r="E18">
            <v>25363.66</v>
          </cell>
        </row>
        <row r="19">
          <cell r="C19">
            <v>12729</v>
          </cell>
          <cell r="D19">
            <v>280239.7</v>
          </cell>
          <cell r="E19">
            <v>64097.83</v>
          </cell>
        </row>
        <row r="20">
          <cell r="C20">
            <v>315</v>
          </cell>
          <cell r="D20">
            <v>71.099999999999994</v>
          </cell>
          <cell r="E20">
            <v>21.34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490</v>
          </cell>
          <cell r="D22">
            <v>28688.2</v>
          </cell>
          <cell r="E22">
            <v>5629.24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1">
          <cell r="C11">
            <v>16272</v>
          </cell>
          <cell r="D11">
            <v>12628.31</v>
          </cell>
          <cell r="F11">
            <v>103</v>
          </cell>
          <cell r="G11">
            <v>7734.51</v>
          </cell>
          <cell r="H11">
            <v>85</v>
          </cell>
          <cell r="I11">
            <v>9854.5999999999985</v>
          </cell>
        </row>
        <row r="21">
          <cell r="C21">
            <v>383</v>
          </cell>
          <cell r="D21">
            <v>67840.789999999994</v>
          </cell>
          <cell r="F21">
            <v>1177</v>
          </cell>
          <cell r="G21">
            <v>11798.1</v>
          </cell>
          <cell r="H21">
            <v>89</v>
          </cell>
          <cell r="I21">
            <v>1942.88</v>
          </cell>
        </row>
        <row r="25">
          <cell r="C25">
            <v>1184</v>
          </cell>
          <cell r="D25">
            <v>33478.769999999997</v>
          </cell>
          <cell r="F25">
            <v>232</v>
          </cell>
          <cell r="G25">
            <v>18974.71</v>
          </cell>
          <cell r="H25">
            <v>230</v>
          </cell>
          <cell r="I25">
            <v>22996.84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14</v>
          </cell>
          <cell r="D37">
            <v>140.56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41">
          <cell r="C41">
            <v>2382</v>
          </cell>
          <cell r="D41">
            <v>36650.149999999994</v>
          </cell>
          <cell r="F41">
            <v>3</v>
          </cell>
          <cell r="G41">
            <v>121.57</v>
          </cell>
          <cell r="H41">
            <v>2</v>
          </cell>
          <cell r="I41">
            <v>8205.93</v>
          </cell>
        </row>
        <row r="57">
          <cell r="C57">
            <v>850</v>
          </cell>
          <cell r="D57">
            <v>22396.47</v>
          </cell>
          <cell r="F57">
            <v>34</v>
          </cell>
          <cell r="G57">
            <v>873.03</v>
          </cell>
          <cell r="H57">
            <v>36</v>
          </cell>
          <cell r="I57">
            <v>5241</v>
          </cell>
        </row>
        <row r="89">
          <cell r="C89">
            <v>13674</v>
          </cell>
          <cell r="D89">
            <v>83668.36</v>
          </cell>
          <cell r="F89">
            <v>585</v>
          </cell>
          <cell r="G89">
            <v>50692.3</v>
          </cell>
          <cell r="H89">
            <v>742</v>
          </cell>
          <cell r="I89">
            <v>227149.36000000007</v>
          </cell>
        </row>
        <row r="125"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2</v>
          </cell>
          <cell r="D129">
            <v>2.71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151</v>
          </cell>
          <cell r="D133">
            <v>24070.680000000008</v>
          </cell>
          <cell r="F133">
            <v>1</v>
          </cell>
          <cell r="G133">
            <v>30.75</v>
          </cell>
          <cell r="H133">
            <v>7</v>
          </cell>
          <cell r="I133">
            <v>3797.14</v>
          </cell>
        </row>
        <row r="154">
          <cell r="C154">
            <v>4</v>
          </cell>
          <cell r="D154">
            <v>11.38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6</v>
          </cell>
          <cell r="D159">
            <v>45.9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3</v>
          </cell>
          <cell r="D162">
            <v>987.94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2611</v>
          </cell>
          <cell r="D171">
            <v>2115.9700000000003</v>
          </cell>
          <cell r="F171">
            <v>27</v>
          </cell>
          <cell r="G171">
            <v>1120.98</v>
          </cell>
          <cell r="H171">
            <v>87</v>
          </cell>
          <cell r="I171">
            <v>3240.99</v>
          </cell>
        </row>
        <row r="176">
          <cell r="C176">
            <v>28620</v>
          </cell>
        </row>
      </sheetData>
      <sheetData sheetId="2">
        <row r="12">
          <cell r="C12">
            <v>7607</v>
          </cell>
          <cell r="D12">
            <v>43151.85</v>
          </cell>
          <cell r="J12">
            <v>481</v>
          </cell>
          <cell r="K12">
            <v>35092.29</v>
          </cell>
        </row>
        <row r="13">
          <cell r="C13">
            <v>1114</v>
          </cell>
          <cell r="D13">
            <v>13288.72</v>
          </cell>
          <cell r="J13">
            <v>56</v>
          </cell>
          <cell r="K13">
            <v>8828.0300000000007</v>
          </cell>
        </row>
        <row r="14">
          <cell r="C14">
            <v>79</v>
          </cell>
          <cell r="D14">
            <v>1632.2</v>
          </cell>
          <cell r="J14">
            <v>4</v>
          </cell>
          <cell r="K14">
            <v>858.59</v>
          </cell>
        </row>
        <row r="15">
          <cell r="C15">
            <v>184</v>
          </cell>
          <cell r="D15">
            <v>163.98</v>
          </cell>
          <cell r="J15">
            <v>0</v>
          </cell>
          <cell r="K15">
            <v>0</v>
          </cell>
        </row>
        <row r="16">
          <cell r="C16">
            <v>7</v>
          </cell>
          <cell r="D16">
            <v>21.24</v>
          </cell>
          <cell r="J16">
            <v>0</v>
          </cell>
          <cell r="K16">
            <v>0</v>
          </cell>
        </row>
        <row r="17">
          <cell r="C17">
            <v>205</v>
          </cell>
          <cell r="D17">
            <v>447.03</v>
          </cell>
          <cell r="J17">
            <v>2</v>
          </cell>
          <cell r="K17">
            <v>21.43</v>
          </cell>
        </row>
        <row r="18">
          <cell r="C18">
            <v>324</v>
          </cell>
          <cell r="D18">
            <v>104.17</v>
          </cell>
          <cell r="J18">
            <v>0</v>
          </cell>
          <cell r="K18">
            <v>0</v>
          </cell>
        </row>
        <row r="19">
          <cell r="C19">
            <v>42</v>
          </cell>
          <cell r="D19">
            <v>162.78</v>
          </cell>
          <cell r="J19">
            <v>2</v>
          </cell>
          <cell r="K19">
            <v>72.05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2729</v>
          </cell>
          <cell r="D26">
            <v>12497.72</v>
          </cell>
          <cell r="J26">
            <v>32</v>
          </cell>
          <cell r="K26">
            <v>4320.92</v>
          </cell>
        </row>
        <row r="27">
          <cell r="C27">
            <v>234</v>
          </cell>
          <cell r="D27">
            <v>3827.18</v>
          </cell>
          <cell r="J27">
            <v>4</v>
          </cell>
          <cell r="K27">
            <v>658.5</v>
          </cell>
        </row>
        <row r="28">
          <cell r="C28">
            <v>44</v>
          </cell>
          <cell r="D28">
            <v>690.08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18</v>
          </cell>
          <cell r="D31">
            <v>33.6</v>
          </cell>
          <cell r="J31">
            <v>0</v>
          </cell>
          <cell r="K31">
            <v>0</v>
          </cell>
        </row>
        <row r="32">
          <cell r="C32">
            <v>227</v>
          </cell>
          <cell r="D32">
            <v>1115.9000000000001</v>
          </cell>
          <cell r="J32">
            <v>1</v>
          </cell>
          <cell r="K32">
            <v>60.19</v>
          </cell>
        </row>
        <row r="33">
          <cell r="C33">
            <v>0</v>
          </cell>
          <cell r="D33">
            <v>0</v>
          </cell>
          <cell r="J33">
            <v>0</v>
          </cell>
          <cell r="K33">
            <v>0</v>
          </cell>
        </row>
        <row r="35">
          <cell r="C35">
            <v>546</v>
          </cell>
          <cell r="D35">
            <v>1856.07</v>
          </cell>
          <cell r="J35">
            <v>0</v>
          </cell>
          <cell r="K35">
            <v>0</v>
          </cell>
        </row>
        <row r="36">
          <cell r="C36">
            <v>16</v>
          </cell>
          <cell r="D36">
            <v>206.03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0.62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2.46</v>
          </cell>
          <cell r="J39">
            <v>0</v>
          </cell>
          <cell r="K39">
            <v>0</v>
          </cell>
        </row>
        <row r="40">
          <cell r="C40">
            <v>13</v>
          </cell>
          <cell r="D40">
            <v>60.89</v>
          </cell>
          <cell r="J40">
            <v>0</v>
          </cell>
          <cell r="K40">
            <v>0</v>
          </cell>
        </row>
        <row r="41">
          <cell r="C41">
            <v>62</v>
          </cell>
          <cell r="D41">
            <v>107.32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/>
      <sheetData sheetId="4">
        <row r="11">
          <cell r="P11">
            <v>9003.99</v>
          </cell>
        </row>
        <row r="12">
          <cell r="P12">
            <v>48166.96</v>
          </cell>
        </row>
        <row r="13">
          <cell r="P13">
            <v>22932.959999999999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116.66</v>
          </cell>
        </row>
        <row r="18">
          <cell r="P18">
            <v>21257.09</v>
          </cell>
        </row>
        <row r="21">
          <cell r="P21">
            <v>15005.64</v>
          </cell>
        </row>
        <row r="27">
          <cell r="P27">
            <v>64357.679999999993</v>
          </cell>
        </row>
        <row r="34">
          <cell r="P34">
            <v>0</v>
          </cell>
        </row>
        <row r="35">
          <cell r="P35">
            <v>2.25</v>
          </cell>
        </row>
        <row r="36">
          <cell r="P36">
            <v>18984.54</v>
          </cell>
        </row>
        <row r="37">
          <cell r="P37">
            <v>8.5399999999999991</v>
          </cell>
        </row>
        <row r="38">
          <cell r="P38">
            <v>36.200000000000003</v>
          </cell>
        </row>
        <row r="39">
          <cell r="P39">
            <v>779.19</v>
          </cell>
        </row>
        <row r="40">
          <cell r="P40">
            <v>0</v>
          </cell>
        </row>
        <row r="41">
          <cell r="P41">
            <v>1269.58</v>
          </cell>
        </row>
      </sheetData>
      <sheetData sheetId="5">
        <row r="11">
          <cell r="G11">
            <v>17793.22</v>
          </cell>
        </row>
        <row r="12">
          <cell r="G12">
            <v>6003.48</v>
          </cell>
        </row>
        <row r="13">
          <cell r="G13">
            <v>21204.59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254</v>
          </cell>
        </row>
        <row r="18">
          <cell r="G18">
            <v>8204.56</v>
          </cell>
        </row>
        <row r="21">
          <cell r="G21">
            <v>4715.07</v>
          </cell>
        </row>
        <row r="27">
          <cell r="G27">
            <v>175484.16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3800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2500</v>
          </cell>
        </row>
        <row r="42">
          <cell r="C42">
            <v>430275.75000000012</v>
          </cell>
          <cell r="D42">
            <v>3197.72</v>
          </cell>
          <cell r="E42">
            <v>282428.74000000011</v>
          </cell>
          <cell r="G42">
            <v>239959.08000000002</v>
          </cell>
          <cell r="I42">
            <v>13314.58</v>
          </cell>
          <cell r="K42">
            <v>26660.530000000002</v>
          </cell>
        </row>
      </sheetData>
      <sheetData sheetId="6">
        <row r="10">
          <cell r="D10">
            <v>1199</v>
          </cell>
          <cell r="E10">
            <v>17762.330000000002</v>
          </cell>
        </row>
        <row r="19">
          <cell r="D19">
            <v>4079</v>
          </cell>
          <cell r="E19">
            <v>49013.139999999985</v>
          </cell>
          <cell r="F19">
            <v>11756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1">
          <cell r="D61">
            <v>115</v>
          </cell>
          <cell r="E61">
            <v>67.359999999999985</v>
          </cell>
          <cell r="F61">
            <v>22</v>
          </cell>
        </row>
        <row r="69">
          <cell r="D69">
            <v>0</v>
          </cell>
          <cell r="E69">
            <v>0</v>
          </cell>
          <cell r="F69">
            <v>0</v>
          </cell>
        </row>
        <row r="83">
          <cell r="D83">
            <v>10951</v>
          </cell>
          <cell r="E83">
            <v>135885.71000000002</v>
          </cell>
          <cell r="F83">
            <v>3233</v>
          </cell>
        </row>
        <row r="84">
          <cell r="D84">
            <v>12276</v>
          </cell>
          <cell r="E84">
            <v>81309.460000000006</v>
          </cell>
          <cell r="F84">
            <v>0</v>
          </cell>
        </row>
        <row r="93">
          <cell r="D93">
            <v>0</v>
          </cell>
          <cell r="E93">
            <v>0</v>
          </cell>
          <cell r="F9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26006</v>
          </cell>
          <cell r="D10">
            <v>37147</v>
          </cell>
          <cell r="F10">
            <v>233</v>
          </cell>
          <cell r="G10">
            <v>25840</v>
          </cell>
          <cell r="H10">
            <v>311</v>
          </cell>
          <cell r="I10">
            <v>3960</v>
          </cell>
        </row>
        <row r="20">
          <cell r="C20">
            <v>411</v>
          </cell>
          <cell r="D20">
            <v>118668</v>
          </cell>
          <cell r="F20">
            <v>5062</v>
          </cell>
          <cell r="G20">
            <v>31999</v>
          </cell>
          <cell r="H20">
            <v>2197</v>
          </cell>
          <cell r="I20">
            <v>26815</v>
          </cell>
        </row>
        <row r="24">
          <cell r="C24">
            <v>1091</v>
          </cell>
          <cell r="D24">
            <v>28288</v>
          </cell>
          <cell r="F24">
            <v>147</v>
          </cell>
          <cell r="G24">
            <v>10166</v>
          </cell>
          <cell r="H24">
            <v>371</v>
          </cell>
          <cell r="I24">
            <v>29722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</v>
          </cell>
          <cell r="D36">
            <v>1486</v>
          </cell>
          <cell r="F36">
            <v>0</v>
          </cell>
          <cell r="G36">
            <v>0</v>
          </cell>
          <cell r="H36">
            <v>1</v>
          </cell>
          <cell r="I36">
            <v>275</v>
          </cell>
        </row>
        <row r="40">
          <cell r="C40">
            <v>5076</v>
          </cell>
          <cell r="D40">
            <v>16890</v>
          </cell>
          <cell r="F40">
            <v>8</v>
          </cell>
          <cell r="G40">
            <v>357</v>
          </cell>
          <cell r="H40">
            <v>31</v>
          </cell>
          <cell r="I40">
            <v>58946</v>
          </cell>
        </row>
        <row r="56">
          <cell r="C56">
            <v>3260</v>
          </cell>
          <cell r="D56">
            <v>14857</v>
          </cell>
          <cell r="F56">
            <v>58</v>
          </cell>
          <cell r="G56">
            <v>1895</v>
          </cell>
          <cell r="H56">
            <v>72</v>
          </cell>
          <cell r="I56">
            <v>3585</v>
          </cell>
        </row>
        <row r="88">
          <cell r="C88">
            <v>20077</v>
          </cell>
          <cell r="D88">
            <v>111957</v>
          </cell>
          <cell r="F88">
            <v>786</v>
          </cell>
          <cell r="G88">
            <v>54173</v>
          </cell>
          <cell r="H88">
            <v>1168</v>
          </cell>
          <cell r="I88">
            <v>164262</v>
          </cell>
        </row>
        <row r="124">
          <cell r="C124">
            <v>1</v>
          </cell>
          <cell r="D124">
            <v>27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3094</v>
          </cell>
          <cell r="D132">
            <v>3958</v>
          </cell>
          <cell r="F132">
            <v>2</v>
          </cell>
          <cell r="G132">
            <v>12</v>
          </cell>
          <cell r="H132">
            <v>4</v>
          </cell>
          <cell r="I132">
            <v>100</v>
          </cell>
        </row>
        <row r="153">
          <cell r="C153">
            <v>20</v>
          </cell>
          <cell r="D153">
            <v>141</v>
          </cell>
          <cell r="F153">
            <v>1</v>
          </cell>
          <cell r="G153">
            <v>5</v>
          </cell>
          <cell r="H153">
            <v>1</v>
          </cell>
          <cell r="I153">
            <v>90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</v>
          </cell>
          <cell r="D161">
            <v>134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4602</v>
          </cell>
          <cell r="D170">
            <v>3660</v>
          </cell>
          <cell r="F170">
            <v>51</v>
          </cell>
          <cell r="G170">
            <v>2621</v>
          </cell>
          <cell r="H170">
            <v>262</v>
          </cell>
          <cell r="I170">
            <v>6086</v>
          </cell>
        </row>
        <row r="175">
          <cell r="C175">
            <v>45073</v>
          </cell>
        </row>
      </sheetData>
      <sheetData sheetId="2">
        <row r="11">
          <cell r="C11">
            <v>12734</v>
          </cell>
          <cell r="D11">
            <v>70859</v>
          </cell>
          <cell r="J11">
            <v>662</v>
          </cell>
          <cell r="K11">
            <v>33891</v>
          </cell>
        </row>
        <row r="12">
          <cell r="C12">
            <v>1301</v>
          </cell>
          <cell r="D12">
            <v>12778</v>
          </cell>
          <cell r="J12">
            <v>80</v>
          </cell>
          <cell r="K12">
            <v>5408</v>
          </cell>
        </row>
        <row r="13">
          <cell r="C13">
            <v>37</v>
          </cell>
          <cell r="D13">
            <v>686</v>
          </cell>
          <cell r="J13">
            <v>3</v>
          </cell>
          <cell r="K13">
            <v>101</v>
          </cell>
        </row>
        <row r="14">
          <cell r="C14">
            <v>225</v>
          </cell>
          <cell r="D14">
            <v>219</v>
          </cell>
          <cell r="J14">
            <v>2</v>
          </cell>
          <cell r="K14">
            <v>98</v>
          </cell>
        </row>
        <row r="15">
          <cell r="C15">
            <v>11</v>
          </cell>
          <cell r="D15">
            <v>36</v>
          </cell>
          <cell r="J15">
            <v>0</v>
          </cell>
          <cell r="K15">
            <v>0</v>
          </cell>
        </row>
        <row r="16">
          <cell r="C16">
            <v>647</v>
          </cell>
          <cell r="D16">
            <v>1458</v>
          </cell>
          <cell r="J16">
            <v>7</v>
          </cell>
          <cell r="K16">
            <v>454</v>
          </cell>
        </row>
        <row r="17">
          <cell r="C17">
            <v>318</v>
          </cell>
          <cell r="D17">
            <v>108</v>
          </cell>
          <cell r="J17">
            <v>0</v>
          </cell>
          <cell r="K17">
            <v>0</v>
          </cell>
        </row>
        <row r="18">
          <cell r="C18">
            <v>39</v>
          </cell>
          <cell r="D18">
            <v>105</v>
          </cell>
          <cell r="J18">
            <v>2</v>
          </cell>
          <cell r="K18">
            <v>705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4</v>
          </cell>
          <cell r="J23">
            <v>0</v>
          </cell>
          <cell r="K23">
            <v>0</v>
          </cell>
        </row>
        <row r="25">
          <cell r="C25">
            <v>4225</v>
          </cell>
          <cell r="D25">
            <v>19232</v>
          </cell>
          <cell r="J25">
            <v>13</v>
          </cell>
          <cell r="K25">
            <v>2468</v>
          </cell>
        </row>
        <row r="26">
          <cell r="C26">
            <v>192</v>
          </cell>
          <cell r="D26">
            <v>3069</v>
          </cell>
          <cell r="J26">
            <v>14</v>
          </cell>
          <cell r="K26">
            <v>9932</v>
          </cell>
        </row>
        <row r="27">
          <cell r="C27">
            <v>16</v>
          </cell>
          <cell r="D27">
            <v>191</v>
          </cell>
          <cell r="J27">
            <v>0</v>
          </cell>
          <cell r="K27">
            <v>0</v>
          </cell>
        </row>
        <row r="28">
          <cell r="C28">
            <v>2</v>
          </cell>
          <cell r="D28">
            <v>23</v>
          </cell>
          <cell r="J28">
            <v>0</v>
          </cell>
          <cell r="K28">
            <v>0</v>
          </cell>
        </row>
        <row r="29">
          <cell r="C29">
            <v>3</v>
          </cell>
          <cell r="D29">
            <v>17</v>
          </cell>
          <cell r="J29">
            <v>0</v>
          </cell>
          <cell r="K29">
            <v>0</v>
          </cell>
        </row>
        <row r="30">
          <cell r="C30">
            <v>66</v>
          </cell>
          <cell r="D30">
            <v>113</v>
          </cell>
          <cell r="J30">
            <v>1</v>
          </cell>
          <cell r="K30">
            <v>55</v>
          </cell>
        </row>
        <row r="31">
          <cell r="C31">
            <v>167</v>
          </cell>
          <cell r="D31">
            <v>888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12</v>
          </cell>
          <cell r="D34">
            <v>118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43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26003</v>
          </cell>
        </row>
        <row r="11">
          <cell r="P11">
            <v>83068</v>
          </cell>
        </row>
        <row r="12">
          <cell r="P12">
            <v>19802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1040</v>
          </cell>
        </row>
        <row r="17">
          <cell r="P17">
            <v>11823</v>
          </cell>
        </row>
        <row r="20">
          <cell r="P20">
            <v>10400</v>
          </cell>
        </row>
        <row r="26">
          <cell r="P26">
            <v>86208</v>
          </cell>
        </row>
        <row r="33">
          <cell r="P33">
            <v>22</v>
          </cell>
        </row>
        <row r="34">
          <cell r="P34">
            <v>0</v>
          </cell>
        </row>
        <row r="35">
          <cell r="P35">
            <v>2771</v>
          </cell>
        </row>
        <row r="36">
          <cell r="P36">
            <v>72</v>
          </cell>
        </row>
        <row r="37">
          <cell r="P37">
            <v>0</v>
          </cell>
        </row>
        <row r="38">
          <cell r="P38">
            <v>87</v>
          </cell>
        </row>
        <row r="39">
          <cell r="P39">
            <v>0</v>
          </cell>
        </row>
        <row r="40">
          <cell r="P40">
            <v>2013</v>
          </cell>
        </row>
      </sheetData>
      <sheetData sheetId="5">
        <row r="10">
          <cell r="G10">
            <v>25879</v>
          </cell>
        </row>
        <row r="11">
          <cell r="G11">
            <v>4838</v>
          </cell>
        </row>
        <row r="12">
          <cell r="G12">
            <v>5536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4</v>
          </cell>
        </row>
        <row r="17">
          <cell r="G17">
            <v>4109</v>
          </cell>
        </row>
        <row r="20">
          <cell r="G20">
            <v>1675</v>
          </cell>
        </row>
        <row r="26">
          <cell r="G26">
            <v>247859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283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2815</v>
          </cell>
        </row>
        <row r="41">
          <cell r="C41">
            <v>573491</v>
          </cell>
          <cell r="D41">
            <v>15451</v>
          </cell>
          <cell r="E41">
            <v>293841</v>
          </cell>
          <cell r="G41">
            <v>292998</v>
          </cell>
          <cell r="I41">
            <v>11459</v>
          </cell>
          <cell r="K41">
            <v>8524</v>
          </cell>
          <cell r="M41">
            <v>0</v>
          </cell>
        </row>
      </sheetData>
      <sheetData sheetId="6">
        <row r="9">
          <cell r="C9">
            <v>14110</v>
          </cell>
          <cell r="D9">
            <v>196064</v>
          </cell>
          <cell r="E9">
            <v>0</v>
          </cell>
        </row>
        <row r="18">
          <cell r="C18">
            <v>12485</v>
          </cell>
          <cell r="D18">
            <v>105751</v>
          </cell>
          <cell r="E18">
            <v>29244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127</v>
          </cell>
          <cell r="D20">
            <v>151</v>
          </cell>
          <cell r="E20">
            <v>52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16710</v>
          </cell>
          <cell r="D22">
            <v>16896</v>
          </cell>
          <cell r="E22">
            <v>6767</v>
          </cell>
        </row>
        <row r="29">
          <cell r="C29">
            <v>869</v>
          </cell>
          <cell r="D29">
            <v>12105</v>
          </cell>
          <cell r="E29">
            <v>3842</v>
          </cell>
        </row>
        <row r="38">
          <cell r="C38">
            <v>772</v>
          </cell>
          <cell r="D38">
            <v>6246</v>
          </cell>
          <cell r="E38">
            <v>1656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1316</v>
          </cell>
          <cell r="J51">
            <v>171274</v>
          </cell>
          <cell r="Q51">
            <v>128992</v>
          </cell>
        </row>
      </sheetData>
      <sheetData sheetId="2">
        <row r="51">
          <cell r="G51">
            <v>123</v>
          </cell>
          <cell r="H51">
            <v>227</v>
          </cell>
          <cell r="L51">
            <v>505</v>
          </cell>
          <cell r="N51">
            <v>83</v>
          </cell>
          <cell r="O51">
            <v>81750</v>
          </cell>
        </row>
      </sheetData>
      <sheetData sheetId="3"/>
      <sheetData sheetId="4"/>
      <sheetData sheetId="5">
        <row r="51">
          <cell r="C51">
            <v>16486</v>
          </cell>
          <cell r="D51">
            <v>3485809</v>
          </cell>
          <cell r="E51">
            <v>309523</v>
          </cell>
          <cell r="F51">
            <v>0</v>
          </cell>
          <cell r="G51">
            <v>19471</v>
          </cell>
          <cell r="H51">
            <v>2854</v>
          </cell>
          <cell r="J51">
            <v>929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377</v>
          </cell>
          <cell r="J51">
            <v>118274</v>
          </cell>
          <cell r="Q51">
            <v>94196</v>
          </cell>
        </row>
      </sheetData>
      <sheetData sheetId="2">
        <row r="51">
          <cell r="G51">
            <v>207</v>
          </cell>
          <cell r="H51">
            <v>103</v>
          </cell>
          <cell r="L51">
            <v>289</v>
          </cell>
          <cell r="N51">
            <v>76</v>
          </cell>
          <cell r="O51">
            <v>57333</v>
          </cell>
        </row>
      </sheetData>
      <sheetData sheetId="3"/>
      <sheetData sheetId="4"/>
      <sheetData sheetId="5">
        <row r="51">
          <cell r="C51">
            <v>13895</v>
          </cell>
          <cell r="D51">
            <v>3112420</v>
          </cell>
          <cell r="E51">
            <v>69022</v>
          </cell>
          <cell r="F51">
            <v>111711</v>
          </cell>
          <cell r="G51">
            <v>50496</v>
          </cell>
          <cell r="H51">
            <v>12970</v>
          </cell>
          <cell r="J51">
            <v>833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972</v>
          </cell>
          <cell r="J51">
            <v>140438</v>
          </cell>
          <cell r="Q51">
            <v>112517</v>
          </cell>
        </row>
      </sheetData>
      <sheetData sheetId="2">
        <row r="51">
          <cell r="G51">
            <v>37</v>
          </cell>
          <cell r="H51">
            <v>3</v>
          </cell>
          <cell r="L51">
            <v>192</v>
          </cell>
          <cell r="O51">
            <v>41051</v>
          </cell>
        </row>
      </sheetData>
      <sheetData sheetId="3"/>
      <sheetData sheetId="4"/>
      <sheetData sheetId="5">
        <row r="51">
          <cell r="C51">
            <v>6232</v>
          </cell>
          <cell r="D51">
            <v>758052</v>
          </cell>
          <cell r="E51">
            <v>862042</v>
          </cell>
          <cell r="F51">
            <v>0</v>
          </cell>
          <cell r="G51">
            <v>10835</v>
          </cell>
          <cell r="H51">
            <v>9491.4</v>
          </cell>
          <cell r="J51">
            <v>2090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2494</v>
          </cell>
          <cell r="J51">
            <v>65829</v>
          </cell>
          <cell r="Q51">
            <v>239529</v>
          </cell>
        </row>
      </sheetData>
      <sheetData sheetId="2">
        <row r="51">
          <cell r="G51">
            <v>24</v>
          </cell>
          <cell r="H51">
            <v>31</v>
          </cell>
          <cell r="L51">
            <v>115</v>
          </cell>
          <cell r="N51">
            <v>0</v>
          </cell>
          <cell r="O51">
            <v>17878</v>
          </cell>
        </row>
      </sheetData>
      <sheetData sheetId="3"/>
      <sheetData sheetId="4"/>
      <sheetData sheetId="5">
        <row r="51">
          <cell r="C51">
            <v>5354</v>
          </cell>
          <cell r="D51">
            <v>529012</v>
          </cell>
          <cell r="E51">
            <v>264044</v>
          </cell>
          <cell r="F51">
            <v>0</v>
          </cell>
          <cell r="G51">
            <v>11678</v>
          </cell>
          <cell r="H51">
            <v>1825</v>
          </cell>
          <cell r="J51">
            <v>1154.2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22987</v>
          </cell>
          <cell r="J51">
            <v>160263.28</v>
          </cell>
          <cell r="Q51">
            <v>103979.08</v>
          </cell>
        </row>
      </sheetData>
      <sheetData sheetId="2">
        <row r="51">
          <cell r="G51">
            <v>9</v>
          </cell>
          <cell r="H51">
            <v>0</v>
          </cell>
          <cell r="L51">
            <v>436</v>
          </cell>
          <cell r="N51">
            <v>0</v>
          </cell>
          <cell r="O51">
            <v>78420.240000000005</v>
          </cell>
        </row>
      </sheetData>
      <sheetData sheetId="3"/>
      <sheetData sheetId="4"/>
      <sheetData sheetId="5">
        <row r="51">
          <cell r="C51">
            <v>925.35</v>
          </cell>
          <cell r="D51">
            <v>482240.76</v>
          </cell>
          <cell r="E51">
            <v>146362.69</v>
          </cell>
          <cell r="F51">
            <v>0</v>
          </cell>
          <cell r="G51">
            <v>1558.82</v>
          </cell>
          <cell r="H51">
            <v>504.5</v>
          </cell>
          <cell r="J51">
            <v>103.17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</sheetNames>
    <sheetDataSet>
      <sheetData sheetId="0"/>
      <sheetData sheetId="1">
        <row r="51">
          <cell r="I51">
            <v>18</v>
          </cell>
          <cell r="J51">
            <v>154.27000000000001</v>
          </cell>
          <cell r="Q51">
            <v>84.77</v>
          </cell>
        </row>
      </sheetData>
      <sheetData sheetId="2">
        <row r="51">
          <cell r="G51">
            <v>0</v>
          </cell>
          <cell r="H51">
            <v>0</v>
          </cell>
          <cell r="L51">
            <v>0</v>
          </cell>
          <cell r="N51">
            <v>0</v>
          </cell>
          <cell r="O51">
            <v>0</v>
          </cell>
        </row>
      </sheetData>
      <sheetData sheetId="3"/>
      <sheetData sheetId="4"/>
      <sheetData sheetId="5">
        <row r="51">
          <cell r="C51">
            <v>6.9</v>
          </cell>
          <cell r="D51">
            <v>44.22</v>
          </cell>
          <cell r="E51">
            <v>66.13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Vkupno"/>
    </sheetNames>
    <sheetDataSet>
      <sheetData sheetId="0">
        <row r="12">
          <cell r="C12">
            <v>8</v>
          </cell>
        </row>
      </sheetData>
      <sheetData sheetId="1">
        <row r="12">
          <cell r="C12">
            <v>24</v>
          </cell>
        </row>
      </sheetData>
      <sheetData sheetId="2">
        <row r="12">
          <cell r="C12">
            <v>4</v>
          </cell>
        </row>
      </sheetData>
      <sheetData sheetId="3">
        <row r="12">
          <cell r="C12">
            <v>12</v>
          </cell>
        </row>
      </sheetData>
      <sheetData sheetId="4">
        <row r="12">
          <cell r="C12">
            <v>11</v>
          </cell>
        </row>
      </sheetData>
      <sheetData sheetId="5">
        <row r="12">
          <cell r="C12">
            <v>8</v>
          </cell>
        </row>
      </sheetData>
      <sheetData sheetId="6">
        <row r="12">
          <cell r="C12">
            <v>15</v>
          </cell>
        </row>
      </sheetData>
      <sheetData sheetId="7">
        <row r="12">
          <cell r="C12">
            <v>14</v>
          </cell>
        </row>
      </sheetData>
      <sheetData sheetId="8">
        <row r="12">
          <cell r="C12">
            <v>12</v>
          </cell>
        </row>
      </sheetData>
      <sheetData sheetId="9">
        <row r="12">
          <cell r="C12">
            <v>5</v>
          </cell>
        </row>
      </sheetData>
      <sheetData sheetId="10">
        <row r="12">
          <cell r="C12">
            <v>13</v>
          </cell>
        </row>
      </sheetData>
      <sheetData sheetId="11">
        <row r="12">
          <cell r="C12">
            <v>126</v>
          </cell>
          <cell r="D12">
            <v>17954.419999999998</v>
          </cell>
          <cell r="F12">
            <v>607</v>
          </cell>
          <cell r="G12">
            <v>129137.56</v>
          </cell>
        </row>
        <row r="21">
          <cell r="C21">
            <v>15</v>
          </cell>
          <cell r="D21">
            <v>1934.31</v>
          </cell>
          <cell r="F21">
            <v>228</v>
          </cell>
          <cell r="G21">
            <v>49898.15</v>
          </cell>
        </row>
        <row r="22">
          <cell r="C22">
            <v>138</v>
          </cell>
          <cell r="D22">
            <v>26256.01</v>
          </cell>
          <cell r="F22">
            <v>483</v>
          </cell>
          <cell r="G22">
            <v>120929.85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</sheetNames>
    <sheetDataSet>
      <sheetData sheetId="0"/>
      <sheetData sheetId="1">
        <row r="10">
          <cell r="C10">
            <v>10516</v>
          </cell>
          <cell r="D10">
            <v>79933.47</v>
          </cell>
          <cell r="F10">
            <v>300</v>
          </cell>
          <cell r="G10">
            <v>12486.21</v>
          </cell>
          <cell r="H10">
            <v>397</v>
          </cell>
          <cell r="I10">
            <v>23066.32</v>
          </cell>
        </row>
        <row r="20">
          <cell r="C20">
            <v>7236</v>
          </cell>
          <cell r="D20">
            <v>91581.48</v>
          </cell>
          <cell r="F20">
            <v>3394</v>
          </cell>
          <cell r="G20">
            <v>31907.759999999998</v>
          </cell>
          <cell r="H20">
            <v>536</v>
          </cell>
          <cell r="I20">
            <v>10998.6</v>
          </cell>
        </row>
        <row r="24">
          <cell r="C24">
            <v>1567</v>
          </cell>
          <cell r="D24">
            <v>38697.269999999997</v>
          </cell>
          <cell r="F24">
            <v>285</v>
          </cell>
          <cell r="G24">
            <v>24442.81</v>
          </cell>
          <cell r="H24">
            <v>398</v>
          </cell>
          <cell r="I24">
            <v>47702.9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60.75</v>
          </cell>
          <cell r="H30">
            <v>1</v>
          </cell>
          <cell r="I30">
            <v>480256.07</v>
          </cell>
        </row>
        <row r="33">
          <cell r="C33">
            <v>0</v>
          </cell>
          <cell r="D33">
            <v>-24.12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273</v>
          </cell>
          <cell r="D36">
            <v>10659.12</v>
          </cell>
          <cell r="F36">
            <v>0</v>
          </cell>
          <cell r="G36">
            <v>0</v>
          </cell>
          <cell r="H36">
            <v>3</v>
          </cell>
          <cell r="I36">
            <v>181</v>
          </cell>
        </row>
        <row r="40">
          <cell r="C40">
            <v>4733</v>
          </cell>
          <cell r="D40">
            <v>35220.129999999997</v>
          </cell>
          <cell r="F40">
            <v>11</v>
          </cell>
          <cell r="G40">
            <v>1062.71</v>
          </cell>
          <cell r="H40">
            <v>25</v>
          </cell>
          <cell r="I40">
            <v>36351.31</v>
          </cell>
        </row>
        <row r="56">
          <cell r="C56">
            <v>5691</v>
          </cell>
          <cell r="D56">
            <v>51092.68</v>
          </cell>
          <cell r="F56">
            <v>228</v>
          </cell>
          <cell r="G56">
            <v>7502.92</v>
          </cell>
          <cell r="H56">
            <v>100</v>
          </cell>
          <cell r="I56">
            <v>7976.34</v>
          </cell>
        </row>
        <row r="88">
          <cell r="C88">
            <v>16213</v>
          </cell>
          <cell r="D88">
            <v>96210.66</v>
          </cell>
          <cell r="F88">
            <v>686</v>
          </cell>
          <cell r="G88">
            <v>89456.26</v>
          </cell>
          <cell r="H88">
            <v>1083</v>
          </cell>
          <cell r="I88">
            <v>295953.84000000003</v>
          </cell>
        </row>
        <row r="124">
          <cell r="C124">
            <v>2</v>
          </cell>
          <cell r="D124">
            <v>5.54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</v>
          </cell>
          <cell r="D128">
            <v>6.9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2372</v>
          </cell>
          <cell r="D132">
            <v>17677.64</v>
          </cell>
          <cell r="F132">
            <v>4</v>
          </cell>
          <cell r="G132">
            <v>235.97</v>
          </cell>
          <cell r="H132">
            <v>12</v>
          </cell>
          <cell r="I132">
            <v>9941.7000000000007</v>
          </cell>
        </row>
        <row r="153">
          <cell r="C153">
            <v>2558</v>
          </cell>
          <cell r="D153">
            <v>6177.25</v>
          </cell>
          <cell r="F153">
            <v>7</v>
          </cell>
          <cell r="G153">
            <v>239.41</v>
          </cell>
          <cell r="H153">
            <v>21</v>
          </cell>
          <cell r="I153">
            <v>12476.43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20</v>
          </cell>
          <cell r="D161">
            <v>13486.76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11401</v>
          </cell>
          <cell r="D170">
            <v>8800.3700000000008</v>
          </cell>
          <cell r="F170">
            <v>192</v>
          </cell>
          <cell r="G170">
            <v>4211.3500000000004</v>
          </cell>
          <cell r="H170">
            <v>356</v>
          </cell>
          <cell r="I170">
            <v>18117.32</v>
          </cell>
        </row>
        <row r="175">
          <cell r="C175">
            <v>45390</v>
          </cell>
        </row>
      </sheetData>
      <sheetData sheetId="2">
        <row r="11">
          <cell r="C11">
            <v>9561</v>
          </cell>
          <cell r="D11">
            <v>52006.720000000001</v>
          </cell>
          <cell r="J11">
            <v>515</v>
          </cell>
          <cell r="K11">
            <v>32767.279999999999</v>
          </cell>
        </row>
        <row r="12">
          <cell r="C12">
            <v>1179</v>
          </cell>
          <cell r="D12">
            <v>14183.02</v>
          </cell>
          <cell r="J12">
            <v>81</v>
          </cell>
          <cell r="K12">
            <v>4460.26</v>
          </cell>
        </row>
        <row r="13">
          <cell r="C13">
            <v>90</v>
          </cell>
          <cell r="D13">
            <v>1723.26</v>
          </cell>
          <cell r="J13">
            <v>4</v>
          </cell>
          <cell r="K13">
            <v>280.18</v>
          </cell>
        </row>
        <row r="14">
          <cell r="C14">
            <v>214</v>
          </cell>
          <cell r="D14">
            <v>172.58</v>
          </cell>
          <cell r="J14">
            <v>5</v>
          </cell>
          <cell r="K14">
            <v>253.66</v>
          </cell>
        </row>
        <row r="15">
          <cell r="C15">
            <v>5</v>
          </cell>
          <cell r="D15">
            <v>16.100000000000001</v>
          </cell>
          <cell r="J15">
            <v>0</v>
          </cell>
          <cell r="K15">
            <v>0</v>
          </cell>
        </row>
        <row r="16">
          <cell r="C16">
            <v>294</v>
          </cell>
          <cell r="D16">
            <v>672.11</v>
          </cell>
          <cell r="J16">
            <v>12</v>
          </cell>
          <cell r="K16">
            <v>4181.43</v>
          </cell>
        </row>
        <row r="17">
          <cell r="C17">
            <v>406</v>
          </cell>
          <cell r="D17">
            <v>127.97</v>
          </cell>
          <cell r="J17">
            <v>0</v>
          </cell>
          <cell r="K17">
            <v>0</v>
          </cell>
        </row>
        <row r="18">
          <cell r="C18">
            <v>20</v>
          </cell>
          <cell r="D18">
            <v>66.98</v>
          </cell>
          <cell r="J18">
            <v>1</v>
          </cell>
          <cell r="K18">
            <v>56.06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3533</v>
          </cell>
          <cell r="D25">
            <v>16002.1</v>
          </cell>
          <cell r="J25">
            <v>12</v>
          </cell>
          <cell r="K25">
            <v>29330.57</v>
          </cell>
        </row>
        <row r="26">
          <cell r="C26">
            <v>333</v>
          </cell>
          <cell r="D26">
            <v>5074.67</v>
          </cell>
          <cell r="J26">
            <v>50</v>
          </cell>
          <cell r="K26">
            <v>14040.1</v>
          </cell>
        </row>
        <row r="27">
          <cell r="C27">
            <v>14</v>
          </cell>
          <cell r="D27">
            <v>207.26</v>
          </cell>
          <cell r="J27">
            <v>1</v>
          </cell>
          <cell r="K27">
            <v>409.66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5.54</v>
          </cell>
          <cell r="J29">
            <v>0</v>
          </cell>
          <cell r="K29">
            <v>0</v>
          </cell>
        </row>
        <row r="30">
          <cell r="C30">
            <v>33</v>
          </cell>
          <cell r="D30">
            <v>53.3</v>
          </cell>
          <cell r="J30">
            <v>0</v>
          </cell>
          <cell r="K30">
            <v>0</v>
          </cell>
        </row>
        <row r="31">
          <cell r="C31">
            <v>316</v>
          </cell>
          <cell r="D31">
            <v>1576.29</v>
          </cell>
          <cell r="J31">
            <v>4</v>
          </cell>
          <cell r="K31">
            <v>1126.03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36</v>
          </cell>
          <cell r="D34">
            <v>260.76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14.15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19.68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57184.41</v>
          </cell>
        </row>
        <row r="11">
          <cell r="P11">
            <v>65517.39</v>
          </cell>
        </row>
        <row r="12">
          <cell r="P12">
            <v>26654.68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8890.77</v>
          </cell>
        </row>
        <row r="17">
          <cell r="P17">
            <v>19955.72</v>
          </cell>
        </row>
        <row r="20">
          <cell r="P20">
            <v>34487.56</v>
          </cell>
        </row>
        <row r="26">
          <cell r="P26">
            <v>73964.320000000007</v>
          </cell>
        </row>
        <row r="33">
          <cell r="P33">
            <v>4.62</v>
          </cell>
        </row>
        <row r="34">
          <cell r="P34">
            <v>5.76</v>
          </cell>
        </row>
        <row r="35">
          <cell r="P35">
            <v>13942.36</v>
          </cell>
        </row>
        <row r="36">
          <cell r="P36">
            <v>3706.35</v>
          </cell>
        </row>
        <row r="37">
          <cell r="P37">
            <v>0</v>
          </cell>
        </row>
        <row r="38">
          <cell r="P38">
            <v>10637</v>
          </cell>
        </row>
        <row r="39">
          <cell r="P39">
            <v>0</v>
          </cell>
        </row>
        <row r="40">
          <cell r="P40">
            <v>5280.22</v>
          </cell>
        </row>
      </sheetData>
      <sheetData sheetId="5">
        <row r="10">
          <cell r="G10">
            <v>23002.14</v>
          </cell>
        </row>
        <row r="11">
          <cell r="G11">
            <v>4415.92</v>
          </cell>
        </row>
        <row r="12">
          <cell r="G12">
            <v>7201.78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2504.2800000000002</v>
          </cell>
        </row>
        <row r="20">
          <cell r="G20">
            <v>2925.14</v>
          </cell>
        </row>
        <row r="26">
          <cell r="G26">
            <v>244687.03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1592.42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1098.2</v>
          </cell>
        </row>
        <row r="41">
          <cell r="C41">
            <v>629186.07999999996</v>
          </cell>
          <cell r="D41">
            <v>59910.3</v>
          </cell>
          <cell r="E41">
            <v>949276.83</v>
          </cell>
          <cell r="G41">
            <v>287426.90999999997</v>
          </cell>
          <cell r="I41">
            <v>69877.09</v>
          </cell>
          <cell r="K41">
            <v>4541.12</v>
          </cell>
          <cell r="M41">
            <v>0</v>
          </cell>
        </row>
      </sheetData>
      <sheetData sheetId="6">
        <row r="9">
          <cell r="C9">
            <v>30039</v>
          </cell>
          <cell r="D9">
            <v>351403.93</v>
          </cell>
          <cell r="E9">
            <v>0</v>
          </cell>
        </row>
        <row r="18">
          <cell r="C18">
            <v>10590</v>
          </cell>
          <cell r="D18">
            <v>83703.070000000007</v>
          </cell>
          <cell r="E18">
            <v>22695.22</v>
          </cell>
        </row>
        <row r="19">
          <cell r="C19">
            <v>17</v>
          </cell>
          <cell r="D19">
            <v>219.22</v>
          </cell>
          <cell r="E19">
            <v>0</v>
          </cell>
        </row>
        <row r="20">
          <cell r="C20">
            <v>476</v>
          </cell>
          <cell r="D20">
            <v>459.61</v>
          </cell>
          <cell r="E20">
            <v>235.86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2625</v>
          </cell>
          <cell r="D22">
            <v>4400.1099999999997</v>
          </cell>
          <cell r="E22">
            <v>1851.71</v>
          </cell>
        </row>
        <row r="29">
          <cell r="C29">
            <v>1643</v>
          </cell>
          <cell r="D29">
            <v>9339.17</v>
          </cell>
          <cell r="E29">
            <v>1720.09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7827</v>
          </cell>
          <cell r="D10">
            <v>12888</v>
          </cell>
          <cell r="F10">
            <v>43</v>
          </cell>
          <cell r="G10">
            <v>1241</v>
          </cell>
          <cell r="H10">
            <v>38</v>
          </cell>
          <cell r="I10">
            <v>1774</v>
          </cell>
        </row>
        <row r="20">
          <cell r="C20">
            <v>294</v>
          </cell>
          <cell r="D20">
            <v>8917</v>
          </cell>
          <cell r="F20">
            <v>413</v>
          </cell>
          <cell r="G20">
            <v>3393</v>
          </cell>
          <cell r="H20">
            <v>74</v>
          </cell>
          <cell r="I20">
            <v>2287</v>
          </cell>
        </row>
        <row r="24">
          <cell r="C24">
            <v>2519</v>
          </cell>
          <cell r="D24">
            <v>19585</v>
          </cell>
          <cell r="F24">
            <v>196</v>
          </cell>
          <cell r="G24">
            <v>10402</v>
          </cell>
          <cell r="H24">
            <v>211</v>
          </cell>
          <cell r="I24">
            <v>17449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70</v>
          </cell>
          <cell r="D36">
            <v>4926</v>
          </cell>
          <cell r="F36">
            <v>1</v>
          </cell>
          <cell r="G36">
            <v>40</v>
          </cell>
          <cell r="H36">
            <v>0</v>
          </cell>
          <cell r="I36">
            <v>0</v>
          </cell>
        </row>
        <row r="40">
          <cell r="C40">
            <v>1803</v>
          </cell>
          <cell r="D40">
            <v>16896</v>
          </cell>
          <cell r="F40">
            <v>2</v>
          </cell>
          <cell r="G40">
            <v>277</v>
          </cell>
          <cell r="H40">
            <v>3</v>
          </cell>
          <cell r="I40">
            <v>65</v>
          </cell>
        </row>
        <row r="56">
          <cell r="C56">
            <v>903</v>
          </cell>
          <cell r="D56">
            <v>64286</v>
          </cell>
          <cell r="F56">
            <v>138</v>
          </cell>
          <cell r="G56">
            <v>6356</v>
          </cell>
          <cell r="H56">
            <v>44</v>
          </cell>
          <cell r="I56">
            <v>8078</v>
          </cell>
        </row>
        <row r="88">
          <cell r="C88">
            <v>17803</v>
          </cell>
          <cell r="D88">
            <v>92792</v>
          </cell>
          <cell r="F88">
            <v>628</v>
          </cell>
          <cell r="G88">
            <v>40679</v>
          </cell>
          <cell r="H88">
            <v>852</v>
          </cell>
          <cell r="I88">
            <v>117452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398</v>
          </cell>
          <cell r="D132">
            <v>1344</v>
          </cell>
          <cell r="F132">
            <v>10</v>
          </cell>
          <cell r="G132">
            <v>262</v>
          </cell>
          <cell r="H132">
            <v>3</v>
          </cell>
          <cell r="I132">
            <v>116</v>
          </cell>
        </row>
        <row r="153">
          <cell r="C153">
            <v>15</v>
          </cell>
          <cell r="D153">
            <v>588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</v>
          </cell>
          <cell r="D161">
            <v>45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1718</v>
          </cell>
          <cell r="D170">
            <v>1190</v>
          </cell>
          <cell r="F170">
            <v>40</v>
          </cell>
          <cell r="G170">
            <v>428</v>
          </cell>
          <cell r="H170">
            <v>99</v>
          </cell>
          <cell r="I170">
            <v>1876</v>
          </cell>
        </row>
        <row r="175">
          <cell r="C175">
            <v>24688</v>
          </cell>
        </row>
      </sheetData>
      <sheetData sheetId="2">
        <row r="11">
          <cell r="C11">
            <v>7967</v>
          </cell>
          <cell r="D11">
            <v>45875</v>
          </cell>
          <cell r="J11">
            <v>513</v>
          </cell>
          <cell r="K11">
            <v>28956</v>
          </cell>
        </row>
        <row r="12">
          <cell r="C12">
            <v>873</v>
          </cell>
          <cell r="D12">
            <v>10354</v>
          </cell>
          <cell r="J12">
            <v>74</v>
          </cell>
          <cell r="K12">
            <v>3678</v>
          </cell>
        </row>
        <row r="13">
          <cell r="C13">
            <v>36</v>
          </cell>
          <cell r="D13">
            <v>837</v>
          </cell>
          <cell r="J13">
            <v>4</v>
          </cell>
          <cell r="K13">
            <v>147</v>
          </cell>
        </row>
        <row r="14">
          <cell r="C14">
            <v>112</v>
          </cell>
          <cell r="D14">
            <v>94</v>
          </cell>
          <cell r="J14">
            <v>1</v>
          </cell>
          <cell r="K14">
            <v>18</v>
          </cell>
        </row>
        <row r="15">
          <cell r="C15">
            <v>42</v>
          </cell>
          <cell r="D15">
            <v>110</v>
          </cell>
          <cell r="J15">
            <v>0</v>
          </cell>
          <cell r="K15">
            <v>0</v>
          </cell>
        </row>
        <row r="16">
          <cell r="C16">
            <v>186</v>
          </cell>
          <cell r="D16">
            <v>430</v>
          </cell>
          <cell r="J16">
            <v>1</v>
          </cell>
          <cell r="K16">
            <v>18</v>
          </cell>
        </row>
        <row r="17">
          <cell r="C17">
            <v>238</v>
          </cell>
          <cell r="D17">
            <v>79</v>
          </cell>
          <cell r="J17">
            <v>0</v>
          </cell>
          <cell r="K17">
            <v>0</v>
          </cell>
        </row>
        <row r="18">
          <cell r="C18">
            <v>88</v>
          </cell>
          <cell r="D18">
            <v>337</v>
          </cell>
          <cell r="J18">
            <v>14</v>
          </cell>
          <cell r="K18">
            <v>438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2304</v>
          </cell>
          <cell r="D25">
            <v>11264</v>
          </cell>
          <cell r="J25">
            <v>5</v>
          </cell>
          <cell r="K25">
            <v>1177</v>
          </cell>
        </row>
        <row r="26">
          <cell r="C26">
            <v>163</v>
          </cell>
          <cell r="D26">
            <v>2760</v>
          </cell>
          <cell r="J26">
            <v>14</v>
          </cell>
          <cell r="K26">
            <v>5492</v>
          </cell>
        </row>
        <row r="27">
          <cell r="C27">
            <v>11</v>
          </cell>
          <cell r="D27">
            <v>189</v>
          </cell>
          <cell r="J27">
            <v>0</v>
          </cell>
          <cell r="K27">
            <v>1</v>
          </cell>
        </row>
        <row r="28">
          <cell r="C28">
            <v>1</v>
          </cell>
          <cell r="D28">
            <v>6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</v>
          </cell>
          <cell r="J29">
            <v>0</v>
          </cell>
          <cell r="K29">
            <v>0</v>
          </cell>
        </row>
        <row r="30">
          <cell r="C30">
            <v>12</v>
          </cell>
          <cell r="D30">
            <v>22</v>
          </cell>
          <cell r="J30">
            <v>0</v>
          </cell>
          <cell r="K30">
            <v>0</v>
          </cell>
        </row>
        <row r="31">
          <cell r="C31">
            <v>144</v>
          </cell>
          <cell r="D31">
            <v>792</v>
          </cell>
          <cell r="J31">
            <v>1</v>
          </cell>
          <cell r="K31">
            <v>674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5457</v>
          </cell>
          <cell r="D34">
            <v>17444</v>
          </cell>
          <cell r="J34">
            <v>1</v>
          </cell>
          <cell r="K34">
            <v>80</v>
          </cell>
        </row>
        <row r="35">
          <cell r="C35">
            <v>68</v>
          </cell>
          <cell r="D35">
            <v>577</v>
          </cell>
          <cell r="J35">
            <v>0</v>
          </cell>
          <cell r="K35">
            <v>0</v>
          </cell>
        </row>
        <row r="36">
          <cell r="C36">
            <v>6</v>
          </cell>
          <cell r="D36">
            <v>40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14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21</v>
          </cell>
          <cell r="D40">
            <v>13</v>
          </cell>
          <cell r="J40">
            <v>0</v>
          </cell>
          <cell r="K40">
            <v>0</v>
          </cell>
        </row>
        <row r="41">
          <cell r="C41">
            <v>3</v>
          </cell>
          <cell r="D41">
            <v>42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9022</v>
          </cell>
        </row>
        <row r="11">
          <cell r="P11">
            <v>6242</v>
          </cell>
        </row>
        <row r="12">
          <cell r="P12">
            <v>12730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3448</v>
          </cell>
        </row>
        <row r="17">
          <cell r="P17">
            <v>10138</v>
          </cell>
        </row>
        <row r="20">
          <cell r="P20">
            <v>38572</v>
          </cell>
        </row>
        <row r="26">
          <cell r="P26">
            <v>71449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1035</v>
          </cell>
        </row>
        <row r="36">
          <cell r="P36">
            <v>412</v>
          </cell>
        </row>
        <row r="37">
          <cell r="P37">
            <v>0</v>
          </cell>
        </row>
        <row r="38">
          <cell r="P38">
            <v>32</v>
          </cell>
        </row>
        <row r="39">
          <cell r="P39">
            <v>0</v>
          </cell>
        </row>
        <row r="40">
          <cell r="P40">
            <v>714</v>
          </cell>
        </row>
      </sheetData>
      <sheetData sheetId="5">
        <row r="10">
          <cell r="G10">
            <v>14994</v>
          </cell>
        </row>
        <row r="11">
          <cell r="G11">
            <v>5036</v>
          </cell>
        </row>
        <row r="12">
          <cell r="G12">
            <v>16192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633</v>
          </cell>
        </row>
        <row r="17">
          <cell r="G17">
            <v>123</v>
          </cell>
        </row>
        <row r="20">
          <cell r="G20">
            <v>40766</v>
          </cell>
        </row>
        <row r="26">
          <cell r="G26">
            <v>225848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2248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197</v>
          </cell>
        </row>
        <row r="39">
          <cell r="G39">
            <v>0</v>
          </cell>
        </row>
        <row r="40">
          <cell r="G40">
            <v>2095</v>
          </cell>
        </row>
        <row r="41">
          <cell r="C41">
            <v>337605</v>
          </cell>
          <cell r="D41">
            <v>3551</v>
          </cell>
          <cell r="E41">
            <v>149097</v>
          </cell>
          <cell r="G41">
            <v>308132</v>
          </cell>
          <cell r="I41">
            <v>25228</v>
          </cell>
          <cell r="K41">
            <v>15528</v>
          </cell>
          <cell r="M41">
            <v>0</v>
          </cell>
        </row>
      </sheetData>
      <sheetData sheetId="6">
        <row r="9">
          <cell r="C9">
            <v>13039</v>
          </cell>
          <cell r="D9">
            <v>73299</v>
          </cell>
          <cell r="E9">
            <v>0</v>
          </cell>
        </row>
        <row r="18">
          <cell r="C18">
            <v>6597</v>
          </cell>
          <cell r="D18">
            <v>120655</v>
          </cell>
          <cell r="E18">
            <v>44253</v>
          </cell>
        </row>
        <row r="19">
          <cell r="C19">
            <v>2871</v>
          </cell>
          <cell r="D19">
            <v>16515</v>
          </cell>
          <cell r="E19">
            <v>4976</v>
          </cell>
        </row>
        <row r="20">
          <cell r="C20">
            <v>22</v>
          </cell>
          <cell r="D20">
            <v>9</v>
          </cell>
          <cell r="E20">
            <v>2</v>
          </cell>
        </row>
        <row r="21">
          <cell r="C21">
            <v>166</v>
          </cell>
          <cell r="D21">
            <v>2366</v>
          </cell>
          <cell r="E21">
            <v>355</v>
          </cell>
        </row>
        <row r="22">
          <cell r="C22">
            <v>692</v>
          </cell>
          <cell r="D22">
            <v>1452</v>
          </cell>
          <cell r="E22">
            <v>432</v>
          </cell>
        </row>
        <row r="29">
          <cell r="C29">
            <v>1301</v>
          </cell>
          <cell r="D29">
            <v>9161</v>
          </cell>
          <cell r="E29">
            <v>1375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27625</v>
          </cell>
          <cell r="D10">
            <v>20138.55</v>
          </cell>
          <cell r="F10">
            <v>377</v>
          </cell>
          <cell r="G10">
            <v>6489.7</v>
          </cell>
          <cell r="H10">
            <v>172</v>
          </cell>
          <cell r="I10">
            <v>4929.99</v>
          </cell>
        </row>
        <row r="20">
          <cell r="C20">
            <v>2771</v>
          </cell>
          <cell r="D20">
            <v>25797.43</v>
          </cell>
          <cell r="F20">
            <v>1476</v>
          </cell>
          <cell r="G20">
            <v>21003.27</v>
          </cell>
          <cell r="H20">
            <v>822</v>
          </cell>
          <cell r="I20">
            <v>8312.7000000000007</v>
          </cell>
        </row>
        <row r="24">
          <cell r="C24">
            <v>2104</v>
          </cell>
          <cell r="D24">
            <v>55647.46</v>
          </cell>
          <cell r="F24">
            <v>334</v>
          </cell>
          <cell r="G24">
            <v>28670.98</v>
          </cell>
          <cell r="H24">
            <v>232</v>
          </cell>
          <cell r="I24">
            <v>38743.39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247.42</v>
          </cell>
          <cell r="F33">
            <v>0</v>
          </cell>
          <cell r="G33">
            <v>0</v>
          </cell>
          <cell r="H33">
            <v>1</v>
          </cell>
          <cell r="I33">
            <v>78.5</v>
          </cell>
        </row>
        <row r="36">
          <cell r="C36">
            <v>53</v>
          </cell>
          <cell r="D36">
            <v>870.65</v>
          </cell>
          <cell r="F36">
            <v>2</v>
          </cell>
          <cell r="G36">
            <v>109.39</v>
          </cell>
          <cell r="H36">
            <v>0</v>
          </cell>
          <cell r="I36">
            <v>0</v>
          </cell>
        </row>
        <row r="40">
          <cell r="C40">
            <v>6022</v>
          </cell>
          <cell r="D40">
            <v>33906.949999999997</v>
          </cell>
          <cell r="F40">
            <v>27</v>
          </cell>
          <cell r="G40">
            <v>6873.67</v>
          </cell>
          <cell r="H40">
            <v>28</v>
          </cell>
          <cell r="I40">
            <v>19937.41</v>
          </cell>
        </row>
        <row r="56">
          <cell r="C56">
            <v>10344</v>
          </cell>
          <cell r="D56">
            <v>52241.51</v>
          </cell>
          <cell r="F56">
            <v>349</v>
          </cell>
          <cell r="G56">
            <v>20923.34</v>
          </cell>
          <cell r="H56">
            <v>96</v>
          </cell>
          <cell r="I56">
            <v>5358.8</v>
          </cell>
        </row>
        <row r="88">
          <cell r="C88">
            <v>18288</v>
          </cell>
          <cell r="D88">
            <v>116301.6</v>
          </cell>
          <cell r="F88">
            <v>680</v>
          </cell>
          <cell r="G88">
            <v>46573.34</v>
          </cell>
          <cell r="H88">
            <v>813</v>
          </cell>
          <cell r="I88">
            <v>199525.16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22</v>
          </cell>
          <cell r="D128">
            <v>71.959999999999994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4078</v>
          </cell>
          <cell r="D132">
            <v>6760.36</v>
          </cell>
          <cell r="F132">
            <v>16</v>
          </cell>
          <cell r="G132">
            <v>337.58</v>
          </cell>
          <cell r="H132">
            <v>11</v>
          </cell>
          <cell r="I132">
            <v>4329</v>
          </cell>
        </row>
        <row r="153">
          <cell r="C153">
            <v>12</v>
          </cell>
          <cell r="D153">
            <v>2614.33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128</v>
          </cell>
          <cell r="D161">
            <v>6430.75</v>
          </cell>
          <cell r="F161">
            <v>1</v>
          </cell>
          <cell r="G161">
            <v>1510.94</v>
          </cell>
          <cell r="H161">
            <v>3</v>
          </cell>
          <cell r="I161">
            <v>1530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11050</v>
          </cell>
          <cell r="D170">
            <v>7776.13</v>
          </cell>
          <cell r="F170">
            <v>189</v>
          </cell>
          <cell r="G170">
            <v>8627.2999999999993</v>
          </cell>
          <cell r="H170">
            <v>194</v>
          </cell>
          <cell r="I170">
            <v>8083.58</v>
          </cell>
        </row>
        <row r="175">
          <cell r="C175">
            <v>48383</v>
          </cell>
        </row>
      </sheetData>
      <sheetData sheetId="2">
        <row r="11">
          <cell r="C11">
            <v>10209</v>
          </cell>
          <cell r="D11">
            <v>59700.87</v>
          </cell>
          <cell r="J11">
            <v>520</v>
          </cell>
          <cell r="K11">
            <v>32028.11</v>
          </cell>
        </row>
        <row r="12">
          <cell r="C12">
            <v>1727</v>
          </cell>
          <cell r="D12">
            <v>20022.669999999998</v>
          </cell>
          <cell r="J12">
            <v>89</v>
          </cell>
          <cell r="K12">
            <v>4805.3599999999997</v>
          </cell>
        </row>
        <row r="13">
          <cell r="C13">
            <v>73</v>
          </cell>
          <cell r="D13">
            <v>1700.75</v>
          </cell>
          <cell r="J13">
            <v>6</v>
          </cell>
          <cell r="K13">
            <v>410.8</v>
          </cell>
        </row>
        <row r="14">
          <cell r="C14">
            <v>144</v>
          </cell>
          <cell r="D14">
            <v>127.5</v>
          </cell>
          <cell r="J14">
            <v>5</v>
          </cell>
          <cell r="K14">
            <v>452.32</v>
          </cell>
        </row>
        <row r="15">
          <cell r="C15">
            <v>15</v>
          </cell>
          <cell r="D15">
            <v>42.61</v>
          </cell>
          <cell r="J15">
            <v>1</v>
          </cell>
          <cell r="K15">
            <v>6.02</v>
          </cell>
        </row>
        <row r="16">
          <cell r="C16">
            <v>451</v>
          </cell>
          <cell r="D16">
            <v>1236.6400000000001</v>
          </cell>
          <cell r="J16">
            <v>3</v>
          </cell>
          <cell r="K16">
            <v>132.31</v>
          </cell>
        </row>
        <row r="17">
          <cell r="C17">
            <v>412</v>
          </cell>
          <cell r="D17">
            <v>133.82</v>
          </cell>
          <cell r="J17">
            <v>0</v>
          </cell>
          <cell r="K17">
            <v>0</v>
          </cell>
        </row>
        <row r="18">
          <cell r="C18">
            <v>39</v>
          </cell>
          <cell r="D18">
            <v>144.19</v>
          </cell>
          <cell r="J18">
            <v>2</v>
          </cell>
          <cell r="K18">
            <v>38.43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4068</v>
          </cell>
          <cell r="D25">
            <v>18789.21</v>
          </cell>
          <cell r="J25">
            <v>7</v>
          </cell>
          <cell r="K25">
            <v>380.66</v>
          </cell>
        </row>
        <row r="26">
          <cell r="C26">
            <v>368</v>
          </cell>
          <cell r="D26">
            <v>5611.67</v>
          </cell>
          <cell r="J26">
            <v>19</v>
          </cell>
          <cell r="K26">
            <v>4594.6000000000004</v>
          </cell>
        </row>
        <row r="27">
          <cell r="C27">
            <v>48</v>
          </cell>
          <cell r="D27">
            <v>670.98</v>
          </cell>
          <cell r="J27">
            <v>4</v>
          </cell>
          <cell r="K27">
            <v>1429.59</v>
          </cell>
        </row>
        <row r="28">
          <cell r="C28">
            <v>1</v>
          </cell>
          <cell r="D28">
            <v>17.22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5.54</v>
          </cell>
          <cell r="J29">
            <v>0</v>
          </cell>
          <cell r="K29">
            <v>0</v>
          </cell>
        </row>
        <row r="30">
          <cell r="C30">
            <v>83</v>
          </cell>
          <cell r="D30">
            <v>139.6</v>
          </cell>
          <cell r="J30">
            <v>0</v>
          </cell>
          <cell r="K30">
            <v>0</v>
          </cell>
        </row>
        <row r="31">
          <cell r="C31">
            <v>330</v>
          </cell>
          <cell r="D31">
            <v>1606.67</v>
          </cell>
          <cell r="J31">
            <v>1</v>
          </cell>
          <cell r="K31">
            <v>17.02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38</v>
          </cell>
          <cell r="D34">
            <v>212.02</v>
          </cell>
          <cell r="J34">
            <v>2</v>
          </cell>
          <cell r="K34">
            <v>127.06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3</v>
          </cell>
          <cell r="D38">
            <v>7.4</v>
          </cell>
          <cell r="J38">
            <v>0</v>
          </cell>
          <cell r="K38">
            <v>0</v>
          </cell>
        </row>
        <row r="39">
          <cell r="C39">
            <v>4</v>
          </cell>
          <cell r="D39">
            <v>12.3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16805.86</v>
          </cell>
        </row>
        <row r="11">
          <cell r="P11">
            <v>21507.33</v>
          </cell>
        </row>
        <row r="12">
          <cell r="P12">
            <v>44517.97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197.94</v>
          </cell>
        </row>
        <row r="16">
          <cell r="P16">
            <v>696.52</v>
          </cell>
        </row>
        <row r="17">
          <cell r="P17">
            <v>27229.19</v>
          </cell>
        </row>
        <row r="20">
          <cell r="P20">
            <v>38412.86</v>
          </cell>
        </row>
        <row r="26">
          <cell r="P26">
            <v>89462.78</v>
          </cell>
        </row>
        <row r="33">
          <cell r="P33">
            <v>0</v>
          </cell>
        </row>
        <row r="34">
          <cell r="P34">
            <v>59.97</v>
          </cell>
        </row>
        <row r="35">
          <cell r="P35">
            <v>5588.21</v>
          </cell>
        </row>
        <row r="36">
          <cell r="P36">
            <v>1830</v>
          </cell>
        </row>
        <row r="37">
          <cell r="P37">
            <v>0</v>
          </cell>
        </row>
        <row r="38">
          <cell r="P38">
            <v>5358.96</v>
          </cell>
        </row>
        <row r="39">
          <cell r="P39">
            <v>0</v>
          </cell>
        </row>
        <row r="40">
          <cell r="P40">
            <v>5243.11</v>
          </cell>
        </row>
      </sheetData>
      <sheetData sheetId="5">
        <row r="10">
          <cell r="G10">
            <v>9595.84</v>
          </cell>
        </row>
        <row r="11">
          <cell r="G11">
            <v>5608.45</v>
          </cell>
        </row>
        <row r="12">
          <cell r="G12">
            <v>16774.82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2007.43</v>
          </cell>
        </row>
        <row r="20">
          <cell r="G20">
            <v>7726.99</v>
          </cell>
        </row>
        <row r="26">
          <cell r="G26">
            <v>191739.86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2156.08</v>
          </cell>
        </row>
        <row r="41">
          <cell r="C41">
            <v>592682.22</v>
          </cell>
          <cell r="D41">
            <v>6833.68</v>
          </cell>
          <cell r="E41">
            <v>290828.53000000003</v>
          </cell>
          <cell r="G41">
            <v>235809.47</v>
          </cell>
          <cell r="I41">
            <v>18947.810000000001</v>
          </cell>
          <cell r="K41">
            <v>24995.35</v>
          </cell>
          <cell r="M41">
            <v>0</v>
          </cell>
        </row>
      </sheetData>
      <sheetData sheetId="6">
        <row r="9">
          <cell r="C9">
            <v>19655</v>
          </cell>
          <cell r="D9">
            <v>201772.77</v>
          </cell>
          <cell r="E9">
            <v>0</v>
          </cell>
        </row>
        <row r="18">
          <cell r="C18">
            <v>5966</v>
          </cell>
          <cell r="D18">
            <v>56809.82</v>
          </cell>
          <cell r="E18">
            <v>10001.4</v>
          </cell>
        </row>
        <row r="19">
          <cell r="C19">
            <v>635</v>
          </cell>
          <cell r="D19">
            <v>3197.04</v>
          </cell>
          <cell r="E19">
            <v>748.41</v>
          </cell>
        </row>
        <row r="20">
          <cell r="C20">
            <v>637</v>
          </cell>
          <cell r="D20">
            <v>428.33</v>
          </cell>
          <cell r="E20">
            <v>128.5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11203</v>
          </cell>
          <cell r="D22">
            <v>13293.89</v>
          </cell>
          <cell r="E22">
            <v>3937.9</v>
          </cell>
        </row>
        <row r="29">
          <cell r="C29">
            <v>6589</v>
          </cell>
          <cell r="D29">
            <v>50396.38</v>
          </cell>
          <cell r="E29">
            <v>10117.24</v>
          </cell>
        </row>
        <row r="38">
          <cell r="C38">
            <v>3698</v>
          </cell>
          <cell r="D38">
            <v>2906.83</v>
          </cell>
          <cell r="E38">
            <v>316.52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17386</v>
          </cell>
          <cell r="D10">
            <v>19710</v>
          </cell>
          <cell r="F10">
            <v>220</v>
          </cell>
          <cell r="G10">
            <v>5978</v>
          </cell>
          <cell r="H10">
            <v>47</v>
          </cell>
          <cell r="I10">
            <v>3314</v>
          </cell>
        </row>
        <row r="20">
          <cell r="C20">
            <v>190</v>
          </cell>
          <cell r="D20">
            <v>19950</v>
          </cell>
          <cell r="F20">
            <v>282</v>
          </cell>
          <cell r="G20">
            <v>3560</v>
          </cell>
          <cell r="H20">
            <v>30</v>
          </cell>
          <cell r="I20">
            <v>722</v>
          </cell>
        </row>
        <row r="24">
          <cell r="C24">
            <v>1074</v>
          </cell>
          <cell r="D24">
            <v>31211</v>
          </cell>
          <cell r="F24">
            <v>129</v>
          </cell>
          <cell r="G24">
            <v>14782</v>
          </cell>
          <cell r="H24">
            <v>220</v>
          </cell>
          <cell r="I24">
            <v>41272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18</v>
          </cell>
          <cell r="D36">
            <v>394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1284</v>
          </cell>
          <cell r="D40">
            <v>16234</v>
          </cell>
          <cell r="F40">
            <v>1</v>
          </cell>
          <cell r="G40">
            <v>122</v>
          </cell>
          <cell r="H40">
            <v>5</v>
          </cell>
          <cell r="I40">
            <v>19650</v>
          </cell>
        </row>
        <row r="56">
          <cell r="C56">
            <v>1486</v>
          </cell>
          <cell r="D56">
            <v>38246</v>
          </cell>
          <cell r="F56">
            <v>113</v>
          </cell>
          <cell r="G56">
            <v>4059</v>
          </cell>
          <cell r="H56">
            <v>130</v>
          </cell>
          <cell r="I56">
            <v>22545</v>
          </cell>
        </row>
        <row r="88">
          <cell r="C88">
            <v>26216</v>
          </cell>
          <cell r="D88">
            <v>155099</v>
          </cell>
          <cell r="F88">
            <v>940</v>
          </cell>
          <cell r="G88">
            <v>82824</v>
          </cell>
          <cell r="H88">
            <v>1079</v>
          </cell>
          <cell r="I88">
            <v>294339</v>
          </cell>
        </row>
        <row r="124">
          <cell r="C124">
            <v>3</v>
          </cell>
          <cell r="D124">
            <v>19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3</v>
          </cell>
          <cell r="D128">
            <v>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701</v>
          </cell>
          <cell r="D132">
            <v>7540</v>
          </cell>
          <cell r="F132">
            <v>8</v>
          </cell>
          <cell r="G132">
            <v>459</v>
          </cell>
          <cell r="H132">
            <v>38</v>
          </cell>
          <cell r="I132">
            <v>12124</v>
          </cell>
        </row>
        <row r="153">
          <cell r="C153">
            <v>478</v>
          </cell>
          <cell r="D153">
            <v>4237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2466</v>
          </cell>
          <cell r="D170">
            <v>1516</v>
          </cell>
          <cell r="F170">
            <v>9</v>
          </cell>
          <cell r="G170">
            <v>234</v>
          </cell>
          <cell r="H170">
            <v>10</v>
          </cell>
          <cell r="I170">
            <v>693</v>
          </cell>
        </row>
        <row r="175">
          <cell r="C175">
            <v>32341</v>
          </cell>
        </row>
      </sheetData>
      <sheetData sheetId="2">
        <row r="11">
          <cell r="C11">
            <v>16747</v>
          </cell>
          <cell r="D11">
            <v>97445</v>
          </cell>
          <cell r="J11">
            <v>819</v>
          </cell>
          <cell r="K11">
            <v>70309</v>
          </cell>
        </row>
        <row r="12">
          <cell r="C12">
            <v>1728</v>
          </cell>
          <cell r="D12">
            <v>19934</v>
          </cell>
          <cell r="J12">
            <v>72</v>
          </cell>
          <cell r="K12">
            <v>4745</v>
          </cell>
        </row>
        <row r="13">
          <cell r="C13">
            <v>94</v>
          </cell>
          <cell r="D13">
            <v>2480</v>
          </cell>
          <cell r="J13">
            <v>10</v>
          </cell>
          <cell r="K13">
            <v>956</v>
          </cell>
        </row>
        <row r="14">
          <cell r="C14">
            <v>324</v>
          </cell>
          <cell r="D14">
            <v>250</v>
          </cell>
          <cell r="J14">
            <v>4</v>
          </cell>
          <cell r="K14">
            <v>231</v>
          </cell>
        </row>
        <row r="15">
          <cell r="C15">
            <v>18</v>
          </cell>
          <cell r="D15">
            <v>49</v>
          </cell>
          <cell r="J15">
            <v>2</v>
          </cell>
          <cell r="K15">
            <v>839</v>
          </cell>
        </row>
        <row r="16">
          <cell r="C16">
            <v>430</v>
          </cell>
          <cell r="D16">
            <v>934</v>
          </cell>
          <cell r="J16">
            <v>3</v>
          </cell>
          <cell r="K16">
            <v>238</v>
          </cell>
        </row>
        <row r="17">
          <cell r="C17">
            <v>417</v>
          </cell>
          <cell r="D17">
            <v>129</v>
          </cell>
          <cell r="J17">
            <v>0</v>
          </cell>
          <cell r="K17">
            <v>0</v>
          </cell>
        </row>
        <row r="18">
          <cell r="C18">
            <v>66</v>
          </cell>
          <cell r="D18">
            <v>212</v>
          </cell>
          <cell r="J18">
            <v>1</v>
          </cell>
          <cell r="K18">
            <v>37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10</v>
          </cell>
          <cell r="D23">
            <v>70</v>
          </cell>
          <cell r="J23">
            <v>0</v>
          </cell>
          <cell r="K23">
            <v>0</v>
          </cell>
        </row>
        <row r="25">
          <cell r="C25">
            <v>5674</v>
          </cell>
          <cell r="D25">
            <v>24929</v>
          </cell>
          <cell r="J25">
            <v>16</v>
          </cell>
          <cell r="K25">
            <v>2506</v>
          </cell>
        </row>
        <row r="26">
          <cell r="C26">
            <v>282</v>
          </cell>
          <cell r="D26">
            <v>4371</v>
          </cell>
          <cell r="J26">
            <v>8</v>
          </cell>
          <cell r="K26">
            <v>2214</v>
          </cell>
        </row>
        <row r="27">
          <cell r="C27">
            <v>24</v>
          </cell>
          <cell r="D27">
            <v>379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3</v>
          </cell>
          <cell r="D29">
            <v>17</v>
          </cell>
          <cell r="J29">
            <v>0</v>
          </cell>
          <cell r="K29">
            <v>0</v>
          </cell>
        </row>
        <row r="30">
          <cell r="C30">
            <v>34</v>
          </cell>
          <cell r="D30">
            <v>58</v>
          </cell>
          <cell r="J30">
            <v>2</v>
          </cell>
          <cell r="K30">
            <v>325</v>
          </cell>
        </row>
        <row r="31">
          <cell r="C31">
            <v>230</v>
          </cell>
          <cell r="D31">
            <v>1121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32</v>
          </cell>
          <cell r="D34">
            <v>183</v>
          </cell>
          <cell r="J34">
            <v>3</v>
          </cell>
          <cell r="K34">
            <v>303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14783</v>
          </cell>
        </row>
        <row r="11">
          <cell r="P11">
            <v>14963</v>
          </cell>
        </row>
        <row r="12">
          <cell r="P12">
            <v>23408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296</v>
          </cell>
        </row>
        <row r="17">
          <cell r="P17">
            <v>12175</v>
          </cell>
        </row>
        <row r="20">
          <cell r="P20">
            <v>28684</v>
          </cell>
        </row>
        <row r="26">
          <cell r="P26">
            <v>119270</v>
          </cell>
        </row>
        <row r="33">
          <cell r="P33">
            <v>14</v>
          </cell>
        </row>
        <row r="34">
          <cell r="P34">
            <v>6</v>
          </cell>
        </row>
        <row r="35">
          <cell r="P35">
            <v>5655</v>
          </cell>
        </row>
        <row r="36">
          <cell r="P36">
            <v>3178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1137</v>
          </cell>
        </row>
      </sheetData>
      <sheetData sheetId="5">
        <row r="10">
          <cell r="G10">
            <v>9567</v>
          </cell>
        </row>
        <row r="11">
          <cell r="G11">
            <v>2488</v>
          </cell>
        </row>
        <row r="12">
          <cell r="G12">
            <v>1202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212</v>
          </cell>
        </row>
        <row r="20">
          <cell r="G20">
            <v>244</v>
          </cell>
        </row>
        <row r="26">
          <cell r="G26">
            <v>169417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801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264</v>
          </cell>
        </row>
        <row r="41">
          <cell r="C41">
            <v>575373</v>
          </cell>
          <cell r="D41">
            <v>0</v>
          </cell>
          <cell r="E41">
            <v>394659</v>
          </cell>
          <cell r="G41">
            <v>184195</v>
          </cell>
          <cell r="I41">
            <v>5787.56</v>
          </cell>
          <cell r="K41">
            <v>8873</v>
          </cell>
          <cell r="M41">
            <v>0</v>
          </cell>
        </row>
      </sheetData>
      <sheetData sheetId="6">
        <row r="9">
          <cell r="C9">
            <v>11950</v>
          </cell>
          <cell r="D9">
            <v>110512</v>
          </cell>
          <cell r="E9">
            <v>0</v>
          </cell>
        </row>
        <row r="18">
          <cell r="C18">
            <v>9724</v>
          </cell>
          <cell r="D18">
            <v>104754</v>
          </cell>
          <cell r="E18">
            <v>28211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478</v>
          </cell>
          <cell r="D22">
            <v>4237</v>
          </cell>
          <cell r="E22">
            <v>1271</v>
          </cell>
        </row>
        <row r="29">
          <cell r="C29">
            <v>10189</v>
          </cell>
          <cell r="D29">
            <v>74661</v>
          </cell>
          <cell r="E29">
            <v>21671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13212</v>
          </cell>
          <cell r="D10">
            <v>43287</v>
          </cell>
          <cell r="F10">
            <v>303</v>
          </cell>
          <cell r="G10">
            <v>17281</v>
          </cell>
          <cell r="H10">
            <v>233</v>
          </cell>
          <cell r="I10">
            <v>7209</v>
          </cell>
        </row>
        <row r="20">
          <cell r="C20">
            <v>373</v>
          </cell>
          <cell r="D20">
            <v>66119</v>
          </cell>
          <cell r="F20">
            <v>3393</v>
          </cell>
          <cell r="G20">
            <v>32489</v>
          </cell>
          <cell r="H20">
            <v>1326</v>
          </cell>
          <cell r="I20">
            <v>33697</v>
          </cell>
        </row>
        <row r="24">
          <cell r="C24">
            <v>1324</v>
          </cell>
          <cell r="D24">
            <v>31238</v>
          </cell>
          <cell r="F24">
            <v>155</v>
          </cell>
          <cell r="G24">
            <v>14674</v>
          </cell>
          <cell r="H24">
            <v>402</v>
          </cell>
          <cell r="I24">
            <v>29802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4</v>
          </cell>
          <cell r="D30">
            <v>76054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129</v>
          </cell>
          <cell r="D36">
            <v>1203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4019</v>
          </cell>
          <cell r="D40">
            <v>57152</v>
          </cell>
          <cell r="F40">
            <v>79</v>
          </cell>
          <cell r="G40">
            <v>11391</v>
          </cell>
          <cell r="H40">
            <v>61</v>
          </cell>
          <cell r="I40">
            <v>33273</v>
          </cell>
        </row>
        <row r="56">
          <cell r="C56">
            <v>3465</v>
          </cell>
          <cell r="D56">
            <v>23765</v>
          </cell>
          <cell r="F56">
            <v>48</v>
          </cell>
          <cell r="G56">
            <v>1178</v>
          </cell>
          <cell r="H56">
            <v>36</v>
          </cell>
          <cell r="I56">
            <v>3872</v>
          </cell>
        </row>
        <row r="88">
          <cell r="C88">
            <v>17784</v>
          </cell>
          <cell r="D88">
            <v>100035</v>
          </cell>
          <cell r="F88">
            <v>600</v>
          </cell>
          <cell r="G88">
            <v>36811</v>
          </cell>
          <cell r="H88">
            <v>1605</v>
          </cell>
          <cell r="I88">
            <v>260143</v>
          </cell>
        </row>
        <row r="124">
          <cell r="C124">
            <v>2</v>
          </cell>
          <cell r="D124">
            <v>8186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7</v>
          </cell>
          <cell r="D128">
            <v>12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3950</v>
          </cell>
          <cell r="D132">
            <v>35140</v>
          </cell>
          <cell r="F132">
            <v>10</v>
          </cell>
          <cell r="G132">
            <v>106</v>
          </cell>
          <cell r="H132">
            <v>21</v>
          </cell>
          <cell r="I132">
            <v>2643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3</v>
          </cell>
          <cell r="D158">
            <v>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296</v>
          </cell>
          <cell r="D161">
            <v>81</v>
          </cell>
          <cell r="F161">
            <v>1</v>
          </cell>
          <cell r="G161">
            <v>15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11614</v>
          </cell>
          <cell r="D170">
            <v>6275</v>
          </cell>
          <cell r="F170">
            <v>116</v>
          </cell>
          <cell r="G170">
            <v>6271</v>
          </cell>
          <cell r="H170">
            <v>225</v>
          </cell>
          <cell r="I170">
            <v>7677</v>
          </cell>
        </row>
        <row r="175">
          <cell r="C175">
            <v>39035</v>
          </cell>
        </row>
      </sheetData>
      <sheetData sheetId="1">
        <row r="11">
          <cell r="C11">
            <v>11116</v>
          </cell>
          <cell r="D11">
            <v>62134</v>
          </cell>
          <cell r="J11">
            <v>519</v>
          </cell>
          <cell r="K11">
            <v>28163</v>
          </cell>
        </row>
        <row r="12">
          <cell r="C12">
            <v>1019</v>
          </cell>
          <cell r="D12">
            <v>10751</v>
          </cell>
          <cell r="J12">
            <v>54</v>
          </cell>
          <cell r="K12">
            <v>3923</v>
          </cell>
        </row>
        <row r="13">
          <cell r="C13">
            <v>177</v>
          </cell>
          <cell r="D13">
            <v>1451</v>
          </cell>
          <cell r="J13">
            <v>1</v>
          </cell>
          <cell r="K13">
            <v>47</v>
          </cell>
        </row>
        <row r="14">
          <cell r="C14">
            <v>183</v>
          </cell>
          <cell r="D14">
            <v>180</v>
          </cell>
          <cell r="J14">
            <v>3</v>
          </cell>
          <cell r="K14">
            <v>169</v>
          </cell>
        </row>
        <row r="15">
          <cell r="C15">
            <v>12</v>
          </cell>
          <cell r="D15">
            <v>37</v>
          </cell>
          <cell r="J15">
            <v>1</v>
          </cell>
          <cell r="K15">
            <v>16</v>
          </cell>
        </row>
        <row r="16">
          <cell r="C16">
            <v>353</v>
          </cell>
          <cell r="D16">
            <v>635</v>
          </cell>
          <cell r="J16">
            <v>4</v>
          </cell>
          <cell r="K16">
            <v>220</v>
          </cell>
        </row>
        <row r="17">
          <cell r="C17">
            <v>222</v>
          </cell>
          <cell r="D17">
            <v>70</v>
          </cell>
          <cell r="J17">
            <v>0</v>
          </cell>
          <cell r="K17">
            <v>0</v>
          </cell>
        </row>
        <row r="18">
          <cell r="C18">
            <v>30</v>
          </cell>
          <cell r="D18">
            <v>127</v>
          </cell>
          <cell r="J18">
            <v>1</v>
          </cell>
          <cell r="K18">
            <v>49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240</v>
          </cell>
          <cell r="D21">
            <v>63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22</v>
          </cell>
          <cell r="D23">
            <v>169</v>
          </cell>
          <cell r="J23">
            <v>0</v>
          </cell>
          <cell r="K23">
            <v>0</v>
          </cell>
        </row>
        <row r="25">
          <cell r="C25">
            <v>3871</v>
          </cell>
          <cell r="D25">
            <v>18108</v>
          </cell>
          <cell r="J25">
            <v>9</v>
          </cell>
          <cell r="K25">
            <v>892</v>
          </cell>
        </row>
        <row r="26">
          <cell r="C26">
            <v>141</v>
          </cell>
          <cell r="D26">
            <v>2308</v>
          </cell>
          <cell r="J26">
            <v>7</v>
          </cell>
          <cell r="K26">
            <v>3166</v>
          </cell>
        </row>
        <row r="27">
          <cell r="C27">
            <v>140</v>
          </cell>
          <cell r="D27">
            <v>1343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25</v>
          </cell>
          <cell r="D30">
            <v>43</v>
          </cell>
          <cell r="J30">
            <v>1</v>
          </cell>
          <cell r="K30">
            <v>166</v>
          </cell>
        </row>
        <row r="31">
          <cell r="C31">
            <v>111</v>
          </cell>
          <cell r="D31">
            <v>576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37</v>
          </cell>
          <cell r="D34">
            <v>237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3</v>
          </cell>
          <cell r="D40">
            <v>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31594</v>
          </cell>
        </row>
        <row r="11">
          <cell r="P11">
            <v>55540</v>
          </cell>
        </row>
        <row r="12">
          <cell r="P12">
            <v>26552</v>
          </cell>
        </row>
        <row r="13">
          <cell r="P13">
            <v>0</v>
          </cell>
        </row>
        <row r="14">
          <cell r="P14">
            <v>57041</v>
          </cell>
        </row>
        <row r="15">
          <cell r="P15">
            <v>0</v>
          </cell>
        </row>
        <row r="16">
          <cell r="P16">
            <v>902</v>
          </cell>
        </row>
        <row r="17">
          <cell r="P17">
            <v>48570</v>
          </cell>
        </row>
        <row r="20">
          <cell r="P20">
            <v>20196</v>
          </cell>
        </row>
        <row r="26">
          <cell r="P26">
            <v>95648</v>
          </cell>
        </row>
        <row r="33">
          <cell r="P33">
            <v>6140</v>
          </cell>
        </row>
        <row r="34">
          <cell r="P34">
            <v>9</v>
          </cell>
        </row>
        <row r="35">
          <cell r="P35">
            <v>29166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69</v>
          </cell>
        </row>
        <row r="39">
          <cell r="P39">
            <v>0</v>
          </cell>
        </row>
        <row r="40">
          <cell r="P40">
            <v>3451</v>
          </cell>
        </row>
      </sheetData>
      <sheetData sheetId="4">
        <row r="10">
          <cell r="G10">
            <v>22551</v>
          </cell>
        </row>
        <row r="11">
          <cell r="G11">
            <v>9646</v>
          </cell>
        </row>
        <row r="12">
          <cell r="G12">
            <v>9196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4</v>
          </cell>
        </row>
        <row r="17">
          <cell r="G17">
            <v>9453</v>
          </cell>
        </row>
        <row r="20">
          <cell r="G20">
            <v>2663</v>
          </cell>
        </row>
        <row r="26">
          <cell r="G26">
            <v>153051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7510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951</v>
          </cell>
        </row>
        <row r="41">
          <cell r="C41">
            <v>625725</v>
          </cell>
          <cell r="D41">
            <v>6791</v>
          </cell>
          <cell r="E41">
            <v>378316</v>
          </cell>
          <cell r="G41">
            <v>215025</v>
          </cell>
          <cell r="I41">
            <v>5759</v>
          </cell>
          <cell r="K41">
            <v>6846</v>
          </cell>
          <cell r="M41">
            <v>8600</v>
          </cell>
        </row>
      </sheetData>
      <sheetData sheetId="5">
        <row r="9">
          <cell r="C9">
            <v>28322</v>
          </cell>
          <cell r="D9">
            <v>375097.05</v>
          </cell>
          <cell r="E9">
            <v>0</v>
          </cell>
        </row>
        <row r="18">
          <cell r="C18">
            <v>6021</v>
          </cell>
          <cell r="D18">
            <v>57065.8</v>
          </cell>
          <cell r="E18">
            <v>13255.79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3076</v>
          </cell>
          <cell r="D20">
            <v>1852</v>
          </cell>
          <cell r="E20">
            <v>998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1579</v>
          </cell>
          <cell r="D29">
            <v>14357.13</v>
          </cell>
          <cell r="E29">
            <v>3847</v>
          </cell>
        </row>
        <row r="38">
          <cell r="C38">
            <v>37</v>
          </cell>
          <cell r="D38">
            <v>180</v>
          </cell>
          <cell r="E38">
            <v>83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14120</v>
          </cell>
          <cell r="D10">
            <v>7089.81</v>
          </cell>
          <cell r="F10">
            <v>78</v>
          </cell>
          <cell r="G10">
            <v>1723.9</v>
          </cell>
          <cell r="H10">
            <v>63</v>
          </cell>
          <cell r="I10">
            <v>2013.65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312</v>
          </cell>
          <cell r="D24">
            <v>5747.2</v>
          </cell>
          <cell r="F24">
            <v>24</v>
          </cell>
          <cell r="G24">
            <v>2305.56</v>
          </cell>
          <cell r="H24">
            <v>85</v>
          </cell>
          <cell r="I24">
            <v>6427.86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256</v>
          </cell>
          <cell r="D40">
            <v>1066.02</v>
          </cell>
          <cell r="F40">
            <v>12</v>
          </cell>
          <cell r="G40">
            <v>76.3</v>
          </cell>
          <cell r="H40">
            <v>15</v>
          </cell>
          <cell r="I40">
            <v>583.9</v>
          </cell>
        </row>
        <row r="56">
          <cell r="C56">
            <v>157</v>
          </cell>
          <cell r="D56">
            <v>556.11</v>
          </cell>
          <cell r="F56">
            <v>6</v>
          </cell>
          <cell r="G56">
            <v>9.6999999999999993</v>
          </cell>
          <cell r="H56">
            <v>7</v>
          </cell>
          <cell r="I56">
            <v>302.5</v>
          </cell>
        </row>
        <row r="88">
          <cell r="C88">
            <v>21917</v>
          </cell>
          <cell r="D88">
            <v>124188.61</v>
          </cell>
          <cell r="F88">
            <v>743</v>
          </cell>
          <cell r="G88">
            <v>51549.38</v>
          </cell>
          <cell r="H88">
            <v>2202</v>
          </cell>
          <cell r="I88">
            <v>212257.68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88</v>
          </cell>
          <cell r="D132">
            <v>270.12</v>
          </cell>
          <cell r="F132">
            <v>0</v>
          </cell>
          <cell r="G132">
            <v>0</v>
          </cell>
          <cell r="H132">
            <v>2</v>
          </cell>
          <cell r="I132">
            <v>131.9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1152</v>
          </cell>
          <cell r="D170">
            <v>841.4</v>
          </cell>
          <cell r="F170">
            <v>16</v>
          </cell>
          <cell r="G170">
            <v>142</v>
          </cell>
          <cell r="H170">
            <v>43</v>
          </cell>
          <cell r="I170">
            <v>1678.11</v>
          </cell>
        </row>
        <row r="175">
          <cell r="C175">
            <v>23701</v>
          </cell>
        </row>
      </sheetData>
      <sheetData sheetId="2">
        <row r="11">
          <cell r="C11">
            <v>14237</v>
          </cell>
          <cell r="D11">
            <v>80511.34</v>
          </cell>
          <cell r="J11">
            <v>624</v>
          </cell>
          <cell r="K11">
            <v>38257.29</v>
          </cell>
        </row>
        <row r="12">
          <cell r="C12">
            <v>1414</v>
          </cell>
          <cell r="D12">
            <v>15777.19</v>
          </cell>
          <cell r="J12">
            <v>65</v>
          </cell>
          <cell r="K12">
            <v>3085.53</v>
          </cell>
        </row>
        <row r="13">
          <cell r="C13">
            <v>87</v>
          </cell>
          <cell r="D13">
            <v>2003.35</v>
          </cell>
          <cell r="J13">
            <v>4</v>
          </cell>
          <cell r="K13">
            <v>1146.68</v>
          </cell>
        </row>
        <row r="14">
          <cell r="C14">
            <v>344</v>
          </cell>
          <cell r="D14">
            <v>332.23</v>
          </cell>
          <cell r="J14">
            <v>1</v>
          </cell>
          <cell r="K14">
            <v>173.26</v>
          </cell>
        </row>
        <row r="15">
          <cell r="C15">
            <v>81</v>
          </cell>
          <cell r="D15">
            <v>266.49</v>
          </cell>
          <cell r="J15">
            <v>2</v>
          </cell>
          <cell r="K15">
            <v>145</v>
          </cell>
        </row>
        <row r="16">
          <cell r="C16">
            <v>611</v>
          </cell>
          <cell r="D16">
            <v>1256.6300000000001</v>
          </cell>
          <cell r="J16">
            <v>14</v>
          </cell>
          <cell r="K16">
            <v>1778.32</v>
          </cell>
        </row>
        <row r="17">
          <cell r="C17">
            <v>326</v>
          </cell>
          <cell r="D17">
            <v>104.51</v>
          </cell>
          <cell r="J17">
            <v>1</v>
          </cell>
          <cell r="K17">
            <v>985.92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4762</v>
          </cell>
          <cell r="D25">
            <v>23666.91</v>
          </cell>
          <cell r="J25">
            <v>23</v>
          </cell>
          <cell r="K25">
            <v>2551</v>
          </cell>
        </row>
        <row r="26">
          <cell r="C26">
            <v>0</v>
          </cell>
          <cell r="D26">
            <v>0</v>
          </cell>
          <cell r="J26">
            <v>6</v>
          </cell>
          <cell r="K26">
            <v>2997.31</v>
          </cell>
        </row>
        <row r="27">
          <cell r="C27">
            <v>0</v>
          </cell>
          <cell r="D27">
            <v>0</v>
          </cell>
          <cell r="J27">
            <v>3</v>
          </cell>
          <cell r="K27">
            <v>429.07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55</v>
          </cell>
          <cell r="D34">
            <v>269.95999999999998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5672</v>
          </cell>
        </row>
        <row r="11">
          <cell r="P11">
            <v>0</v>
          </cell>
        </row>
        <row r="12">
          <cell r="P12">
            <v>4598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853</v>
          </cell>
        </row>
        <row r="20">
          <cell r="P20">
            <v>445</v>
          </cell>
        </row>
        <row r="26">
          <cell r="P26">
            <v>86932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216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673</v>
          </cell>
        </row>
      </sheetData>
      <sheetData sheetId="5">
        <row r="10">
          <cell r="G10">
            <v>3125</v>
          </cell>
        </row>
        <row r="11">
          <cell r="G11">
            <v>0</v>
          </cell>
        </row>
        <row r="12">
          <cell r="G12">
            <v>240.3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51</v>
          </cell>
        </row>
        <row r="20">
          <cell r="G20">
            <v>0</v>
          </cell>
        </row>
        <row r="26">
          <cell r="G26">
            <v>90470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149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731</v>
          </cell>
        </row>
        <row r="41">
          <cell r="C41">
            <v>282482.82</v>
          </cell>
          <cell r="D41">
            <v>0</v>
          </cell>
          <cell r="E41">
            <v>223395.6</v>
          </cell>
          <cell r="G41">
            <v>94766.3</v>
          </cell>
          <cell r="I41">
            <v>2437.13</v>
          </cell>
          <cell r="K41">
            <v>2828</v>
          </cell>
          <cell r="M41">
            <v>0</v>
          </cell>
        </row>
      </sheetData>
      <sheetData sheetId="6">
        <row r="9">
          <cell r="C9">
            <v>51</v>
          </cell>
          <cell r="D9">
            <v>174</v>
          </cell>
        </row>
        <row r="18">
          <cell r="C18">
            <v>14766</v>
          </cell>
          <cell r="D18">
            <v>86691</v>
          </cell>
          <cell r="E18">
            <v>27865</v>
          </cell>
        </row>
        <row r="19">
          <cell r="C19">
            <v>190</v>
          </cell>
          <cell r="D19">
            <v>1594</v>
          </cell>
          <cell r="E19">
            <v>549</v>
          </cell>
        </row>
        <row r="20">
          <cell r="C20">
            <v>129</v>
          </cell>
          <cell r="D20">
            <v>59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8565</v>
          </cell>
          <cell r="D29">
            <v>51241</v>
          </cell>
          <cell r="E29">
            <v>12773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16584</v>
          </cell>
          <cell r="D10">
            <v>16366</v>
          </cell>
          <cell r="F10">
            <v>156</v>
          </cell>
          <cell r="G10">
            <v>4977</v>
          </cell>
          <cell r="H10">
            <v>44</v>
          </cell>
          <cell r="I10">
            <v>6501</v>
          </cell>
        </row>
        <row r="20">
          <cell r="C20">
            <v>134</v>
          </cell>
          <cell r="D20">
            <v>46576</v>
          </cell>
          <cell r="F20">
            <v>1179</v>
          </cell>
          <cell r="G20">
            <v>11131</v>
          </cell>
          <cell r="H20">
            <v>79</v>
          </cell>
          <cell r="I20">
            <v>718</v>
          </cell>
        </row>
        <row r="24">
          <cell r="C24">
            <v>838</v>
          </cell>
          <cell r="D24">
            <v>25096</v>
          </cell>
          <cell r="F24">
            <v>145</v>
          </cell>
          <cell r="G24">
            <v>15804</v>
          </cell>
          <cell r="H24">
            <v>148</v>
          </cell>
          <cell r="I24">
            <v>11002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58</v>
          </cell>
          <cell r="D36">
            <v>6837</v>
          </cell>
          <cell r="F36">
            <v>1</v>
          </cell>
          <cell r="G36">
            <v>42</v>
          </cell>
          <cell r="H36">
            <v>4</v>
          </cell>
          <cell r="I36">
            <v>66</v>
          </cell>
        </row>
        <row r="40">
          <cell r="C40">
            <v>1268</v>
          </cell>
          <cell r="D40">
            <v>18272</v>
          </cell>
          <cell r="F40">
            <v>4</v>
          </cell>
          <cell r="G40">
            <v>3762</v>
          </cell>
          <cell r="H40">
            <v>9</v>
          </cell>
          <cell r="I40">
            <v>10954</v>
          </cell>
        </row>
        <row r="56">
          <cell r="C56">
            <v>694</v>
          </cell>
          <cell r="D56">
            <v>34611</v>
          </cell>
          <cell r="F56">
            <v>75</v>
          </cell>
          <cell r="G56">
            <v>3716</v>
          </cell>
          <cell r="H56">
            <v>54</v>
          </cell>
          <cell r="I56">
            <v>4579</v>
          </cell>
        </row>
        <row r="88">
          <cell r="C88">
            <v>30851</v>
          </cell>
          <cell r="D88">
            <v>175222</v>
          </cell>
          <cell r="F88">
            <v>1187</v>
          </cell>
          <cell r="G88">
            <v>82592</v>
          </cell>
          <cell r="H88">
            <v>972</v>
          </cell>
          <cell r="I88">
            <v>113300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6</v>
          </cell>
          <cell r="D128">
            <v>27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727</v>
          </cell>
          <cell r="D132">
            <v>17259</v>
          </cell>
          <cell r="F132">
            <v>4</v>
          </cell>
          <cell r="G132">
            <v>746</v>
          </cell>
          <cell r="H132">
            <v>18</v>
          </cell>
          <cell r="I132">
            <v>11457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8</v>
          </cell>
          <cell r="D161">
            <v>2859</v>
          </cell>
          <cell r="F161">
            <v>0</v>
          </cell>
          <cell r="G161">
            <v>0</v>
          </cell>
          <cell r="H161">
            <v>3</v>
          </cell>
          <cell r="I161">
            <v>2230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5383</v>
          </cell>
          <cell r="D170">
            <v>3354</v>
          </cell>
          <cell r="F170">
            <v>21</v>
          </cell>
          <cell r="G170">
            <v>324</v>
          </cell>
          <cell r="H170">
            <v>9</v>
          </cell>
          <cell r="I170">
            <v>233</v>
          </cell>
        </row>
        <row r="175">
          <cell r="C175">
            <v>38993</v>
          </cell>
        </row>
      </sheetData>
      <sheetData sheetId="2">
        <row r="11">
          <cell r="C11">
            <v>19210</v>
          </cell>
          <cell r="D11">
            <v>108232</v>
          </cell>
          <cell r="J11">
            <v>986</v>
          </cell>
          <cell r="K11">
            <v>60508</v>
          </cell>
        </row>
        <row r="12">
          <cell r="C12">
            <v>1983</v>
          </cell>
          <cell r="D12">
            <v>21555</v>
          </cell>
          <cell r="J12">
            <v>117</v>
          </cell>
          <cell r="K12">
            <v>9736</v>
          </cell>
        </row>
        <row r="13">
          <cell r="C13">
            <v>126</v>
          </cell>
          <cell r="D13">
            <v>2495</v>
          </cell>
          <cell r="J13">
            <v>32</v>
          </cell>
          <cell r="K13">
            <v>2455</v>
          </cell>
        </row>
        <row r="14">
          <cell r="C14">
            <v>310</v>
          </cell>
          <cell r="D14">
            <v>278</v>
          </cell>
          <cell r="J14">
            <v>2</v>
          </cell>
          <cell r="K14">
            <v>88</v>
          </cell>
        </row>
        <row r="15">
          <cell r="C15">
            <v>13</v>
          </cell>
          <cell r="D15">
            <v>50</v>
          </cell>
          <cell r="J15">
            <v>0</v>
          </cell>
          <cell r="K15">
            <v>0</v>
          </cell>
        </row>
        <row r="16">
          <cell r="C16">
            <v>568</v>
          </cell>
          <cell r="D16">
            <v>1109</v>
          </cell>
          <cell r="J16">
            <v>9</v>
          </cell>
          <cell r="K16">
            <v>692</v>
          </cell>
        </row>
        <row r="17">
          <cell r="C17">
            <v>482</v>
          </cell>
          <cell r="D17">
            <v>150</v>
          </cell>
          <cell r="J17">
            <v>1</v>
          </cell>
          <cell r="K17">
            <v>17</v>
          </cell>
        </row>
        <row r="18">
          <cell r="C18">
            <v>70</v>
          </cell>
          <cell r="D18">
            <v>269</v>
          </cell>
          <cell r="J18">
            <v>4</v>
          </cell>
          <cell r="K18">
            <v>191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7298</v>
          </cell>
          <cell r="D25">
            <v>31785</v>
          </cell>
          <cell r="J25">
            <v>15</v>
          </cell>
          <cell r="K25">
            <v>4665</v>
          </cell>
        </row>
        <row r="26">
          <cell r="C26">
            <v>265</v>
          </cell>
          <cell r="D26">
            <v>4361</v>
          </cell>
          <cell r="J26">
            <v>18</v>
          </cell>
          <cell r="K26">
            <v>2862</v>
          </cell>
        </row>
        <row r="27">
          <cell r="C27">
            <v>25</v>
          </cell>
          <cell r="D27">
            <v>388</v>
          </cell>
          <cell r="J27">
            <v>1</v>
          </cell>
          <cell r="K27">
            <v>45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</v>
          </cell>
          <cell r="J29">
            <v>0</v>
          </cell>
          <cell r="K29">
            <v>0</v>
          </cell>
        </row>
        <row r="30">
          <cell r="C30">
            <v>44</v>
          </cell>
          <cell r="D30">
            <v>75</v>
          </cell>
          <cell r="J30">
            <v>0</v>
          </cell>
          <cell r="K30">
            <v>0</v>
          </cell>
        </row>
        <row r="31">
          <cell r="C31">
            <v>306</v>
          </cell>
          <cell r="D31">
            <v>1605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85</v>
          </cell>
          <cell r="D34">
            <v>495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11456</v>
          </cell>
        </row>
        <row r="11">
          <cell r="P11">
            <v>32603</v>
          </cell>
        </row>
        <row r="12">
          <cell r="P12">
            <v>17567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4786</v>
          </cell>
        </row>
        <row r="17">
          <cell r="P17">
            <v>12790</v>
          </cell>
        </row>
        <row r="20">
          <cell r="P20">
            <v>24228</v>
          </cell>
        </row>
        <row r="26">
          <cell r="P26">
            <v>134921</v>
          </cell>
        </row>
        <row r="33">
          <cell r="P33">
            <v>0</v>
          </cell>
        </row>
        <row r="34">
          <cell r="P34">
            <v>19</v>
          </cell>
        </row>
        <row r="35">
          <cell r="P35">
            <v>12081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2001</v>
          </cell>
        </row>
        <row r="39">
          <cell r="P39">
            <v>0</v>
          </cell>
        </row>
        <row r="40">
          <cell r="P40">
            <v>2348</v>
          </cell>
        </row>
      </sheetData>
      <sheetData sheetId="5">
        <row r="10">
          <cell r="G10">
            <v>9671</v>
          </cell>
        </row>
        <row r="11">
          <cell r="G11">
            <v>3850</v>
          </cell>
        </row>
        <row r="12">
          <cell r="G12">
            <v>5753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3834</v>
          </cell>
        </row>
        <row r="20">
          <cell r="G20">
            <v>1602</v>
          </cell>
        </row>
        <row r="26">
          <cell r="G26">
            <v>236468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3967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588</v>
          </cell>
        </row>
        <row r="41">
          <cell r="C41">
            <v>631035</v>
          </cell>
          <cell r="D41">
            <v>47</v>
          </cell>
          <cell r="E41">
            <v>161040</v>
          </cell>
          <cell r="G41">
            <v>265733</v>
          </cell>
          <cell r="I41">
            <v>7895</v>
          </cell>
          <cell r="K41">
            <v>5058</v>
          </cell>
          <cell r="M41">
            <v>0</v>
          </cell>
        </row>
      </sheetData>
      <sheetData sheetId="6">
        <row r="9">
          <cell r="C9">
            <v>3241</v>
          </cell>
          <cell r="D9">
            <v>46958</v>
          </cell>
          <cell r="E9">
            <v>0</v>
          </cell>
        </row>
        <row r="18">
          <cell r="C18">
            <v>18847</v>
          </cell>
          <cell r="D18">
            <v>174103</v>
          </cell>
          <cell r="E18">
            <v>45817</v>
          </cell>
        </row>
        <row r="19">
          <cell r="C19">
            <v>3740</v>
          </cell>
          <cell r="D19">
            <v>20153</v>
          </cell>
          <cell r="E19">
            <v>5905</v>
          </cell>
        </row>
        <row r="20">
          <cell r="C20">
            <v>516</v>
          </cell>
          <cell r="D20">
            <v>326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12649</v>
          </cell>
          <cell r="D29">
            <v>104939</v>
          </cell>
          <cell r="E29">
            <v>21455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14943</v>
          </cell>
          <cell r="D10">
            <v>14467</v>
          </cell>
          <cell r="F10">
            <v>118</v>
          </cell>
          <cell r="G10">
            <v>5339</v>
          </cell>
          <cell r="H10">
            <v>55</v>
          </cell>
          <cell r="I10">
            <v>1221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1362</v>
          </cell>
          <cell r="D24">
            <v>27237</v>
          </cell>
          <cell r="F24">
            <v>164</v>
          </cell>
          <cell r="G24">
            <v>9038</v>
          </cell>
          <cell r="H24">
            <v>125</v>
          </cell>
          <cell r="I24">
            <v>11884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44</v>
          </cell>
          <cell r="D36">
            <v>775.78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1840</v>
          </cell>
          <cell r="D40">
            <v>12440</v>
          </cell>
          <cell r="F40">
            <v>14</v>
          </cell>
          <cell r="G40">
            <v>514</v>
          </cell>
          <cell r="H40">
            <v>24</v>
          </cell>
          <cell r="I40">
            <v>1421</v>
          </cell>
        </row>
        <row r="56">
          <cell r="C56">
            <v>888</v>
          </cell>
          <cell r="D56">
            <v>5240.24</v>
          </cell>
          <cell r="F56">
            <v>52</v>
          </cell>
          <cell r="G56">
            <v>1591</v>
          </cell>
          <cell r="H56">
            <v>40</v>
          </cell>
          <cell r="I56">
            <v>1013</v>
          </cell>
        </row>
        <row r="88">
          <cell r="C88">
            <v>21911</v>
          </cell>
          <cell r="D88">
            <v>119626</v>
          </cell>
          <cell r="F88">
            <v>740</v>
          </cell>
          <cell r="G88">
            <v>41251</v>
          </cell>
          <cell r="H88">
            <v>793</v>
          </cell>
          <cell r="I88">
            <v>191475</v>
          </cell>
        </row>
        <row r="124">
          <cell r="C124">
            <v>1</v>
          </cell>
          <cell r="D124">
            <v>46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3</v>
          </cell>
          <cell r="D128">
            <v>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1295</v>
          </cell>
          <cell r="D132">
            <v>6124</v>
          </cell>
          <cell r="F132">
            <v>13</v>
          </cell>
          <cell r="G132">
            <v>606</v>
          </cell>
          <cell r="H132">
            <v>20</v>
          </cell>
          <cell r="I132">
            <v>8170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4962</v>
          </cell>
          <cell r="D170">
            <v>3783</v>
          </cell>
          <cell r="F170">
            <v>109</v>
          </cell>
          <cell r="G170">
            <v>738</v>
          </cell>
          <cell r="H170">
            <v>79</v>
          </cell>
          <cell r="I170">
            <v>6502</v>
          </cell>
        </row>
        <row r="175">
          <cell r="C175">
            <v>31035</v>
          </cell>
        </row>
      </sheetData>
      <sheetData sheetId="2">
        <row r="11">
          <cell r="C11">
            <v>13801</v>
          </cell>
          <cell r="D11">
            <v>75271</v>
          </cell>
          <cell r="J11">
            <v>593</v>
          </cell>
          <cell r="K11">
            <v>28814</v>
          </cell>
        </row>
        <row r="12">
          <cell r="C12">
            <v>1353</v>
          </cell>
          <cell r="D12">
            <v>14023</v>
          </cell>
          <cell r="J12">
            <v>88</v>
          </cell>
          <cell r="K12">
            <v>5441</v>
          </cell>
        </row>
        <row r="13">
          <cell r="C13">
            <v>78</v>
          </cell>
          <cell r="D13">
            <v>1474</v>
          </cell>
          <cell r="J13">
            <v>1</v>
          </cell>
          <cell r="K13">
            <v>555</v>
          </cell>
        </row>
        <row r="14">
          <cell r="C14">
            <v>383</v>
          </cell>
          <cell r="D14">
            <v>328</v>
          </cell>
          <cell r="J14">
            <v>0</v>
          </cell>
          <cell r="K14">
            <v>0</v>
          </cell>
        </row>
        <row r="15">
          <cell r="C15">
            <v>77</v>
          </cell>
          <cell r="D15">
            <v>249</v>
          </cell>
          <cell r="J15">
            <v>5</v>
          </cell>
          <cell r="K15">
            <v>265</v>
          </cell>
        </row>
        <row r="16">
          <cell r="C16">
            <v>423</v>
          </cell>
          <cell r="D16">
            <v>754</v>
          </cell>
          <cell r="J16">
            <v>4</v>
          </cell>
          <cell r="K16">
            <v>240</v>
          </cell>
        </row>
        <row r="17">
          <cell r="C17">
            <v>421</v>
          </cell>
          <cell r="D17">
            <v>154</v>
          </cell>
          <cell r="J17">
            <v>0</v>
          </cell>
          <cell r="K17">
            <v>0</v>
          </cell>
        </row>
        <row r="18">
          <cell r="C18">
            <v>128</v>
          </cell>
          <cell r="D18">
            <v>489</v>
          </cell>
          <cell r="J18">
            <v>15</v>
          </cell>
          <cell r="K18">
            <v>669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4532</v>
          </cell>
          <cell r="D25">
            <v>18972</v>
          </cell>
          <cell r="J25">
            <v>13</v>
          </cell>
          <cell r="K25">
            <v>1663</v>
          </cell>
        </row>
        <row r="26">
          <cell r="C26">
            <v>250</v>
          </cell>
          <cell r="D26">
            <v>3749</v>
          </cell>
          <cell r="J26">
            <v>17</v>
          </cell>
          <cell r="K26">
            <v>2615</v>
          </cell>
        </row>
        <row r="27">
          <cell r="C27">
            <v>32</v>
          </cell>
          <cell r="D27">
            <v>351</v>
          </cell>
          <cell r="J27">
            <v>1</v>
          </cell>
          <cell r="K27">
            <v>176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24</v>
          </cell>
          <cell r="J29">
            <v>0</v>
          </cell>
          <cell r="K29">
            <v>0</v>
          </cell>
        </row>
        <row r="30">
          <cell r="C30">
            <v>37</v>
          </cell>
          <cell r="D30">
            <v>55</v>
          </cell>
          <cell r="J30">
            <v>1</v>
          </cell>
          <cell r="K30">
            <v>301</v>
          </cell>
        </row>
        <row r="31">
          <cell r="C31">
            <v>284</v>
          </cell>
          <cell r="D31">
            <v>1329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15</v>
          </cell>
          <cell r="D34">
            <v>152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8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10377</v>
          </cell>
        </row>
        <row r="11">
          <cell r="P11">
            <v>0</v>
          </cell>
        </row>
        <row r="12">
          <cell r="P12">
            <v>18582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565</v>
          </cell>
        </row>
        <row r="17">
          <cell r="P17">
            <v>8086</v>
          </cell>
        </row>
        <row r="20">
          <cell r="P20">
            <v>3633</v>
          </cell>
        </row>
        <row r="26">
          <cell r="P26">
            <v>88998</v>
          </cell>
        </row>
        <row r="33">
          <cell r="P33">
            <v>35</v>
          </cell>
        </row>
        <row r="34">
          <cell r="P34">
            <v>5</v>
          </cell>
        </row>
        <row r="35">
          <cell r="P35">
            <v>4287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2032</v>
          </cell>
        </row>
      </sheetData>
      <sheetData sheetId="5">
        <row r="10">
          <cell r="G10">
            <v>8852.86</v>
          </cell>
        </row>
        <row r="11">
          <cell r="G11">
            <v>0</v>
          </cell>
        </row>
        <row r="12">
          <cell r="G12">
            <v>10359.23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5542.61</v>
          </cell>
        </row>
        <row r="20">
          <cell r="G20">
            <v>3951.38</v>
          </cell>
        </row>
        <row r="26">
          <cell r="G26">
            <v>231783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6801.21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2854.96</v>
          </cell>
        </row>
        <row r="41">
          <cell r="C41">
            <v>382013.59</v>
          </cell>
          <cell r="D41">
            <v>5037.84</v>
          </cell>
          <cell r="E41">
            <v>221686</v>
          </cell>
          <cell r="G41">
            <v>270145.24</v>
          </cell>
          <cell r="I41">
            <v>7912.74</v>
          </cell>
          <cell r="K41">
            <v>6403.98</v>
          </cell>
          <cell r="M41">
            <v>24042.48</v>
          </cell>
        </row>
      </sheetData>
      <sheetData sheetId="6">
        <row r="9">
          <cell r="C9">
            <v>19992</v>
          </cell>
          <cell r="D9">
            <v>124909.47</v>
          </cell>
          <cell r="E9">
            <v>0</v>
          </cell>
        </row>
        <row r="18">
          <cell r="C18">
            <v>7699</v>
          </cell>
          <cell r="D18">
            <v>47035</v>
          </cell>
          <cell r="E18">
            <v>12989.48</v>
          </cell>
        </row>
        <row r="19">
          <cell r="C19">
            <v>661</v>
          </cell>
          <cell r="D19">
            <v>3307</v>
          </cell>
          <cell r="E19">
            <v>1107.44</v>
          </cell>
        </row>
        <row r="20">
          <cell r="C20">
            <v>218</v>
          </cell>
          <cell r="D20">
            <v>166.2</v>
          </cell>
          <cell r="E20">
            <v>33.17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285</v>
          </cell>
          <cell r="D22">
            <v>634</v>
          </cell>
          <cell r="E22">
            <v>0</v>
          </cell>
        </row>
        <row r="29">
          <cell r="C29">
            <v>2180</v>
          </cell>
          <cell r="D29">
            <v>13701</v>
          </cell>
          <cell r="E29">
            <v>1610.66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E35" sqref="E35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  <col min="8" max="8" width="9.85546875" bestFit="1" customWidth="1"/>
    <col min="14" max="14" width="9.85546875" bestFit="1" customWidth="1"/>
  </cols>
  <sheetData>
    <row r="1" spans="1:14" ht="24.75" customHeight="1" thickBot="1" x14ac:dyDescent="0.3">
      <c r="A1" s="198"/>
      <c r="B1" s="199"/>
      <c r="C1" s="304" t="s">
        <v>97</v>
      </c>
      <c r="D1" s="305"/>
      <c r="E1" s="305"/>
      <c r="F1" s="305"/>
      <c r="G1" s="305"/>
      <c r="H1" s="305"/>
      <c r="I1" s="305"/>
      <c r="J1" s="2"/>
      <c r="K1" s="2"/>
      <c r="L1" s="2"/>
      <c r="M1" s="2"/>
      <c r="N1" s="198" t="s">
        <v>36</v>
      </c>
    </row>
    <row r="2" spans="1:14" ht="15.75" thickBot="1" x14ac:dyDescent="0.3">
      <c r="A2" s="308" t="s">
        <v>0</v>
      </c>
      <c r="B2" s="310" t="s">
        <v>1</v>
      </c>
      <c r="C2" s="312" t="s">
        <v>2</v>
      </c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06" t="s">
        <v>3</v>
      </c>
    </row>
    <row r="3" spans="1:14" ht="15.75" thickBot="1" x14ac:dyDescent="0.3">
      <c r="A3" s="309"/>
      <c r="B3" s="311"/>
      <c r="C3" s="79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79" t="s">
        <v>10</v>
      </c>
      <c r="L3" s="22" t="s">
        <v>93</v>
      </c>
      <c r="M3" s="23" t="s">
        <v>11</v>
      </c>
      <c r="N3" s="307"/>
    </row>
    <row r="4" spans="1:14" x14ac:dyDescent="0.25">
      <c r="A4" s="5">
        <v>1</v>
      </c>
      <c r="B4" s="9" t="s">
        <v>12</v>
      </c>
      <c r="C4" s="182">
        <f>[1]STA_SP1_NO!$D$10</f>
        <v>19550.919999999998</v>
      </c>
      <c r="D4" s="154">
        <f>[2]STA_SP1_NO!$D$10</f>
        <v>79933.47</v>
      </c>
      <c r="E4" s="193">
        <f>[3]STA_SP1_NO!$D$10</f>
        <v>12888</v>
      </c>
      <c r="F4" s="190">
        <f>[4]STA_SP1_NO!$D$10</f>
        <v>20138.55</v>
      </c>
      <c r="G4" s="193">
        <f>[5]STA_SP1_NO!$D$10</f>
        <v>19710</v>
      </c>
      <c r="H4" s="190">
        <f>[6]STA_SP1_NO!$D$10</f>
        <v>43287</v>
      </c>
      <c r="I4" s="193">
        <f>[7]STA_SP1_NO!$D$10</f>
        <v>7089.81</v>
      </c>
      <c r="J4" s="190">
        <f>[8]STA_SP1_NO!$D$10</f>
        <v>16366</v>
      </c>
      <c r="K4" s="74">
        <f>[9]STA_SP1_NO!$D$10</f>
        <v>14467</v>
      </c>
      <c r="L4" s="190">
        <f>'[10]СП-1 (н.о.)'!$D$11</f>
        <v>12628.31</v>
      </c>
      <c r="M4" s="189">
        <f>[11]STA_SP1_NO!$D$10</f>
        <v>37147</v>
      </c>
      <c r="N4" s="186">
        <f>SUM(C4:M4)</f>
        <v>283206.06</v>
      </c>
    </row>
    <row r="5" spans="1:14" x14ac:dyDescent="0.25">
      <c r="A5" s="4">
        <v>2</v>
      </c>
      <c r="B5" s="10" t="s">
        <v>13</v>
      </c>
      <c r="C5" s="191">
        <f>[1]STA_SP1_NO!$D$20</f>
        <v>53697.42</v>
      </c>
      <c r="D5" s="154">
        <f>[2]STA_SP1_NO!$D$20</f>
        <v>91581.48</v>
      </c>
      <c r="E5" s="193">
        <f>[3]STA_SP1_NO!$D$20</f>
        <v>8917</v>
      </c>
      <c r="F5" s="190">
        <f>[4]STA_SP1_NO!$D$20</f>
        <v>25797.43</v>
      </c>
      <c r="G5" s="193">
        <f>[5]STA_SP1_NO!$D$20</f>
        <v>19950</v>
      </c>
      <c r="H5" s="190">
        <f>[6]STA_SP1_NO!$D$20</f>
        <v>66119</v>
      </c>
      <c r="I5" s="193">
        <f>[7]STA_SP1_NO!$D$20</f>
        <v>0</v>
      </c>
      <c r="J5" s="190">
        <f>[8]STA_SP1_NO!$D$20</f>
        <v>46576</v>
      </c>
      <c r="K5" s="74">
        <f>[9]STA_SP1_NO!$D$20</f>
        <v>0</v>
      </c>
      <c r="L5" s="190">
        <f>'[10]СП-1 (н.о.)'!$D$21</f>
        <v>67840.789999999994</v>
      </c>
      <c r="M5" s="189">
        <f>[11]STA_SP1_NO!$D$20</f>
        <v>118668</v>
      </c>
      <c r="N5" s="187">
        <f>SUM(C5:M5)</f>
        <v>499147.11999999994</v>
      </c>
    </row>
    <row r="6" spans="1:14" x14ac:dyDescent="0.25">
      <c r="A6" s="4">
        <v>3</v>
      </c>
      <c r="B6" s="10" t="s">
        <v>14</v>
      </c>
      <c r="C6" s="191">
        <f>[1]STA_SP1_NO!$D$24</f>
        <v>19168.810000000001</v>
      </c>
      <c r="D6" s="154">
        <f>[2]STA_SP1_NO!$D$24</f>
        <v>38697.269999999997</v>
      </c>
      <c r="E6" s="193">
        <f>[3]STA_SP1_NO!$D$24</f>
        <v>19585</v>
      </c>
      <c r="F6" s="190">
        <f>[4]STA_SP1_NO!$D$24</f>
        <v>55647.46</v>
      </c>
      <c r="G6" s="193">
        <f>[5]STA_SP1_NO!$D$24</f>
        <v>31211</v>
      </c>
      <c r="H6" s="190">
        <f>[6]STA_SP1_NO!$D$24</f>
        <v>31238</v>
      </c>
      <c r="I6" s="193">
        <f>[7]STA_SP1_NO!$D$24</f>
        <v>5747.2</v>
      </c>
      <c r="J6" s="190">
        <f>[8]STA_SP1_NO!$D$24</f>
        <v>25096</v>
      </c>
      <c r="K6" s="74">
        <f>[9]STA_SP1_NO!$D$24</f>
        <v>27237</v>
      </c>
      <c r="L6" s="190">
        <f>'[10]СП-1 (н.о.)'!$D$25</f>
        <v>33478.769999999997</v>
      </c>
      <c r="M6" s="189">
        <f>[11]STA_SP1_NO!$D$24</f>
        <v>28288</v>
      </c>
      <c r="N6" s="187">
        <f>SUM(C6:M6)</f>
        <v>315394.51</v>
      </c>
    </row>
    <row r="7" spans="1:14" x14ac:dyDescent="0.25">
      <c r="A7" s="4">
        <v>4</v>
      </c>
      <c r="B7" s="10" t="s">
        <v>15</v>
      </c>
      <c r="C7" s="191">
        <f>[1]STA_SP1_NO!$D$27</f>
        <v>0</v>
      </c>
      <c r="D7" s="154">
        <f>[2]STA_SP1_NO!$D$27</f>
        <v>0</v>
      </c>
      <c r="E7" s="193">
        <f>[3]STA_SP1_NO!$D$27</f>
        <v>0</v>
      </c>
      <c r="F7" s="190">
        <f>[4]STA_SP1_NO!$D$27</f>
        <v>0</v>
      </c>
      <c r="G7" s="193">
        <f>[5]STA_SP1_NO!$D$27</f>
        <v>0</v>
      </c>
      <c r="H7" s="190">
        <f>[6]STA_SP1_NO!$D$27</f>
        <v>0</v>
      </c>
      <c r="I7" s="193">
        <f>[7]STA_SP1_NO!$D$27</f>
        <v>0</v>
      </c>
      <c r="J7" s="190">
        <f>[8]STA_SP1_NO!$D$27</f>
        <v>0</v>
      </c>
      <c r="K7" s="74">
        <f>[9]STA_SP1_NO!$D$27</f>
        <v>0</v>
      </c>
      <c r="L7" s="190">
        <f>'[10]СП-1 (н.о.)'!$D$28</f>
        <v>0</v>
      </c>
      <c r="M7" s="189">
        <f>[11]STA_SP1_NO!$D$27</f>
        <v>0</v>
      </c>
      <c r="N7" s="187">
        <f t="shared" ref="N7:N21" si="0">SUM(C7:M7)</f>
        <v>0</v>
      </c>
    </row>
    <row r="8" spans="1:14" x14ac:dyDescent="0.25">
      <c r="A8" s="4">
        <v>5</v>
      </c>
      <c r="B8" s="10" t="s">
        <v>16</v>
      </c>
      <c r="C8" s="191">
        <f>[1]STA_SP1_NO!$D$30</f>
        <v>0</v>
      </c>
      <c r="D8" s="154">
        <f>[2]STA_SP1_NO!$D$30</f>
        <v>0</v>
      </c>
      <c r="E8" s="193">
        <f>[3]STA_SP1_NO!$D$30</f>
        <v>0</v>
      </c>
      <c r="F8" s="190">
        <f>[4]STA_SP1_NO!$D$30</f>
        <v>0</v>
      </c>
      <c r="G8" s="193">
        <f>[5]STA_SP1_NO!$D$30</f>
        <v>0</v>
      </c>
      <c r="H8" s="190">
        <f>[6]STA_SP1_NO!$D$30</f>
        <v>76054</v>
      </c>
      <c r="I8" s="193">
        <f>[7]STA_SP1_NO!$D$30</f>
        <v>0</v>
      </c>
      <c r="J8" s="190">
        <f>[8]STA_SP1_NO!$D$30</f>
        <v>0</v>
      </c>
      <c r="K8" s="74">
        <f>[9]STA_SP1_NO!$D$30</f>
        <v>0</v>
      </c>
      <c r="L8" s="190">
        <f>'[10]СП-1 (н.о.)'!$D$31</f>
        <v>0</v>
      </c>
      <c r="M8" s="189">
        <f>[11]STA_SP1_NO!$D$30</f>
        <v>0</v>
      </c>
      <c r="N8" s="187">
        <f t="shared" si="0"/>
        <v>76054</v>
      </c>
    </row>
    <row r="9" spans="1:14" x14ac:dyDescent="0.25">
      <c r="A9" s="4">
        <v>6</v>
      </c>
      <c r="B9" s="10" t="s">
        <v>17</v>
      </c>
      <c r="C9" s="265">
        <f>[1]STA_SP1_NO!$D$33</f>
        <v>0</v>
      </c>
      <c r="D9" s="154">
        <f>[2]STA_SP1_NO!$D$33</f>
        <v>-24.12</v>
      </c>
      <c r="E9" s="193">
        <f>[3]STA_SP1_NO!$D$33</f>
        <v>0</v>
      </c>
      <c r="F9" s="190">
        <f>[4]STA_SP1_NO!$D$33</f>
        <v>247.42</v>
      </c>
      <c r="G9" s="193">
        <f>[5]STA_SP1_NO!$D$33</f>
        <v>0</v>
      </c>
      <c r="H9" s="190">
        <f>[6]STA_SP1_NO!$D$33</f>
        <v>0</v>
      </c>
      <c r="I9" s="193">
        <f>[7]STA_SP1_NO!$D$33</f>
        <v>0</v>
      </c>
      <c r="J9" s="190">
        <f>[8]STA_SP1_NO!$D$33</f>
        <v>0</v>
      </c>
      <c r="K9" s="74">
        <f>[9]STA_SP1_NO!$D$33</f>
        <v>0</v>
      </c>
      <c r="L9" s="190">
        <f>'[10]СП-1 (н.о.)'!$D$34</f>
        <v>0</v>
      </c>
      <c r="M9" s="189">
        <f>[11]STA_SP1_NO!$D$33</f>
        <v>0</v>
      </c>
      <c r="N9" s="187">
        <f t="shared" si="0"/>
        <v>223.29999999999998</v>
      </c>
    </row>
    <row r="10" spans="1:14" x14ac:dyDescent="0.25">
      <c r="A10" s="4">
        <v>7</v>
      </c>
      <c r="B10" s="10" t="s">
        <v>18</v>
      </c>
      <c r="C10" s="191">
        <f>[1]STA_SP1_NO!$D$36</f>
        <v>7152.89</v>
      </c>
      <c r="D10" s="154">
        <f>[2]STA_SP1_NO!$D$36</f>
        <v>10659.12</v>
      </c>
      <c r="E10" s="193">
        <f>[3]STA_SP1_NO!$D$36</f>
        <v>4926</v>
      </c>
      <c r="F10" s="190">
        <f>[4]STA_SP1_NO!$D$36</f>
        <v>870.65</v>
      </c>
      <c r="G10" s="193">
        <f>[5]STA_SP1_NO!$D$36</f>
        <v>394</v>
      </c>
      <c r="H10" s="190">
        <f>[6]STA_SP1_NO!$D$36</f>
        <v>1203</v>
      </c>
      <c r="I10" s="193">
        <f>[7]STA_SP1_NO!$D$36</f>
        <v>0</v>
      </c>
      <c r="J10" s="190">
        <f>[8]STA_SP1_NO!$D$36</f>
        <v>6837</v>
      </c>
      <c r="K10" s="74">
        <f>[9]STA_SP1_NO!$D$36</f>
        <v>775.78</v>
      </c>
      <c r="L10" s="190">
        <f>'[10]СП-1 (н.о.)'!$D$37</f>
        <v>140.56</v>
      </c>
      <c r="M10" s="189">
        <f>[11]STA_SP1_NO!$D$36</f>
        <v>1486</v>
      </c>
      <c r="N10" s="187">
        <f t="shared" si="0"/>
        <v>34445</v>
      </c>
    </row>
    <row r="11" spans="1:14" x14ac:dyDescent="0.25">
      <c r="A11" s="4">
        <v>8</v>
      </c>
      <c r="B11" s="10" t="s">
        <v>19</v>
      </c>
      <c r="C11" s="191">
        <f>[1]STA_SP1_NO!$D$40</f>
        <v>86590.88</v>
      </c>
      <c r="D11" s="154">
        <f>[2]STA_SP1_NO!$D$40</f>
        <v>35220.129999999997</v>
      </c>
      <c r="E11" s="193">
        <f>[3]STA_SP1_NO!$D$40</f>
        <v>16896</v>
      </c>
      <c r="F11" s="190">
        <f>[4]STA_SP1_NO!$D$40</f>
        <v>33906.949999999997</v>
      </c>
      <c r="G11" s="193">
        <f>[5]STA_SP1_NO!$D$40</f>
        <v>16234</v>
      </c>
      <c r="H11" s="190">
        <f>[6]STA_SP1_NO!$D$40</f>
        <v>57152</v>
      </c>
      <c r="I11" s="193">
        <f>[7]STA_SP1_NO!$D$40</f>
        <v>1066.02</v>
      </c>
      <c r="J11" s="190">
        <f>[8]STA_SP1_NO!$D$40</f>
        <v>18272</v>
      </c>
      <c r="K11" s="74">
        <f>[9]STA_SP1_NO!$D$40</f>
        <v>12440</v>
      </c>
      <c r="L11" s="190">
        <f>'[10]СП-1 (н.о.)'!$D$41</f>
        <v>36650.149999999994</v>
      </c>
      <c r="M11" s="189">
        <f>[11]STA_SP1_NO!$D$40</f>
        <v>16890</v>
      </c>
      <c r="N11" s="187">
        <f>SUM(C11:M11)</f>
        <v>331318.13</v>
      </c>
    </row>
    <row r="12" spans="1:14" x14ac:dyDescent="0.25">
      <c r="A12" s="4">
        <v>9</v>
      </c>
      <c r="B12" s="10" t="s">
        <v>20</v>
      </c>
      <c r="C12" s="191">
        <f>[1]STA_SP1_NO!$D$56</f>
        <v>193170.57</v>
      </c>
      <c r="D12" s="154">
        <f>[2]STA_SP1_NO!$D$56</f>
        <v>51092.68</v>
      </c>
      <c r="E12" s="193">
        <f>[3]STA_SP1_NO!$D$56</f>
        <v>64286</v>
      </c>
      <c r="F12" s="190">
        <f>[4]STA_SP1_NO!$D$56</f>
        <v>52241.51</v>
      </c>
      <c r="G12" s="193">
        <f>[5]STA_SP1_NO!$D$56</f>
        <v>38246</v>
      </c>
      <c r="H12" s="190">
        <f>[6]STA_SP1_NO!$D$56</f>
        <v>23765</v>
      </c>
      <c r="I12" s="193">
        <f>[7]STA_SP1_NO!$D$56</f>
        <v>556.11</v>
      </c>
      <c r="J12" s="190">
        <f>[8]STA_SP1_NO!$D$56</f>
        <v>34611</v>
      </c>
      <c r="K12" s="74">
        <f>[9]STA_SP1_NO!$D$56</f>
        <v>5240.24</v>
      </c>
      <c r="L12" s="190">
        <f>'[10]СП-1 (н.о.)'!$D$57</f>
        <v>22396.47</v>
      </c>
      <c r="M12" s="189">
        <f>[11]STA_SP1_NO!$D$56</f>
        <v>14857</v>
      </c>
      <c r="N12" s="187">
        <f t="shared" si="0"/>
        <v>500462.57999999996</v>
      </c>
    </row>
    <row r="13" spans="1:14" x14ac:dyDescent="0.25">
      <c r="A13" s="4">
        <v>10</v>
      </c>
      <c r="B13" s="10" t="s">
        <v>21</v>
      </c>
      <c r="C13" s="191">
        <f>[1]STA_SP1_NO!$D$88</f>
        <v>64124.23</v>
      </c>
      <c r="D13" s="154">
        <f>[2]STA_SP1_NO!$D$88</f>
        <v>96210.66</v>
      </c>
      <c r="E13" s="193">
        <f>[3]STA_SP1_NO!$D$88</f>
        <v>92792</v>
      </c>
      <c r="F13" s="190">
        <f>[4]STA_SP1_NO!$D$88</f>
        <v>116301.6</v>
      </c>
      <c r="G13" s="193">
        <f>[5]STA_SP1_NO!$D$88</f>
        <v>155099</v>
      </c>
      <c r="H13" s="190">
        <f>[6]STA_SP1_NO!$D$88</f>
        <v>100035</v>
      </c>
      <c r="I13" s="193">
        <f>[7]STA_SP1_NO!$D$88</f>
        <v>124188.61</v>
      </c>
      <c r="J13" s="190">
        <f>[8]STA_SP1_NO!$D$88</f>
        <v>175222</v>
      </c>
      <c r="K13" s="74">
        <f>[9]STA_SP1_NO!$D$88</f>
        <v>119626</v>
      </c>
      <c r="L13" s="190">
        <f>'[10]СП-1 (н.о.)'!$D$89</f>
        <v>83668.36</v>
      </c>
      <c r="M13" s="189">
        <f>[11]STA_SP1_NO!$D$88</f>
        <v>111957</v>
      </c>
      <c r="N13" s="187">
        <f t="shared" si="0"/>
        <v>1239224.46</v>
      </c>
    </row>
    <row r="14" spans="1:14" x14ac:dyDescent="0.25">
      <c r="A14" s="4">
        <v>11</v>
      </c>
      <c r="B14" s="10" t="s">
        <v>22</v>
      </c>
      <c r="C14" s="191">
        <f>[1]STA_SP1_NO!$D$124</f>
        <v>0</v>
      </c>
      <c r="D14" s="154">
        <f>[2]STA_SP1_NO!$D$124</f>
        <v>5.54</v>
      </c>
      <c r="E14" s="193">
        <f>[3]STA_SP1_NO!$D$124</f>
        <v>0</v>
      </c>
      <c r="F14" s="190">
        <f>[4]STA_SP1_NO!$D$124</f>
        <v>0</v>
      </c>
      <c r="G14" s="193">
        <f>[5]STA_SP1_NO!$D$124</f>
        <v>19</v>
      </c>
      <c r="H14" s="190">
        <f>[6]STA_SP1_NO!$D$124</f>
        <v>8186</v>
      </c>
      <c r="I14" s="193">
        <f>[7]STA_SP1_NO!$D$124</f>
        <v>0</v>
      </c>
      <c r="J14" s="190">
        <f>[8]STA_SP1_NO!$D$124</f>
        <v>0</v>
      </c>
      <c r="K14" s="74">
        <f>[9]STA_SP1_NO!$D$124</f>
        <v>46</v>
      </c>
      <c r="L14" s="190">
        <f>'[10]СП-1 (н.о.)'!$D$125</f>
        <v>0</v>
      </c>
      <c r="M14" s="189">
        <f>[11]STA_SP1_NO!$D$124</f>
        <v>27</v>
      </c>
      <c r="N14" s="187">
        <f t="shared" si="0"/>
        <v>8283.5400000000009</v>
      </c>
    </row>
    <row r="15" spans="1:14" x14ac:dyDescent="0.25">
      <c r="A15" s="4">
        <v>12</v>
      </c>
      <c r="B15" s="10" t="s">
        <v>23</v>
      </c>
      <c r="C15" s="265">
        <f>[1]STA_SP1_NO!$D$128</f>
        <v>10.48</v>
      </c>
      <c r="D15" s="154">
        <f>[2]STA_SP1_NO!$D$128</f>
        <v>6.9</v>
      </c>
      <c r="E15" s="193">
        <f>[3]STA_SP1_NO!$D$128</f>
        <v>0</v>
      </c>
      <c r="F15" s="190">
        <f>[4]STA_SP1_NO!$D$128</f>
        <v>71.959999999999994</v>
      </c>
      <c r="G15" s="193">
        <f>[5]STA_SP1_NO!$D$128</f>
        <v>8</v>
      </c>
      <c r="H15" s="190">
        <f>[6]STA_SP1_NO!$D$128</f>
        <v>12</v>
      </c>
      <c r="I15" s="193">
        <f>[7]STA_SP1_NO!$D$128</f>
        <v>0</v>
      </c>
      <c r="J15" s="190">
        <f>[8]STA_SP1_NO!$D$128</f>
        <v>27</v>
      </c>
      <c r="K15" s="74">
        <f>[9]STA_SP1_NO!$D$128</f>
        <v>7</v>
      </c>
      <c r="L15" s="190">
        <f>'[10]СП-1 (н.о.)'!$D$129</f>
        <v>2.71</v>
      </c>
      <c r="M15" s="189">
        <f>[11]STA_SP1_NO!$D$128</f>
        <v>0</v>
      </c>
      <c r="N15" s="187">
        <f t="shared" si="0"/>
        <v>146.05000000000001</v>
      </c>
    </row>
    <row r="16" spans="1:14" x14ac:dyDescent="0.25">
      <c r="A16" s="4">
        <v>13</v>
      </c>
      <c r="B16" s="10" t="s">
        <v>24</v>
      </c>
      <c r="C16" s="191">
        <f>[1]STA_SP1_NO!$D$132</f>
        <v>8562.74</v>
      </c>
      <c r="D16" s="154">
        <f>[2]STA_SP1_NO!$D$132</f>
        <v>17677.64</v>
      </c>
      <c r="E16" s="193">
        <f>[3]STA_SP1_NO!$D$132</f>
        <v>1344</v>
      </c>
      <c r="F16" s="190">
        <f>[4]STA_SP1_NO!$D$132</f>
        <v>6760.36</v>
      </c>
      <c r="G16" s="193">
        <f>[5]STA_SP1_NO!$D$132</f>
        <v>7540</v>
      </c>
      <c r="H16" s="190">
        <f>[6]STA_SP1_NO!$D$132</f>
        <v>35140</v>
      </c>
      <c r="I16" s="193">
        <f>[7]STA_SP1_NO!$D$132</f>
        <v>270.12</v>
      </c>
      <c r="J16" s="190">
        <f>[8]STA_SP1_NO!$D$132</f>
        <v>17259</v>
      </c>
      <c r="K16" s="74">
        <f>[9]STA_SP1_NO!$D$132</f>
        <v>6124</v>
      </c>
      <c r="L16" s="190">
        <f>'[10]СП-1 (н.о.)'!$D$133</f>
        <v>24070.680000000008</v>
      </c>
      <c r="M16" s="189">
        <f>[11]STA_SP1_NO!$D$132</f>
        <v>3958</v>
      </c>
      <c r="N16" s="187">
        <f t="shared" si="0"/>
        <v>128706.54</v>
      </c>
    </row>
    <row r="17" spans="1:14" x14ac:dyDescent="0.25">
      <c r="A17" s="4">
        <v>14</v>
      </c>
      <c r="B17" s="10" t="s">
        <v>25</v>
      </c>
      <c r="C17" s="191">
        <f>[1]STA_SP1_NO!$D$153</f>
        <v>368.27</v>
      </c>
      <c r="D17" s="154">
        <f>[2]STA_SP1_NO!$D$153</f>
        <v>6177.25</v>
      </c>
      <c r="E17" s="193">
        <f>[3]STA_SP1_NO!$D$153</f>
        <v>588</v>
      </c>
      <c r="F17" s="190">
        <f>[4]STA_SP1_NO!$D$153</f>
        <v>2614.33</v>
      </c>
      <c r="G17" s="193">
        <f>[5]STA_SP1_NO!$D$153</f>
        <v>4237</v>
      </c>
      <c r="H17" s="190">
        <f>[6]STA_SP1_NO!$D$153</f>
        <v>0</v>
      </c>
      <c r="I17" s="193">
        <f>[7]STA_SP1_NO!$D$153</f>
        <v>0</v>
      </c>
      <c r="J17" s="190">
        <f>[8]STA_SP1_NO!$D$153</f>
        <v>0</v>
      </c>
      <c r="K17" s="74">
        <f>[9]STA_SP1_NO!$D$153</f>
        <v>0</v>
      </c>
      <c r="L17" s="190">
        <f>'[10]СП-1 (н.о.)'!$D$154</f>
        <v>11.38</v>
      </c>
      <c r="M17" s="189">
        <f>[11]STA_SP1_NO!$D$153</f>
        <v>141</v>
      </c>
      <c r="N17" s="187">
        <f t="shared" si="0"/>
        <v>14137.23</v>
      </c>
    </row>
    <row r="18" spans="1:14" x14ac:dyDescent="0.25">
      <c r="A18" s="4">
        <v>15</v>
      </c>
      <c r="B18" s="10" t="s">
        <v>26</v>
      </c>
      <c r="C18" s="265">
        <f>[1]STA_SP1_NO!$D$158</f>
        <v>0</v>
      </c>
      <c r="D18" s="154">
        <f>[2]STA_SP1_NO!$D$158</f>
        <v>0</v>
      </c>
      <c r="E18" s="193">
        <f>[3]STA_SP1_NO!$D$158</f>
        <v>0</v>
      </c>
      <c r="F18" s="190">
        <f>[4]STA_SP1_NO!$D$158</f>
        <v>0</v>
      </c>
      <c r="G18" s="193">
        <f>[5]STA_SP1_NO!$D$158</f>
        <v>0</v>
      </c>
      <c r="H18" s="190">
        <f>[6]STA_SP1_NO!$D$158</f>
        <v>5</v>
      </c>
      <c r="I18" s="193">
        <f>[7]STA_SP1_NO!$D$158</f>
        <v>0</v>
      </c>
      <c r="J18" s="190">
        <f>[8]STA_SP1_NO!$D$158</f>
        <v>0</v>
      </c>
      <c r="K18" s="74">
        <f>[9]STA_SP1_NO!$D$158</f>
        <v>7</v>
      </c>
      <c r="L18" s="190">
        <f>'[10]СП-1 (н.о.)'!$D$159</f>
        <v>45.9</v>
      </c>
      <c r="M18" s="189">
        <f>[11]STA_SP1_NO!$D$158</f>
        <v>0</v>
      </c>
      <c r="N18" s="187">
        <f t="shared" si="0"/>
        <v>57.9</v>
      </c>
    </row>
    <row r="19" spans="1:14" x14ac:dyDescent="0.25">
      <c r="A19" s="4">
        <v>16</v>
      </c>
      <c r="B19" s="10" t="s">
        <v>27</v>
      </c>
      <c r="C19" s="191">
        <f>[1]STA_SP1_NO!$D$161</f>
        <v>490.2</v>
      </c>
      <c r="D19" s="154">
        <f>[2]STA_SP1_NO!$D$161</f>
        <v>13486.76</v>
      </c>
      <c r="E19" s="193">
        <f>[3]STA_SP1_NO!$D$161</f>
        <v>45</v>
      </c>
      <c r="F19" s="190">
        <f>[4]STA_SP1_NO!$D$161</f>
        <v>6430.75</v>
      </c>
      <c r="G19" s="193">
        <f>[5]STA_SP1_NO!$D$161</f>
        <v>0</v>
      </c>
      <c r="H19" s="190">
        <f>[6]STA_SP1_NO!$D$161</f>
        <v>81</v>
      </c>
      <c r="I19" s="193">
        <f>[7]STA_SP1_NO!$D$161</f>
        <v>0</v>
      </c>
      <c r="J19" s="190">
        <f>[8]STA_SP1_NO!$D$161</f>
        <v>2859</v>
      </c>
      <c r="K19" s="74">
        <f>[9]STA_SP1_NO!$D$161</f>
        <v>0</v>
      </c>
      <c r="L19" s="190">
        <f>'[10]СП-1 (н.о.)'!$D$162</f>
        <v>987.94</v>
      </c>
      <c r="M19" s="189">
        <f>[11]STA_SP1_NO!$D$161</f>
        <v>134</v>
      </c>
      <c r="N19" s="187">
        <f t="shared" si="0"/>
        <v>24514.649999999998</v>
      </c>
    </row>
    <row r="20" spans="1:14" x14ac:dyDescent="0.25">
      <c r="A20" s="4">
        <v>17</v>
      </c>
      <c r="B20" s="10" t="s">
        <v>28</v>
      </c>
      <c r="C20" s="191">
        <f>[1]STA_SP1_NO!$D$167</f>
        <v>0</v>
      </c>
      <c r="D20" s="154">
        <f>[2]STA_SP1_NO!$D$167</f>
        <v>0</v>
      </c>
      <c r="E20" s="193">
        <f>[3]STA_SP1_NO!$D$167</f>
        <v>0</v>
      </c>
      <c r="F20" s="190">
        <f>[4]STA_SP1_NO!$D$167</f>
        <v>0</v>
      </c>
      <c r="G20" s="193">
        <f>[5]STA_SP1_NO!$D$167</f>
        <v>0</v>
      </c>
      <c r="H20" s="190">
        <f>[6]STA_SP1_NO!$D$167</f>
        <v>0</v>
      </c>
      <c r="I20" s="193">
        <f>[7]STA_SP1_NO!$D$167</f>
        <v>0</v>
      </c>
      <c r="J20" s="190">
        <f>[8]STA_SP1_NO!$D$167</f>
        <v>0</v>
      </c>
      <c r="K20" s="74">
        <f>[9]STA_SP1_NO!$D$167</f>
        <v>0</v>
      </c>
      <c r="L20" s="190">
        <f>'[10]СП-1 (н.о.)'!$D$168</f>
        <v>0</v>
      </c>
      <c r="M20" s="189">
        <f>[11]STA_SP1_NO!$D$167</f>
        <v>0</v>
      </c>
      <c r="N20" s="187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92">
        <f>[1]STA_SP1_NO!$D$170</f>
        <v>1906.26</v>
      </c>
      <c r="D21" s="154">
        <f>[2]STA_SP1_NO!$D$170</f>
        <v>8800.3700000000008</v>
      </c>
      <c r="E21" s="193">
        <f>[3]STA_SP1_NO!$D$170</f>
        <v>1190</v>
      </c>
      <c r="F21" s="190">
        <f>[4]STA_SP1_NO!$D$170</f>
        <v>7776.13</v>
      </c>
      <c r="G21" s="193">
        <f>[5]STA_SP1_NO!$D$170</f>
        <v>1516</v>
      </c>
      <c r="H21" s="190">
        <f>[6]STA_SP1_NO!$D$170</f>
        <v>6275</v>
      </c>
      <c r="I21" s="193">
        <f>[7]STA_SP1_NO!$D$170</f>
        <v>841.4</v>
      </c>
      <c r="J21" s="190">
        <f>[8]STA_SP1_NO!$D$170</f>
        <v>3354</v>
      </c>
      <c r="K21" s="74">
        <f>[9]STA_SP1_NO!$D$170</f>
        <v>3783</v>
      </c>
      <c r="L21" s="190">
        <f>'[10]СП-1 (н.о.)'!$D$171</f>
        <v>2115.9700000000003</v>
      </c>
      <c r="M21" s="189">
        <f>[11]STA_SP1_NO!$D$170</f>
        <v>3660</v>
      </c>
      <c r="N21" s="188">
        <f t="shared" si="0"/>
        <v>41218.130000000005</v>
      </c>
    </row>
    <row r="22" spans="1:14" ht="15.75" thickBot="1" x14ac:dyDescent="0.3">
      <c r="A22" s="7"/>
      <c r="B22" s="19" t="s">
        <v>30</v>
      </c>
      <c r="C22" s="200">
        <f t="shared" ref="C22:M22" si="1">SUM(C4:C21)</f>
        <v>454793.67</v>
      </c>
      <c r="D22" s="201">
        <f>SUM(D4:D21)</f>
        <v>449525.15000000008</v>
      </c>
      <c r="E22" s="200">
        <f>SUM(E4:E21)</f>
        <v>223457</v>
      </c>
      <c r="F22" s="202">
        <f>SUM(F4:F21)</f>
        <v>328805.10000000003</v>
      </c>
      <c r="G22" s="203">
        <f t="shared" si="1"/>
        <v>294164</v>
      </c>
      <c r="H22" s="202">
        <f t="shared" si="1"/>
        <v>448552</v>
      </c>
      <c r="I22" s="203">
        <f>SUM(I4:I21)</f>
        <v>139759.26999999999</v>
      </c>
      <c r="J22" s="202">
        <f>SUM(J4:J21)</f>
        <v>346479</v>
      </c>
      <c r="K22" s="203">
        <f>SUM(K4:K21)</f>
        <v>189753.02</v>
      </c>
      <c r="L22" s="202">
        <f>SUM(L4:L21)</f>
        <v>284037.99</v>
      </c>
      <c r="M22" s="204">
        <f t="shared" si="1"/>
        <v>337213</v>
      </c>
      <c r="N22" s="205">
        <f>SUM(C22:M22)</f>
        <v>3496539.2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302" t="s">
        <v>31</v>
      </c>
      <c r="B24" s="303"/>
      <c r="C24" s="25">
        <f>C22/N22</f>
        <v>0.13006966145267296</v>
      </c>
      <c r="D24" s="26">
        <f>D22/N22</f>
        <v>0.12856288011871855</v>
      </c>
      <c r="E24" s="27">
        <f>E22/N22</f>
        <v>6.3908049422125732E-2</v>
      </c>
      <c r="F24" s="26">
        <f>F22/N22</f>
        <v>9.4037298366338923E-2</v>
      </c>
      <c r="G24" s="27">
        <f>G22/N22</f>
        <v>8.4130044931285189E-2</v>
      </c>
      <c r="H24" s="26">
        <f>H22/N22</f>
        <v>0.12828456206067987</v>
      </c>
      <c r="I24" s="27">
        <f>I22/N22</f>
        <v>3.9970743070748348E-2</v>
      </c>
      <c r="J24" s="26">
        <f>J22/N22</f>
        <v>9.9091982151951849E-2</v>
      </c>
      <c r="K24" s="27">
        <f>K22/N22</f>
        <v>5.4268809570331707E-2</v>
      </c>
      <c r="L24" s="26">
        <f>L22/N22</f>
        <v>8.1234035643015234E-2</v>
      </c>
      <c r="M24" s="28">
        <f>M22/N22</f>
        <v>9.6441933212131584E-2</v>
      </c>
      <c r="N24" s="9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8" t="s">
        <v>0</v>
      </c>
      <c r="B26" s="314" t="s">
        <v>1</v>
      </c>
      <c r="C26" s="320" t="s">
        <v>90</v>
      </c>
      <c r="D26" s="321"/>
      <c r="E26" s="321"/>
      <c r="F26" s="321"/>
      <c r="G26" s="321"/>
      <c r="H26" s="322"/>
      <c r="I26" s="318" t="s">
        <v>3</v>
      </c>
      <c r="J26" s="1"/>
      <c r="K26" s="1"/>
      <c r="L26" s="1"/>
      <c r="M26" s="1"/>
      <c r="N26" s="1"/>
    </row>
    <row r="27" spans="1:14" ht="15.75" thickBot="1" x14ac:dyDescent="0.3">
      <c r="A27" s="309"/>
      <c r="B27" s="315"/>
      <c r="C27" s="246" t="s">
        <v>11</v>
      </c>
      <c r="D27" s="247" t="s">
        <v>32</v>
      </c>
      <c r="E27" s="246" t="s">
        <v>7</v>
      </c>
      <c r="F27" s="247" t="s">
        <v>9</v>
      </c>
      <c r="G27" s="248" t="s">
        <v>4</v>
      </c>
      <c r="H27" s="281" t="s">
        <v>96</v>
      </c>
      <c r="I27" s="319"/>
      <c r="J27" s="97"/>
      <c r="K27" s="316" t="s">
        <v>33</v>
      </c>
      <c r="L27" s="317"/>
      <c r="M27" s="148">
        <f>N22</f>
        <v>3496539.2</v>
      </c>
      <c r="N27" s="149">
        <f>M27/M29</f>
        <v>0.84197721678298365</v>
      </c>
    </row>
    <row r="28" spans="1:14" ht="15.75" thickBot="1" x14ac:dyDescent="0.3">
      <c r="A28" s="24">
        <v>19</v>
      </c>
      <c r="B28" s="166" t="s">
        <v>34</v>
      </c>
      <c r="C28" s="255">
        <f>[12]STA_SP1_ZO!$J$51</f>
        <v>171274</v>
      </c>
      <c r="D28" s="279">
        <f>[13]STA_SP1_ZO!$J$51</f>
        <v>118274</v>
      </c>
      <c r="E28" s="255">
        <f>[14]STA_SP1_ZO!$J$51</f>
        <v>140438</v>
      </c>
      <c r="F28" s="254">
        <f>[15]STA_SP1_ZO!$J$51</f>
        <v>65829</v>
      </c>
      <c r="G28" s="255">
        <f>[16]STA_SP1_ZO!$J$51</f>
        <v>160263.28</v>
      </c>
      <c r="H28" s="256">
        <f>[17]STA_SP1_ZO!$J$51</f>
        <v>154.27000000000001</v>
      </c>
      <c r="I28" s="256">
        <f>SUM(C28:H28)</f>
        <v>656232.55000000005</v>
      </c>
      <c r="J28" s="97"/>
      <c r="K28" s="298" t="s">
        <v>34</v>
      </c>
      <c r="L28" s="299"/>
      <c r="M28" s="147">
        <f>I28</f>
        <v>656232.55000000005</v>
      </c>
      <c r="N28" s="150">
        <f>M28/M29</f>
        <v>0.15802278321701646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00" t="s">
        <v>3</v>
      </c>
      <c r="L29" s="301"/>
      <c r="M29" s="151">
        <f>M27+M28</f>
        <v>4152771.75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0.26099589238601467</v>
      </c>
      <c r="D30" s="98">
        <f>D28/I28</f>
        <v>0.18023184006949974</v>
      </c>
      <c r="E30" s="25">
        <f>E28/I28</f>
        <v>0.21400645243824007</v>
      </c>
      <c r="F30" s="98">
        <f>F28/I28</f>
        <v>0.10031352452724265</v>
      </c>
      <c r="G30" s="25">
        <f>G28/I28</f>
        <v>0.24421720623276</v>
      </c>
      <c r="H30" s="98">
        <f>H28/I28</f>
        <v>2.3508434624280677E-4</v>
      </c>
      <c r="I30" s="98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I26:I27"/>
    <mergeCell ref="C26:H26"/>
  </mergeCells>
  <pageMargins left="0.25" right="0.25" top="0.75" bottom="0.75" header="0.3" footer="0.3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R16" sqref="R16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4" ht="24.75" customHeight="1" thickBot="1" x14ac:dyDescent="0.3">
      <c r="A1" s="29"/>
      <c r="B1" s="29"/>
      <c r="C1" s="330" t="s">
        <v>106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60"/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84" t="s">
        <v>69</v>
      </c>
      <c r="D3" s="335" t="s">
        <v>4</v>
      </c>
      <c r="E3" s="369" t="s">
        <v>5</v>
      </c>
      <c r="F3" s="387" t="s">
        <v>6</v>
      </c>
      <c r="G3" s="369" t="s">
        <v>7</v>
      </c>
      <c r="H3" s="367" t="s">
        <v>8</v>
      </c>
      <c r="I3" s="369" t="s">
        <v>94</v>
      </c>
      <c r="J3" s="367" t="s">
        <v>9</v>
      </c>
      <c r="K3" s="384" t="s">
        <v>10</v>
      </c>
      <c r="L3" s="335" t="s">
        <v>93</v>
      </c>
      <c r="M3" s="369" t="s">
        <v>11</v>
      </c>
      <c r="N3" s="372"/>
    </row>
    <row r="4" spans="1:14" ht="15.75" thickBot="1" x14ac:dyDescent="0.3">
      <c r="A4" s="364"/>
      <c r="B4" s="366"/>
      <c r="C4" s="386"/>
      <c r="D4" s="364"/>
      <c r="E4" s="364"/>
      <c r="F4" s="388"/>
      <c r="G4" s="364"/>
      <c r="H4" s="368"/>
      <c r="I4" s="364"/>
      <c r="J4" s="368"/>
      <c r="K4" s="386"/>
      <c r="L4" s="364"/>
      <c r="M4" s="364"/>
      <c r="N4" s="366"/>
    </row>
    <row r="5" spans="1:14" x14ac:dyDescent="0.25">
      <c r="A5" s="34">
        <v>1</v>
      </c>
      <c r="B5" s="35" t="s">
        <v>39</v>
      </c>
      <c r="C5" s="75">
        <f>[1]STA_SP2_NO!$C$25</f>
        <v>1755</v>
      </c>
      <c r="D5" s="154">
        <f>[2]STA_SP2_NO!$C$25</f>
        <v>3533</v>
      </c>
      <c r="E5" s="74">
        <f>[3]STA_SP2_NO!$C$25</f>
        <v>2304</v>
      </c>
      <c r="F5" s="81">
        <f>[4]STA_SP2_NO!$C$25</f>
        <v>4068</v>
      </c>
      <c r="G5" s="74">
        <f>[5]STA_SP2_NO!$C$25</f>
        <v>5674</v>
      </c>
      <c r="H5" s="81">
        <f>[6]STA_SP2_NO!$C$25</f>
        <v>3871</v>
      </c>
      <c r="I5" s="74">
        <f>[7]STA_SP2_NO!$C$25</f>
        <v>4762</v>
      </c>
      <c r="J5" s="81">
        <f>[8]STA_SP2_NO!$C$25</f>
        <v>7298</v>
      </c>
      <c r="K5" s="75">
        <f>[9]STA_SP2_NO!$C$25</f>
        <v>4532</v>
      </c>
      <c r="L5" s="81">
        <f>'[10]СП-2 (н.о.)'!$C$26</f>
        <v>2729</v>
      </c>
      <c r="M5" s="74">
        <f>[11]STA_SP2_NO!$C$25</f>
        <v>4225</v>
      </c>
      <c r="N5" s="154">
        <f t="shared" ref="N5:N12" si="0">SUM(C5:M5)</f>
        <v>44751</v>
      </c>
    </row>
    <row r="6" spans="1:14" x14ac:dyDescent="0.25">
      <c r="A6" s="36">
        <v>2</v>
      </c>
      <c r="B6" s="37" t="s">
        <v>40</v>
      </c>
      <c r="C6" s="75">
        <f>[1]STA_SP2_NO!$C$26</f>
        <v>123</v>
      </c>
      <c r="D6" s="154">
        <f>[2]STA_SP2_NO!$C$26</f>
        <v>333</v>
      </c>
      <c r="E6" s="74">
        <f>[3]STA_SP2_NO!$C$26</f>
        <v>163</v>
      </c>
      <c r="F6" s="81">
        <f>[4]STA_SP2_NO!$C$26</f>
        <v>368</v>
      </c>
      <c r="G6" s="74">
        <f>[5]STA_SP2_NO!$C$26</f>
        <v>282</v>
      </c>
      <c r="H6" s="81">
        <f>[6]STA_SP2_NO!$C$26</f>
        <v>141</v>
      </c>
      <c r="I6" s="74">
        <f>[7]STA_SP2_NO!$C$26</f>
        <v>0</v>
      </c>
      <c r="J6" s="81">
        <f>[8]STA_SP2_NO!$C$26</f>
        <v>265</v>
      </c>
      <c r="K6" s="75">
        <f>[9]STA_SP2_NO!$C$26</f>
        <v>250</v>
      </c>
      <c r="L6" s="81">
        <f>'[10]СП-2 (н.о.)'!$C$27</f>
        <v>234</v>
      </c>
      <c r="M6" s="74">
        <f>[11]STA_SP2_NO!$C$26</f>
        <v>192</v>
      </c>
      <c r="N6" s="62">
        <f t="shared" si="0"/>
        <v>2351</v>
      </c>
    </row>
    <row r="7" spans="1:14" x14ac:dyDescent="0.25">
      <c r="A7" s="36">
        <v>3</v>
      </c>
      <c r="B7" s="37" t="s">
        <v>41</v>
      </c>
      <c r="C7" s="75">
        <f>[1]STA_SP2_NO!$C$27</f>
        <v>12</v>
      </c>
      <c r="D7" s="154">
        <f>[2]STA_SP2_NO!$C$27</f>
        <v>14</v>
      </c>
      <c r="E7" s="74">
        <f>[3]STA_SP2_NO!$C$27</f>
        <v>11</v>
      </c>
      <c r="F7" s="81">
        <f>[4]STA_SP2_NO!$C$27</f>
        <v>48</v>
      </c>
      <c r="G7" s="74">
        <f>[5]STA_SP2_NO!$C$27</f>
        <v>24</v>
      </c>
      <c r="H7" s="81">
        <f>[6]STA_SP2_NO!$C$27</f>
        <v>140</v>
      </c>
      <c r="I7" s="74">
        <f>[7]STA_SP2_NO!$C$27</f>
        <v>0</v>
      </c>
      <c r="J7" s="81">
        <f>[8]STA_SP2_NO!$C$27</f>
        <v>25</v>
      </c>
      <c r="K7" s="75">
        <f>[9]STA_SP2_NO!$C$27</f>
        <v>32</v>
      </c>
      <c r="L7" s="81">
        <f>'[10]СП-2 (н.о.)'!$C$28</f>
        <v>44</v>
      </c>
      <c r="M7" s="74">
        <f>[11]STA_SP2_NO!$C$27</f>
        <v>16</v>
      </c>
      <c r="N7" s="62">
        <f t="shared" si="0"/>
        <v>366</v>
      </c>
    </row>
    <row r="8" spans="1:14" x14ac:dyDescent="0.25">
      <c r="A8" s="36">
        <v>4</v>
      </c>
      <c r="B8" s="37" t="s">
        <v>42</v>
      </c>
      <c r="C8" s="75">
        <f>[1]STA_SP2_NO!$C$28</f>
        <v>3</v>
      </c>
      <c r="D8" s="154">
        <f>[2]STA_SP2_NO!$C$28</f>
        <v>0</v>
      </c>
      <c r="E8" s="74">
        <f>[3]STA_SP2_NO!$C$28</f>
        <v>1</v>
      </c>
      <c r="F8" s="81">
        <f>[4]STA_SP2_NO!$C$28</f>
        <v>1</v>
      </c>
      <c r="G8" s="74">
        <f>[5]STA_SP2_NO!$C$28</f>
        <v>0</v>
      </c>
      <c r="H8" s="81">
        <f>[6]STA_SP2_NO!$C$28</f>
        <v>0</v>
      </c>
      <c r="I8" s="74">
        <f>[7]STA_SP2_NO!$C$28</f>
        <v>0</v>
      </c>
      <c r="J8" s="81">
        <f>[8]STA_SP2_NO!$C$28</f>
        <v>0</v>
      </c>
      <c r="K8" s="75">
        <f>[9]STA_SP2_NO!$C$28</f>
        <v>0</v>
      </c>
      <c r="L8" s="81">
        <f>'[10]СП-2 (н.о.)'!$C$29</f>
        <v>0</v>
      </c>
      <c r="M8" s="74">
        <f>[11]STA_SP2_NO!$C$28</f>
        <v>2</v>
      </c>
      <c r="N8" s="62">
        <f t="shared" si="0"/>
        <v>7</v>
      </c>
    </row>
    <row r="9" spans="1:14" x14ac:dyDescent="0.25">
      <c r="A9" s="36">
        <v>5</v>
      </c>
      <c r="B9" s="37" t="s">
        <v>43</v>
      </c>
      <c r="C9" s="75">
        <f>[1]STA_SP2_NO!$C$29</f>
        <v>2</v>
      </c>
      <c r="D9" s="154">
        <f>[2]STA_SP2_NO!$C$29</f>
        <v>1</v>
      </c>
      <c r="E9" s="74">
        <f>[3]STA_SP2_NO!$C$29</f>
        <v>2</v>
      </c>
      <c r="F9" s="81">
        <f>[4]STA_SP2_NO!$C$29</f>
        <v>1</v>
      </c>
      <c r="G9" s="74">
        <f>[5]STA_SP2_NO!$C$29</f>
        <v>3</v>
      </c>
      <c r="H9" s="81">
        <f>[6]STA_SP2_NO!$C$29</f>
        <v>0</v>
      </c>
      <c r="I9" s="74">
        <f>[7]STA_SP2_NO!$C$29</f>
        <v>0</v>
      </c>
      <c r="J9" s="81">
        <f>[8]STA_SP2_NO!$C$29</f>
        <v>2</v>
      </c>
      <c r="K9" s="75">
        <f>[9]STA_SP2_NO!$C$29</f>
        <v>4</v>
      </c>
      <c r="L9" s="81">
        <f>'[10]СП-2 (н.о.)'!$C$30</f>
        <v>0</v>
      </c>
      <c r="M9" s="74">
        <f>[11]STA_SP2_NO!$C$29</f>
        <v>3</v>
      </c>
      <c r="N9" s="37">
        <f t="shared" si="0"/>
        <v>18</v>
      </c>
    </row>
    <row r="10" spans="1:14" x14ac:dyDescent="0.25">
      <c r="A10" s="36">
        <v>6</v>
      </c>
      <c r="B10" s="37" t="s">
        <v>44</v>
      </c>
      <c r="C10" s="75">
        <f>[1]STA_SP2_NO!$C$30</f>
        <v>18</v>
      </c>
      <c r="D10" s="154">
        <f>[2]STA_SP2_NO!$C$30</f>
        <v>33</v>
      </c>
      <c r="E10" s="74">
        <f>[3]STA_SP2_NO!$C$30</f>
        <v>12</v>
      </c>
      <c r="F10" s="81">
        <f>[4]STA_SP2_NO!$C$30</f>
        <v>83</v>
      </c>
      <c r="G10" s="74">
        <f>[5]STA_SP2_NO!$C$30</f>
        <v>34</v>
      </c>
      <c r="H10" s="81">
        <f>[6]STA_SP2_NO!$C$30</f>
        <v>25</v>
      </c>
      <c r="I10" s="74">
        <f>[7]STA_SP2_NO!$C$30</f>
        <v>0</v>
      </c>
      <c r="J10" s="81">
        <f>[8]STA_SP2_NO!$C$30</f>
        <v>44</v>
      </c>
      <c r="K10" s="75">
        <f>[9]STA_SP2_NO!$C$30</f>
        <v>37</v>
      </c>
      <c r="L10" s="81">
        <f>'[10]СП-2 (н.о.)'!$C$31</f>
        <v>18</v>
      </c>
      <c r="M10" s="74">
        <f>[11]STA_SP2_NO!$C$30</f>
        <v>66</v>
      </c>
      <c r="N10" s="62">
        <f t="shared" si="0"/>
        <v>370</v>
      </c>
    </row>
    <row r="11" spans="1:14" x14ac:dyDescent="0.25">
      <c r="A11" s="36">
        <v>7</v>
      </c>
      <c r="B11" s="37" t="s">
        <v>45</v>
      </c>
      <c r="C11" s="75">
        <f>[1]STA_SP2_NO!$C$31</f>
        <v>124</v>
      </c>
      <c r="D11" s="154">
        <f>[2]STA_SP2_NO!$C$31</f>
        <v>316</v>
      </c>
      <c r="E11" s="74">
        <f>[3]STA_SP2_NO!$C$31</f>
        <v>144</v>
      </c>
      <c r="F11" s="81">
        <f>[4]STA_SP2_NO!$C$31</f>
        <v>330</v>
      </c>
      <c r="G11" s="74">
        <f>[5]STA_SP2_NO!$C$31</f>
        <v>230</v>
      </c>
      <c r="H11" s="81">
        <f>[6]STA_SP2_NO!$C$31</f>
        <v>111</v>
      </c>
      <c r="I11" s="74">
        <f>[7]STA_SP2_NO!$C$31</f>
        <v>0</v>
      </c>
      <c r="J11" s="81">
        <f>[8]STA_SP2_NO!$C$31</f>
        <v>306</v>
      </c>
      <c r="K11" s="75">
        <f>[9]STA_SP2_NO!$C$31</f>
        <v>284</v>
      </c>
      <c r="L11" s="81">
        <f>'[10]СП-2 (н.о.)'!$C$32</f>
        <v>227</v>
      </c>
      <c r="M11" s="74">
        <f>[11]STA_SP2_NO!$C$31</f>
        <v>167</v>
      </c>
      <c r="N11" s="62">
        <f t="shared" si="0"/>
        <v>2239</v>
      </c>
    </row>
    <row r="12" spans="1:14" ht="15.75" thickBot="1" x14ac:dyDescent="0.3">
      <c r="A12" s="38">
        <v>8</v>
      </c>
      <c r="B12" s="39" t="s">
        <v>46</v>
      </c>
      <c r="C12" s="75">
        <f>[1]STA_SP2_NO!$C$32</f>
        <v>0</v>
      </c>
      <c r="D12" s="154">
        <f>[2]STA_SP2_NO!$C$32</f>
        <v>0</v>
      </c>
      <c r="E12" s="74">
        <f>[3]STA_SP2_NO!$C$32</f>
        <v>2</v>
      </c>
      <c r="F12" s="81">
        <f>[4]STA_SP2_NO!$C$32</f>
        <v>0</v>
      </c>
      <c r="G12" s="74">
        <f>[5]STA_SP2_NO!$C$32</f>
        <v>1</v>
      </c>
      <c r="H12" s="81">
        <f>[6]STA_SP2_NO!$C$32</f>
        <v>0</v>
      </c>
      <c r="I12" s="74">
        <f>[7]STA_SP2_NO!$C$32</f>
        <v>0</v>
      </c>
      <c r="J12" s="81">
        <f>[8]STA_SP2_NO!$C$32</f>
        <v>0</v>
      </c>
      <c r="K12" s="75">
        <f>[9]STA_SP2_NO!$C$32</f>
        <v>1</v>
      </c>
      <c r="L12" s="81">
        <f>'[10]СП-2 (н.о.)'!$C$33</f>
        <v>0</v>
      </c>
      <c r="M12" s="74">
        <f>[11]STA_SP2_NO!$C$32</f>
        <v>0</v>
      </c>
      <c r="N12" s="39">
        <f t="shared" si="0"/>
        <v>4</v>
      </c>
    </row>
    <row r="13" spans="1:14" ht="15.75" thickBot="1" x14ac:dyDescent="0.3">
      <c r="A13" s="66"/>
      <c r="B13" s="41" t="s">
        <v>3</v>
      </c>
      <c r="C13" s="45">
        <f t="shared" ref="C13:N13" si="1">SUM(C5:C12)</f>
        <v>2037</v>
      </c>
      <c r="D13" s="43">
        <f t="shared" si="1"/>
        <v>4230</v>
      </c>
      <c r="E13" s="45">
        <f t="shared" si="1"/>
        <v>2639</v>
      </c>
      <c r="F13" s="46">
        <f t="shared" si="1"/>
        <v>4899</v>
      </c>
      <c r="G13" s="45">
        <f t="shared" si="1"/>
        <v>6248</v>
      </c>
      <c r="H13" s="46">
        <f t="shared" si="1"/>
        <v>4288</v>
      </c>
      <c r="I13" s="45">
        <f t="shared" si="1"/>
        <v>4762</v>
      </c>
      <c r="J13" s="46">
        <f t="shared" si="1"/>
        <v>7940</v>
      </c>
      <c r="K13" s="45">
        <f t="shared" si="1"/>
        <v>5140</v>
      </c>
      <c r="L13" s="46">
        <f>SUM(L5:L12)</f>
        <v>3252</v>
      </c>
      <c r="M13" s="45">
        <f t="shared" si="1"/>
        <v>4671</v>
      </c>
      <c r="N13" s="43">
        <f t="shared" si="1"/>
        <v>50106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41" t="s">
        <v>53</v>
      </c>
      <c r="B15" s="379"/>
      <c r="C15" s="52">
        <f>C13/N13</f>
        <v>4.0653813914501256E-2</v>
      </c>
      <c r="D15" s="64">
        <f>D13/N13</f>
        <v>8.4421027421865649E-2</v>
      </c>
      <c r="E15" s="52">
        <f>E13/N13</f>
        <v>5.2668343112601282E-2</v>
      </c>
      <c r="F15" s="64">
        <f>F13/N13</f>
        <v>9.7772721829720993E-2</v>
      </c>
      <c r="G15" s="52">
        <f>G13/N13</f>
        <v>0.12469564523210794</v>
      </c>
      <c r="H15" s="64">
        <f>H13/N13</f>
        <v>8.5578573424340401E-2</v>
      </c>
      <c r="I15" s="52">
        <f>I13/N13</f>
        <v>9.5038518341116832E-2</v>
      </c>
      <c r="J15" s="64">
        <f>J13/N13</f>
        <v>0.15846405620085419</v>
      </c>
      <c r="K15" s="52">
        <f>K13/N13</f>
        <v>0.10258252504690057</v>
      </c>
      <c r="L15" s="64">
        <f>L13/N13</f>
        <v>6.4902406897377557E-2</v>
      </c>
      <c r="M15" s="65">
        <f>M13/N13</f>
        <v>9.3222368578613338E-2</v>
      </c>
      <c r="N15" s="210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9"/>
      <c r="B18" s="29"/>
      <c r="C18" s="330" t="s">
        <v>107</v>
      </c>
      <c r="D18" s="331"/>
      <c r="E18" s="331"/>
      <c r="F18" s="331"/>
      <c r="G18" s="331"/>
      <c r="H18" s="331"/>
      <c r="I18" s="331"/>
      <c r="J18" s="332"/>
      <c r="K18" s="332"/>
      <c r="L18" s="29"/>
      <c r="M18" s="29"/>
      <c r="N18" s="207" t="s">
        <v>36</v>
      </c>
    </row>
    <row r="19" spans="1:14" ht="15.75" thickBot="1" x14ac:dyDescent="0.3">
      <c r="A19" s="333" t="s">
        <v>0</v>
      </c>
      <c r="B19" s="335" t="s">
        <v>1</v>
      </c>
      <c r="C19" s="362" t="s">
        <v>2</v>
      </c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35" t="s">
        <v>3</v>
      </c>
    </row>
    <row r="20" spans="1:14" x14ac:dyDescent="0.25">
      <c r="A20" s="363"/>
      <c r="B20" s="365"/>
      <c r="C20" s="384" t="s">
        <v>69</v>
      </c>
      <c r="D20" s="335" t="s">
        <v>4</v>
      </c>
      <c r="E20" s="369" t="s">
        <v>5</v>
      </c>
      <c r="F20" s="387" t="s">
        <v>6</v>
      </c>
      <c r="G20" s="369" t="s">
        <v>7</v>
      </c>
      <c r="H20" s="367" t="s">
        <v>8</v>
      </c>
      <c r="I20" s="369" t="s">
        <v>94</v>
      </c>
      <c r="J20" s="367" t="s">
        <v>9</v>
      </c>
      <c r="K20" s="384" t="s">
        <v>10</v>
      </c>
      <c r="L20" s="335" t="s">
        <v>93</v>
      </c>
      <c r="M20" s="369" t="s">
        <v>11</v>
      </c>
      <c r="N20" s="372"/>
    </row>
    <row r="21" spans="1:14" ht="15.75" thickBot="1" x14ac:dyDescent="0.3">
      <c r="A21" s="364"/>
      <c r="B21" s="366"/>
      <c r="C21" s="386"/>
      <c r="D21" s="364"/>
      <c r="E21" s="364"/>
      <c r="F21" s="388"/>
      <c r="G21" s="364"/>
      <c r="H21" s="368"/>
      <c r="I21" s="364"/>
      <c r="J21" s="368"/>
      <c r="K21" s="386"/>
      <c r="L21" s="364"/>
      <c r="M21" s="364"/>
      <c r="N21" s="366"/>
    </row>
    <row r="22" spans="1:14" x14ac:dyDescent="0.25">
      <c r="A22" s="34">
        <v>1</v>
      </c>
      <c r="B22" s="35" t="s">
        <v>39</v>
      </c>
      <c r="C22" s="75">
        <f>[1]STA_SP2_NO!$D$25</f>
        <v>8720.91</v>
      </c>
      <c r="D22" s="154">
        <f>[2]STA_SP2_NO!$D$25</f>
        <v>16002.1</v>
      </c>
      <c r="E22" s="74">
        <f>[3]STA_SP2_NO!$D$25</f>
        <v>11264</v>
      </c>
      <c r="F22" s="233">
        <f>[4]STA_SP2_NO!$D$25</f>
        <v>18789.21</v>
      </c>
      <c r="G22" s="74">
        <f>[5]STA_SP2_NO!$D$25</f>
        <v>24929</v>
      </c>
      <c r="H22" s="81">
        <f>[6]STA_SP2_NO!$D$25</f>
        <v>18108</v>
      </c>
      <c r="I22" s="74">
        <f>[7]STA_SP2_NO!$D$25</f>
        <v>23666.91</v>
      </c>
      <c r="J22" s="81">
        <f>[8]STA_SP2_NO!$D$25</f>
        <v>31785</v>
      </c>
      <c r="K22" s="75">
        <f>[9]STA_SP2_NO!$D$25</f>
        <v>18972</v>
      </c>
      <c r="L22" s="81">
        <f>'[10]СП-2 (н.о.)'!$D$26</f>
        <v>12497.72</v>
      </c>
      <c r="M22" s="74">
        <f>[11]STA_SP2_NO!$D$25</f>
        <v>19232</v>
      </c>
      <c r="N22" s="154">
        <f t="shared" ref="N22:N29" si="2">SUM(C22:M22)</f>
        <v>203966.85</v>
      </c>
    </row>
    <row r="23" spans="1:14" x14ac:dyDescent="0.25">
      <c r="A23" s="36">
        <v>2</v>
      </c>
      <c r="B23" s="37" t="s">
        <v>40</v>
      </c>
      <c r="C23" s="75">
        <f>[1]STA_SP2_NO!$D$26</f>
        <v>2068.7399999999998</v>
      </c>
      <c r="D23" s="154">
        <f>[2]STA_SP2_NO!$D$26</f>
        <v>5074.67</v>
      </c>
      <c r="E23" s="74">
        <f>[3]STA_SP2_NO!$D$26</f>
        <v>2760</v>
      </c>
      <c r="F23" s="233">
        <f>[4]STA_SP2_NO!$D$26</f>
        <v>5611.67</v>
      </c>
      <c r="G23" s="74">
        <f>[5]STA_SP2_NO!$D$26</f>
        <v>4371</v>
      </c>
      <c r="H23" s="81">
        <f>[6]STA_SP2_NO!$D$26</f>
        <v>2308</v>
      </c>
      <c r="I23" s="74">
        <f>[7]STA_SP2_NO!$D$26</f>
        <v>0</v>
      </c>
      <c r="J23" s="81">
        <f>[8]STA_SP2_NO!$D$26</f>
        <v>4361</v>
      </c>
      <c r="K23" s="75">
        <f>[9]STA_SP2_NO!$D$26</f>
        <v>3749</v>
      </c>
      <c r="L23" s="81">
        <f>'[10]СП-2 (н.о.)'!$D$27</f>
        <v>3827.18</v>
      </c>
      <c r="M23" s="74">
        <f>[11]STA_SP2_NO!$D$26</f>
        <v>3069</v>
      </c>
      <c r="N23" s="62">
        <f t="shared" si="2"/>
        <v>37200.26</v>
      </c>
    </row>
    <row r="24" spans="1:14" x14ac:dyDescent="0.25">
      <c r="A24" s="36">
        <v>3</v>
      </c>
      <c r="B24" s="37" t="s">
        <v>41</v>
      </c>
      <c r="C24" s="75">
        <f>[1]STA_SP2_NO!$D$27</f>
        <v>194.98</v>
      </c>
      <c r="D24" s="154">
        <f>[2]STA_SP2_NO!$D$27</f>
        <v>207.26</v>
      </c>
      <c r="E24" s="74">
        <f>[3]STA_SP2_NO!$D$27</f>
        <v>189</v>
      </c>
      <c r="F24" s="233">
        <f>[4]STA_SP2_NO!$D$27</f>
        <v>670.98</v>
      </c>
      <c r="G24" s="74">
        <f>[5]STA_SP2_NO!$D$27</f>
        <v>379</v>
      </c>
      <c r="H24" s="81">
        <f>[6]STA_SP2_NO!$D$27</f>
        <v>1343</v>
      </c>
      <c r="I24" s="74">
        <f>[7]STA_SP2_NO!$D$27</f>
        <v>0</v>
      </c>
      <c r="J24" s="81">
        <f>[8]STA_SP2_NO!$D$27</f>
        <v>388</v>
      </c>
      <c r="K24" s="75">
        <f>[9]STA_SP2_NO!$D$27</f>
        <v>351</v>
      </c>
      <c r="L24" s="81">
        <f>'[10]СП-2 (н.о.)'!$D$28</f>
        <v>690.08</v>
      </c>
      <c r="M24" s="74">
        <f>[11]STA_SP2_NO!$D$27</f>
        <v>191</v>
      </c>
      <c r="N24" s="62">
        <f t="shared" si="2"/>
        <v>4604.3</v>
      </c>
    </row>
    <row r="25" spans="1:14" x14ac:dyDescent="0.25">
      <c r="A25" s="36">
        <v>4</v>
      </c>
      <c r="B25" s="37" t="s">
        <v>42</v>
      </c>
      <c r="C25" s="75">
        <f>[1]STA_SP2_NO!$D$28</f>
        <v>16.61</v>
      </c>
      <c r="D25" s="154">
        <f>[2]STA_SP2_NO!$D$28</f>
        <v>0</v>
      </c>
      <c r="E25" s="74">
        <f>[3]STA_SP2_NO!$D$28</f>
        <v>6</v>
      </c>
      <c r="F25" s="233">
        <f>[4]STA_SP2_NO!$D$28</f>
        <v>17.22</v>
      </c>
      <c r="G25" s="74">
        <f>[5]STA_SP2_NO!$D$28</f>
        <v>0</v>
      </c>
      <c r="H25" s="81">
        <f>[6]STA_SP2_NO!$D$28</f>
        <v>0</v>
      </c>
      <c r="I25" s="74">
        <f>[7]STA_SP2_NO!$D$28</f>
        <v>0</v>
      </c>
      <c r="J25" s="81">
        <f>[8]STA_SP2_NO!$D$28</f>
        <v>0</v>
      </c>
      <c r="K25" s="75">
        <f>[9]STA_SP2_NO!$D$28</f>
        <v>0</v>
      </c>
      <c r="L25" s="81">
        <f>'[10]СП-2 (н.о.)'!$D$29</f>
        <v>0</v>
      </c>
      <c r="M25" s="74">
        <f>[11]STA_SP2_NO!$D$28</f>
        <v>23</v>
      </c>
      <c r="N25" s="62">
        <f t="shared" si="2"/>
        <v>62.83</v>
      </c>
    </row>
    <row r="26" spans="1:14" x14ac:dyDescent="0.25">
      <c r="A26" s="36">
        <v>5</v>
      </c>
      <c r="B26" s="37" t="s">
        <v>43</v>
      </c>
      <c r="C26" s="75">
        <f>[1]STA_SP2_NO!$D$29</f>
        <v>11.37</v>
      </c>
      <c r="D26" s="154">
        <f>[2]STA_SP2_NO!$D$29</f>
        <v>5.54</v>
      </c>
      <c r="E26" s="74">
        <f>[3]STA_SP2_NO!$D$29</f>
        <v>11</v>
      </c>
      <c r="F26" s="233">
        <f>[4]STA_SP2_NO!$D$29</f>
        <v>5.54</v>
      </c>
      <c r="G26" s="74">
        <f>[5]STA_SP2_NO!$D$29</f>
        <v>17</v>
      </c>
      <c r="H26" s="81">
        <f>[6]STA_SP2_NO!$D$29</f>
        <v>0</v>
      </c>
      <c r="I26" s="74">
        <f>[7]STA_SP2_NO!$D$29</f>
        <v>0</v>
      </c>
      <c r="J26" s="81">
        <f>[8]STA_SP2_NO!$D$29</f>
        <v>11</v>
      </c>
      <c r="K26" s="75">
        <f>[9]STA_SP2_NO!$D$29</f>
        <v>24</v>
      </c>
      <c r="L26" s="81">
        <f>'[10]СП-2 (н.о.)'!$D$30</f>
        <v>0</v>
      </c>
      <c r="M26" s="74">
        <f>[11]STA_SP2_NO!$D$29</f>
        <v>17</v>
      </c>
      <c r="N26" s="37">
        <f t="shared" si="2"/>
        <v>102.45</v>
      </c>
    </row>
    <row r="27" spans="1:14" x14ac:dyDescent="0.25">
      <c r="A27" s="36">
        <v>6</v>
      </c>
      <c r="B27" s="37" t="s">
        <v>44</v>
      </c>
      <c r="C27" s="75">
        <f>[1]STA_SP2_NO!$D$30</f>
        <v>33.9</v>
      </c>
      <c r="D27" s="154">
        <f>[2]STA_SP2_NO!$D$30</f>
        <v>53.3</v>
      </c>
      <c r="E27" s="74">
        <f>[3]STA_SP2_NO!$D$30</f>
        <v>22</v>
      </c>
      <c r="F27" s="233">
        <f>[4]STA_SP2_NO!$D$30</f>
        <v>139.6</v>
      </c>
      <c r="G27" s="74">
        <f>[5]STA_SP2_NO!$D$30</f>
        <v>58</v>
      </c>
      <c r="H27" s="81">
        <f>[6]STA_SP2_NO!$D$30</f>
        <v>43</v>
      </c>
      <c r="I27" s="74">
        <f>[7]STA_SP2_NO!$D$30</f>
        <v>0</v>
      </c>
      <c r="J27" s="81">
        <f>[8]STA_SP2_NO!$D$30</f>
        <v>75</v>
      </c>
      <c r="K27" s="75">
        <f>[9]STA_SP2_NO!$D$30</f>
        <v>55</v>
      </c>
      <c r="L27" s="81">
        <f>'[10]СП-2 (н.о.)'!$D$31</f>
        <v>33.6</v>
      </c>
      <c r="M27" s="74">
        <f>[11]STA_SP2_NO!$D$30</f>
        <v>113</v>
      </c>
      <c r="N27" s="62">
        <f t="shared" si="2"/>
        <v>626.4</v>
      </c>
    </row>
    <row r="28" spans="1:14" x14ac:dyDescent="0.25">
      <c r="A28" s="36">
        <v>7</v>
      </c>
      <c r="B28" s="37" t="s">
        <v>45</v>
      </c>
      <c r="C28" s="75">
        <f>[1]STA_SP2_NO!$D$31</f>
        <v>689.76</v>
      </c>
      <c r="D28" s="154">
        <f>[2]STA_SP2_NO!$D$31</f>
        <v>1576.29</v>
      </c>
      <c r="E28" s="74">
        <f>[3]STA_SP2_NO!$D$31</f>
        <v>792</v>
      </c>
      <c r="F28" s="233">
        <f>[4]STA_SP2_NO!$D$31</f>
        <v>1606.67</v>
      </c>
      <c r="G28" s="74">
        <f>[5]STA_SP2_NO!$D$31</f>
        <v>1121</v>
      </c>
      <c r="H28" s="81">
        <f>[6]STA_SP2_NO!$D$31</f>
        <v>576</v>
      </c>
      <c r="I28" s="74">
        <f>[7]STA_SP2_NO!$D$31</f>
        <v>0</v>
      </c>
      <c r="J28" s="81">
        <f>[8]STA_SP2_NO!$D$31</f>
        <v>1605</v>
      </c>
      <c r="K28" s="75">
        <f>[9]STA_SP2_NO!$D$31</f>
        <v>1329</v>
      </c>
      <c r="L28" s="81">
        <f>'[10]СП-2 (н.о.)'!$D$32</f>
        <v>1115.9000000000001</v>
      </c>
      <c r="M28" s="74">
        <f>[11]STA_SP2_NO!$D$31</f>
        <v>888</v>
      </c>
      <c r="N28" s="62">
        <f t="shared" si="2"/>
        <v>11299.62</v>
      </c>
    </row>
    <row r="29" spans="1:14" ht="15.75" thickBot="1" x14ac:dyDescent="0.3">
      <c r="A29" s="38">
        <v>8</v>
      </c>
      <c r="B29" s="39" t="s">
        <v>46</v>
      </c>
      <c r="C29" s="75">
        <f>[1]STA_SP2_NO!$D$32</f>
        <v>0</v>
      </c>
      <c r="D29" s="154">
        <f>[2]STA_SP2_NO!$D$32</f>
        <v>0</v>
      </c>
      <c r="E29" s="74">
        <f>[3]STA_SP2_NO!$D$32</f>
        <v>11</v>
      </c>
      <c r="F29" s="233">
        <f>[4]STA_SP2_NO!$D$32</f>
        <v>0</v>
      </c>
      <c r="G29" s="74">
        <f>[5]STA_SP2_NO!$D$32</f>
        <v>6</v>
      </c>
      <c r="H29" s="81">
        <f>[6]STA_SP2_NO!$D$32</f>
        <v>0</v>
      </c>
      <c r="I29" s="74">
        <f>[7]STA_SP2_NO!$D$32</f>
        <v>0</v>
      </c>
      <c r="J29" s="81">
        <f>[8]STA_SP2_NO!$D$32</f>
        <v>0</v>
      </c>
      <c r="K29" s="75">
        <f>[9]STA_SP2_NO!$D$32</f>
        <v>6</v>
      </c>
      <c r="L29" s="81">
        <f>'[10]СП-2 (н.о.)'!$D$33</f>
        <v>0</v>
      </c>
      <c r="M29" s="74">
        <f>[11]STA_SP2_NO!$D$32</f>
        <v>0</v>
      </c>
      <c r="N29" s="39">
        <f t="shared" si="2"/>
        <v>23</v>
      </c>
    </row>
    <row r="30" spans="1:14" ht="15.75" thickBot="1" x14ac:dyDescent="0.3">
      <c r="A30" s="66"/>
      <c r="B30" s="41" t="s">
        <v>3</v>
      </c>
      <c r="C30" s="45">
        <f t="shared" ref="C30:N30" si="3">SUM(C22:C29)</f>
        <v>11736.27</v>
      </c>
      <c r="D30" s="43">
        <f t="shared" si="3"/>
        <v>22919.16</v>
      </c>
      <c r="E30" s="45">
        <f t="shared" si="3"/>
        <v>15055</v>
      </c>
      <c r="F30" s="130">
        <f>SUM(F22:F29)</f>
        <v>26840.89</v>
      </c>
      <c r="G30" s="45">
        <f t="shared" si="3"/>
        <v>30881</v>
      </c>
      <c r="H30" s="46">
        <f t="shared" si="3"/>
        <v>22378</v>
      </c>
      <c r="I30" s="45">
        <f>SUM(I22:I29)</f>
        <v>23666.91</v>
      </c>
      <c r="J30" s="46">
        <f t="shared" si="3"/>
        <v>38225</v>
      </c>
      <c r="K30" s="45">
        <f>SUM(K22:K29)</f>
        <v>24486</v>
      </c>
      <c r="L30" s="46">
        <f>SUM(L22:L29)</f>
        <v>18164.48</v>
      </c>
      <c r="M30" s="45">
        <f t="shared" si="3"/>
        <v>23533</v>
      </c>
      <c r="N30" s="43">
        <f t="shared" si="3"/>
        <v>257885.71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41" t="s">
        <v>53</v>
      </c>
      <c r="B32" s="379"/>
      <c r="C32" s="52">
        <f>C30/N30</f>
        <v>4.5509578642414894E-2</v>
      </c>
      <c r="D32" s="64">
        <f>D30/N30</f>
        <v>8.8873322992576831E-2</v>
      </c>
      <c r="E32" s="52">
        <f>E30/N30</f>
        <v>5.8378573981474197E-2</v>
      </c>
      <c r="F32" s="64">
        <f>F30/N30</f>
        <v>0.10408056344029298</v>
      </c>
      <c r="G32" s="52">
        <f>G30/N30</f>
        <v>0.11974684444516139</v>
      </c>
      <c r="H32" s="64">
        <f>H30/N30</f>
        <v>8.6774874032376589E-2</v>
      </c>
      <c r="I32" s="52">
        <f>I30/N30</f>
        <v>9.1772863257913756E-2</v>
      </c>
      <c r="J32" s="64">
        <f>J30/N30</f>
        <v>0.14822457591775831</v>
      </c>
      <c r="K32" s="52">
        <f>K30/N30</f>
        <v>9.494903769580719E-2</v>
      </c>
      <c r="L32" s="64">
        <f>L30/N30</f>
        <v>7.0436163368648844E-2</v>
      </c>
      <c r="M32" s="52">
        <f>M30/N30</f>
        <v>9.1253602225575048E-2</v>
      </c>
      <c r="N32" s="210">
        <f>N30/N30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32:B32"/>
    <mergeCell ref="C18:K18"/>
    <mergeCell ref="A19:A21"/>
    <mergeCell ref="B19:B21"/>
    <mergeCell ref="C19:M19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Q21" sqref="Q21"/>
    </sheetView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29"/>
      <c r="B1" s="29"/>
      <c r="C1" s="330" t="s">
        <v>108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60"/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84" t="s">
        <v>69</v>
      </c>
      <c r="D3" s="335" t="s">
        <v>4</v>
      </c>
      <c r="E3" s="369" t="s">
        <v>5</v>
      </c>
      <c r="F3" s="387" t="s">
        <v>6</v>
      </c>
      <c r="G3" s="369" t="s">
        <v>7</v>
      </c>
      <c r="H3" s="367" t="s">
        <v>8</v>
      </c>
      <c r="I3" s="369" t="s">
        <v>94</v>
      </c>
      <c r="J3" s="367" t="s">
        <v>9</v>
      </c>
      <c r="K3" s="384" t="s">
        <v>10</v>
      </c>
      <c r="L3" s="335" t="s">
        <v>93</v>
      </c>
      <c r="M3" s="369" t="s">
        <v>11</v>
      </c>
      <c r="N3" s="372"/>
    </row>
    <row r="4" spans="1:14" ht="15.75" thickBot="1" x14ac:dyDescent="0.3">
      <c r="A4" s="364"/>
      <c r="B4" s="366"/>
      <c r="C4" s="386"/>
      <c r="D4" s="364"/>
      <c r="E4" s="364"/>
      <c r="F4" s="388"/>
      <c r="G4" s="364"/>
      <c r="H4" s="368"/>
      <c r="I4" s="364"/>
      <c r="J4" s="368"/>
      <c r="K4" s="386"/>
      <c r="L4" s="364"/>
      <c r="M4" s="364"/>
      <c r="N4" s="366"/>
    </row>
    <row r="5" spans="1:14" x14ac:dyDescent="0.25">
      <c r="A5" s="34">
        <v>1</v>
      </c>
      <c r="B5" s="35" t="s">
        <v>39</v>
      </c>
      <c r="C5" s="75">
        <f>[1]STA_SP2_NO!$C$34</f>
        <v>342</v>
      </c>
      <c r="D5" s="154">
        <f>[2]STA_SP2_NO!$C$34</f>
        <v>36</v>
      </c>
      <c r="E5" s="75">
        <f>[3]STA_SP2_NO!$C$34</f>
        <v>5457</v>
      </c>
      <c r="F5" s="154">
        <f>[4]STA_SP2_NO!$C$34</f>
        <v>38</v>
      </c>
      <c r="G5" s="75">
        <f>[5]STA_SP2_NO!$C$34</f>
        <v>32</v>
      </c>
      <c r="H5" s="154">
        <f>[6]STA_SP2_NO!$C$34</f>
        <v>37</v>
      </c>
      <c r="I5" s="75">
        <f>[7]STA_SP2_NO!$C$34</f>
        <v>55</v>
      </c>
      <c r="J5" s="154">
        <f>[8]STA_SP2_NO!$C$34</f>
        <v>85</v>
      </c>
      <c r="K5" s="75">
        <f>[9]STA_SP2_NO!$C$34</f>
        <v>15</v>
      </c>
      <c r="L5" s="154">
        <f>'[10]СП-2 (н.о.)'!$C$35</f>
        <v>546</v>
      </c>
      <c r="M5" s="75">
        <f>[11]STA_SP2_NO!$C$34</f>
        <v>12</v>
      </c>
      <c r="N5" s="154">
        <f t="shared" ref="N5:N13" si="0">SUM(C5:M5)</f>
        <v>6655</v>
      </c>
    </row>
    <row r="6" spans="1:14" x14ac:dyDescent="0.25">
      <c r="A6" s="36">
        <v>2</v>
      </c>
      <c r="B6" s="37" t="s">
        <v>40</v>
      </c>
      <c r="C6" s="75">
        <f>[1]STA_SP2_NO!$C$35</f>
        <v>71</v>
      </c>
      <c r="D6" s="154">
        <f>[2]STA_SP2_NO!$C$35</f>
        <v>1</v>
      </c>
      <c r="E6" s="75">
        <f>[3]STA_SP2_NO!$C$35</f>
        <v>68</v>
      </c>
      <c r="F6" s="154">
        <f>[4]STA_SP2_NO!$C$35</f>
        <v>0</v>
      </c>
      <c r="G6" s="75">
        <f>[5]STA_SP2_NO!$C$35</f>
        <v>0</v>
      </c>
      <c r="H6" s="154">
        <f>[6]STA_SP2_NO!$C$35</f>
        <v>0</v>
      </c>
      <c r="I6" s="75">
        <f>[7]STA_SP2_NO!$C$35</f>
        <v>0</v>
      </c>
      <c r="J6" s="154">
        <f>[8]STA_SP2_NO!$C$35</f>
        <v>0</v>
      </c>
      <c r="K6" s="75">
        <f>[9]STA_SP2_NO!$C$35</f>
        <v>1</v>
      </c>
      <c r="L6" s="154">
        <f>'[10]СП-2 (н.о.)'!$C$36</f>
        <v>16</v>
      </c>
      <c r="M6" s="75">
        <f>[11]STA_SP2_NO!$C$35</f>
        <v>3</v>
      </c>
      <c r="N6" s="62">
        <f t="shared" si="0"/>
        <v>160</v>
      </c>
    </row>
    <row r="7" spans="1:14" x14ac:dyDescent="0.25">
      <c r="A7" s="36">
        <v>3</v>
      </c>
      <c r="B7" s="37" t="s">
        <v>41</v>
      </c>
      <c r="C7" s="75">
        <f>[1]STA_SP2_NO!$C$36</f>
        <v>1</v>
      </c>
      <c r="D7" s="154">
        <f>[2]STA_SP2_NO!$C$36</f>
        <v>0</v>
      </c>
      <c r="E7" s="75">
        <f>[3]STA_SP2_NO!$C$36</f>
        <v>6</v>
      </c>
      <c r="F7" s="154">
        <f>[4]STA_SP2_NO!$C$36</f>
        <v>0</v>
      </c>
      <c r="G7" s="75">
        <f>[5]STA_SP2_NO!$C$36</f>
        <v>0</v>
      </c>
      <c r="H7" s="154">
        <f>[6]STA_SP2_NO!$C$36</f>
        <v>0</v>
      </c>
      <c r="I7" s="75">
        <f>[7]STA_SP2_NO!$C$36</f>
        <v>0</v>
      </c>
      <c r="J7" s="154">
        <f>[8]STA_SP2_NO!$C$36</f>
        <v>0</v>
      </c>
      <c r="K7" s="75">
        <f>[9]STA_SP2_NO!$C$36</f>
        <v>0</v>
      </c>
      <c r="L7" s="154">
        <f>'[10]СП-2 (н.о.)'!$C$37</f>
        <v>0</v>
      </c>
      <c r="M7" s="75">
        <f>[11]STA_SP2_NO!$C$36</f>
        <v>0</v>
      </c>
      <c r="N7" s="37">
        <f t="shared" si="0"/>
        <v>7</v>
      </c>
    </row>
    <row r="8" spans="1:14" x14ac:dyDescent="0.25">
      <c r="A8" s="36">
        <v>4</v>
      </c>
      <c r="B8" s="37" t="s">
        <v>42</v>
      </c>
      <c r="C8" s="75">
        <f>[1]STA_SP2_NO!$C$37</f>
        <v>1</v>
      </c>
      <c r="D8" s="154">
        <f>[2]STA_SP2_NO!$C$37</f>
        <v>0</v>
      </c>
      <c r="E8" s="75">
        <f>[3]STA_SP2_NO!$C$37</f>
        <v>1</v>
      </c>
      <c r="F8" s="154">
        <f>[4]STA_SP2_NO!$C$37</f>
        <v>0</v>
      </c>
      <c r="G8" s="75">
        <f>[5]STA_SP2_NO!$C$37</f>
        <v>0</v>
      </c>
      <c r="H8" s="154">
        <f>[6]STA_SP2_NO!$C$37</f>
        <v>0</v>
      </c>
      <c r="I8" s="75">
        <f>[7]STA_SP2_NO!$C$37</f>
        <v>0</v>
      </c>
      <c r="J8" s="154">
        <f>[8]STA_SP2_NO!$C$37</f>
        <v>0</v>
      </c>
      <c r="K8" s="75">
        <f>[9]STA_SP2_NO!$C$37</f>
        <v>0</v>
      </c>
      <c r="L8" s="154">
        <f>'[10]СП-2 (н.о.)'!$C$38</f>
        <v>1</v>
      </c>
      <c r="M8" s="75">
        <f>[11]STA_SP2_NO!$C$37</f>
        <v>0</v>
      </c>
      <c r="N8" s="37">
        <f t="shared" si="0"/>
        <v>3</v>
      </c>
    </row>
    <row r="9" spans="1:14" x14ac:dyDescent="0.25">
      <c r="A9" s="36">
        <v>5</v>
      </c>
      <c r="B9" s="37" t="s">
        <v>43</v>
      </c>
      <c r="C9" s="75">
        <f>[1]STA_SP2_NO!$C$38</f>
        <v>1</v>
      </c>
      <c r="D9" s="154">
        <f>[2]STA_SP2_NO!$C$38</f>
        <v>0</v>
      </c>
      <c r="E9" s="75">
        <f>[3]STA_SP2_NO!$C$38</f>
        <v>0</v>
      </c>
      <c r="F9" s="154">
        <f>[4]STA_SP2_NO!$C$38</f>
        <v>3</v>
      </c>
      <c r="G9" s="75">
        <f>[5]STA_SP2_NO!$C$38</f>
        <v>0</v>
      </c>
      <c r="H9" s="154">
        <f>[6]STA_SP2_NO!$C$38</f>
        <v>0</v>
      </c>
      <c r="I9" s="75">
        <f>[7]STA_SP2_NO!$C$38</f>
        <v>0</v>
      </c>
      <c r="J9" s="154">
        <f>[8]STA_SP2_NO!$C$38</f>
        <v>0</v>
      </c>
      <c r="K9" s="75">
        <f>[9]STA_SP2_NO!$C$38</f>
        <v>0</v>
      </c>
      <c r="L9" s="154">
        <f>'[10]СП-2 (н.о.)'!$C$39</f>
        <v>1</v>
      </c>
      <c r="M9" s="75">
        <f>[11]STA_SP2_NO!$C$38</f>
        <v>0</v>
      </c>
      <c r="N9" s="37">
        <f t="shared" si="0"/>
        <v>5</v>
      </c>
    </row>
    <row r="10" spans="1:14" x14ac:dyDescent="0.25">
      <c r="A10" s="36">
        <v>6</v>
      </c>
      <c r="B10" s="37" t="s">
        <v>44</v>
      </c>
      <c r="C10" s="75">
        <f>[1]STA_SP2_NO!$C$39</f>
        <v>1</v>
      </c>
      <c r="D10" s="154">
        <f>[2]STA_SP2_NO!$C$39</f>
        <v>1</v>
      </c>
      <c r="E10" s="75">
        <f>[3]STA_SP2_NO!$C$39</f>
        <v>0</v>
      </c>
      <c r="F10" s="154">
        <f>[4]STA_SP2_NO!$C$39</f>
        <v>4</v>
      </c>
      <c r="G10" s="75">
        <f>[5]STA_SP2_NO!$C$39</f>
        <v>0</v>
      </c>
      <c r="H10" s="154">
        <f>[6]STA_SP2_NO!$C$39</f>
        <v>0</v>
      </c>
      <c r="I10" s="75">
        <f>[7]STA_SP2_NO!$C$39</f>
        <v>0</v>
      </c>
      <c r="J10" s="154">
        <f>[8]STA_SP2_NO!$C$39</f>
        <v>0</v>
      </c>
      <c r="K10" s="75">
        <f>[9]STA_SP2_NO!$C$39</f>
        <v>0</v>
      </c>
      <c r="L10" s="154">
        <f>'[10]СП-2 (н.о.)'!$C$40</f>
        <v>13</v>
      </c>
      <c r="M10" s="75">
        <f>[11]STA_SP2_NO!$C$39</f>
        <v>0</v>
      </c>
      <c r="N10" s="37">
        <f t="shared" si="0"/>
        <v>19</v>
      </c>
    </row>
    <row r="11" spans="1:14" x14ac:dyDescent="0.25">
      <c r="A11" s="36">
        <v>7</v>
      </c>
      <c r="B11" s="37" t="s">
        <v>45</v>
      </c>
      <c r="C11" s="75">
        <f>[1]STA_SP2_NO!$C$40</f>
        <v>78</v>
      </c>
      <c r="D11" s="154">
        <f>[2]STA_SP2_NO!$C$40</f>
        <v>0</v>
      </c>
      <c r="E11" s="75">
        <f>[3]STA_SP2_NO!$C$40</f>
        <v>21</v>
      </c>
      <c r="F11" s="154">
        <f>[4]STA_SP2_NO!$C$40</f>
        <v>0</v>
      </c>
      <c r="G11" s="75">
        <f>[5]STA_SP2_NO!$C$40</f>
        <v>1</v>
      </c>
      <c r="H11" s="154">
        <f>[6]STA_SP2_NO!$C$40</f>
        <v>3</v>
      </c>
      <c r="I11" s="75">
        <f>[7]STA_SP2_NO!$C$40</f>
        <v>0</v>
      </c>
      <c r="J11" s="154">
        <f>[8]STA_SP2_NO!$C$40</f>
        <v>0</v>
      </c>
      <c r="K11" s="75">
        <f>[9]STA_SP2_NO!$C$40</f>
        <v>0</v>
      </c>
      <c r="L11" s="154">
        <f>'[10]СП-2 (н.о.)'!$C$41</f>
        <v>62</v>
      </c>
      <c r="M11" s="75">
        <f>[11]STA_SP2_NO!$C$40</f>
        <v>0</v>
      </c>
      <c r="N11" s="62">
        <f t="shared" si="0"/>
        <v>165</v>
      </c>
    </row>
    <row r="12" spans="1:14" ht="15.75" thickBot="1" x14ac:dyDescent="0.3">
      <c r="A12" s="38">
        <v>8</v>
      </c>
      <c r="B12" s="39" t="s">
        <v>46</v>
      </c>
      <c r="C12" s="75">
        <f>[1]STA_SP2_NO!$C$41</f>
        <v>0</v>
      </c>
      <c r="D12" s="154">
        <f>[2]STA_SP2_NO!$C$41</f>
        <v>0</v>
      </c>
      <c r="E12" s="75">
        <f>[3]STA_SP2_NO!$C$41</f>
        <v>3</v>
      </c>
      <c r="F12" s="154">
        <f>[4]STA_SP2_NO!$C$41</f>
        <v>0</v>
      </c>
      <c r="G12" s="75">
        <f>[5]STA_SP2_NO!$C$41</f>
        <v>0</v>
      </c>
      <c r="H12" s="154">
        <f>[6]STA_SP2_NO!$C$41</f>
        <v>0</v>
      </c>
      <c r="I12" s="75">
        <f>[7]STA_SP2_NO!$C$41</f>
        <v>0</v>
      </c>
      <c r="J12" s="154">
        <f>[8]STA_SP2_NO!$C$41</f>
        <v>0</v>
      </c>
      <c r="K12" s="75">
        <f>[9]STA_SP2_NO!$C$41</f>
        <v>0</v>
      </c>
      <c r="L12" s="154">
        <f>'[10]СП-2 (н.о.)'!$C$42</f>
        <v>0</v>
      </c>
      <c r="M12" s="75">
        <f>[11]STA_SP2_NO!$C$41</f>
        <v>0</v>
      </c>
      <c r="N12" s="37">
        <f t="shared" si="0"/>
        <v>3</v>
      </c>
    </row>
    <row r="13" spans="1:14" ht="15.75" thickBot="1" x14ac:dyDescent="0.3">
      <c r="A13" s="40"/>
      <c r="B13" s="41" t="s">
        <v>37</v>
      </c>
      <c r="C13" s="45">
        <f t="shared" ref="C13:M13" si="1">SUM(C5:C12)</f>
        <v>495</v>
      </c>
      <c r="D13" s="43">
        <f t="shared" si="1"/>
        <v>38</v>
      </c>
      <c r="E13" s="45">
        <f t="shared" si="1"/>
        <v>5556</v>
      </c>
      <c r="F13" s="43">
        <f t="shared" si="1"/>
        <v>45</v>
      </c>
      <c r="G13" s="45">
        <f t="shared" si="1"/>
        <v>33</v>
      </c>
      <c r="H13" s="43">
        <f t="shared" si="1"/>
        <v>40</v>
      </c>
      <c r="I13" s="45">
        <f t="shared" si="1"/>
        <v>55</v>
      </c>
      <c r="J13" s="43">
        <f t="shared" si="1"/>
        <v>85</v>
      </c>
      <c r="K13" s="45">
        <f t="shared" si="1"/>
        <v>16</v>
      </c>
      <c r="L13" s="43">
        <f>SUM(L5:L12)</f>
        <v>639</v>
      </c>
      <c r="M13" s="45">
        <f t="shared" si="1"/>
        <v>15</v>
      </c>
      <c r="N13" s="43">
        <f t="shared" si="0"/>
        <v>7017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41" t="s">
        <v>53</v>
      </c>
      <c r="B15" s="379"/>
      <c r="C15" s="63">
        <f>C13/N13</f>
        <v>7.0542967079948699E-2</v>
      </c>
      <c r="D15" s="64">
        <f>D13/N13</f>
        <v>5.4154196950263649E-3</v>
      </c>
      <c r="E15" s="52">
        <f>E13/N13</f>
        <v>0.79179136383069693</v>
      </c>
      <c r="F15" s="64">
        <f>F13/N13</f>
        <v>6.412997007268063E-3</v>
      </c>
      <c r="G15" s="52">
        <f>G13/N13</f>
        <v>4.70286447199658E-3</v>
      </c>
      <c r="H15" s="64">
        <f>H13/N13</f>
        <v>5.7004417842382782E-3</v>
      </c>
      <c r="I15" s="52">
        <f>I13/N13</f>
        <v>7.8381074533276328E-3</v>
      </c>
      <c r="J15" s="64">
        <f>J13/N13</f>
        <v>1.2113438791506342E-2</v>
      </c>
      <c r="K15" s="52">
        <f>K13/N13</f>
        <v>2.2801767136953113E-3</v>
      </c>
      <c r="L15" s="64">
        <f>L13/N13</f>
        <v>9.1064557503206495E-2</v>
      </c>
      <c r="M15" s="65">
        <f>M13/N13</f>
        <v>2.1376656690893546E-3</v>
      </c>
      <c r="N15" s="210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29"/>
      <c r="B17" s="29"/>
      <c r="C17" s="330" t="s">
        <v>109</v>
      </c>
      <c r="D17" s="331"/>
      <c r="E17" s="331"/>
      <c r="F17" s="331"/>
      <c r="G17" s="331"/>
      <c r="H17" s="331"/>
      <c r="I17" s="331"/>
      <c r="J17" s="332"/>
      <c r="K17" s="332"/>
      <c r="L17" s="29"/>
      <c r="M17" s="29"/>
      <c r="N17" s="207" t="s">
        <v>36</v>
      </c>
    </row>
    <row r="18" spans="1:14" ht="15.75" thickBot="1" x14ac:dyDescent="0.3">
      <c r="A18" s="333" t="s">
        <v>0</v>
      </c>
      <c r="B18" s="335" t="s">
        <v>1</v>
      </c>
      <c r="C18" s="362" t="s">
        <v>2</v>
      </c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35" t="s">
        <v>3</v>
      </c>
    </row>
    <row r="19" spans="1:14" x14ac:dyDescent="0.25">
      <c r="A19" s="363"/>
      <c r="B19" s="365"/>
      <c r="C19" s="384" t="s">
        <v>69</v>
      </c>
      <c r="D19" s="335" t="s">
        <v>4</v>
      </c>
      <c r="E19" s="369" t="s">
        <v>5</v>
      </c>
      <c r="F19" s="387" t="s">
        <v>6</v>
      </c>
      <c r="G19" s="369" t="s">
        <v>7</v>
      </c>
      <c r="H19" s="367" t="s">
        <v>8</v>
      </c>
      <c r="I19" s="369" t="s">
        <v>94</v>
      </c>
      <c r="J19" s="367" t="s">
        <v>9</v>
      </c>
      <c r="K19" s="384" t="s">
        <v>10</v>
      </c>
      <c r="L19" s="335" t="s">
        <v>93</v>
      </c>
      <c r="M19" s="369" t="s">
        <v>11</v>
      </c>
      <c r="N19" s="372"/>
    </row>
    <row r="20" spans="1:14" ht="15.75" thickBot="1" x14ac:dyDescent="0.3">
      <c r="A20" s="364"/>
      <c r="B20" s="366"/>
      <c r="C20" s="386"/>
      <c r="D20" s="364"/>
      <c r="E20" s="364"/>
      <c r="F20" s="388"/>
      <c r="G20" s="364"/>
      <c r="H20" s="368"/>
      <c r="I20" s="364"/>
      <c r="J20" s="368"/>
      <c r="K20" s="386"/>
      <c r="L20" s="364"/>
      <c r="M20" s="364"/>
      <c r="N20" s="366"/>
    </row>
    <row r="21" spans="1:14" x14ac:dyDescent="0.25">
      <c r="A21" s="34">
        <v>1</v>
      </c>
      <c r="B21" s="35" t="s">
        <v>39</v>
      </c>
      <c r="C21" s="75">
        <f>[1]STA_SP2_NO!$D$34</f>
        <v>1118.82</v>
      </c>
      <c r="D21" s="154">
        <f>[2]STA_SP2_NO!$D$34</f>
        <v>260.76</v>
      </c>
      <c r="E21" s="75">
        <f>[3]STA_SP2_NO!$D$34</f>
        <v>17444</v>
      </c>
      <c r="F21" s="154">
        <f>[4]STA_SP2_NO!$D$34</f>
        <v>212.02</v>
      </c>
      <c r="G21" s="75">
        <f>[5]STA_SP2_NO!$D$34</f>
        <v>183</v>
      </c>
      <c r="H21" s="154">
        <f>[6]STA_SP2_NO!$D$34</f>
        <v>237</v>
      </c>
      <c r="I21" s="75">
        <f>[7]STA_SP2_NO!$D$34</f>
        <v>269.95999999999998</v>
      </c>
      <c r="J21" s="154">
        <f>[8]STA_SP2_NO!$D$34</f>
        <v>495</v>
      </c>
      <c r="K21" s="75">
        <f>[9]STA_SP2_NO!$D$34</f>
        <v>152</v>
      </c>
      <c r="L21" s="154">
        <f>'[10]СП-2 (н.о.)'!$D$35</f>
        <v>1856.07</v>
      </c>
      <c r="M21" s="75">
        <f>[11]STA_SP2_NO!$D$34</f>
        <v>118</v>
      </c>
      <c r="N21" s="154">
        <f t="shared" ref="N21:N28" si="2">SUM(C21:M21)</f>
        <v>22346.63</v>
      </c>
    </row>
    <row r="22" spans="1:14" x14ac:dyDescent="0.25">
      <c r="A22" s="36">
        <v>2</v>
      </c>
      <c r="B22" s="37" t="s">
        <v>40</v>
      </c>
      <c r="C22" s="75">
        <f>[1]STA_SP2_NO!$D$35</f>
        <v>909.88</v>
      </c>
      <c r="D22" s="154">
        <f>[2]STA_SP2_NO!$D$35</f>
        <v>14.15</v>
      </c>
      <c r="E22" s="75">
        <f>[3]STA_SP2_NO!$D$35</f>
        <v>577</v>
      </c>
      <c r="F22" s="154">
        <f>[4]STA_SP2_NO!$D$35</f>
        <v>0</v>
      </c>
      <c r="G22" s="75">
        <f>[5]STA_SP2_NO!$D$35</f>
        <v>0</v>
      </c>
      <c r="H22" s="154">
        <f>[6]STA_SP2_NO!$D$35</f>
        <v>0</v>
      </c>
      <c r="I22" s="75">
        <f>[7]STA_SP2_NO!$D$35</f>
        <v>0</v>
      </c>
      <c r="J22" s="154">
        <f>[8]STA_SP2_NO!$D$35</f>
        <v>0</v>
      </c>
      <c r="K22" s="75">
        <f>[9]STA_SP2_NO!$D$35</f>
        <v>8</v>
      </c>
      <c r="L22" s="154">
        <f>'[10]СП-2 (н.о.)'!$D$36</f>
        <v>206.03</v>
      </c>
      <c r="M22" s="75">
        <f>[11]STA_SP2_NO!$D$35</f>
        <v>43</v>
      </c>
      <c r="N22" s="62">
        <f t="shared" si="2"/>
        <v>1758.06</v>
      </c>
    </row>
    <row r="23" spans="1:14" x14ac:dyDescent="0.25">
      <c r="A23" s="36">
        <v>3</v>
      </c>
      <c r="B23" s="37" t="s">
        <v>41</v>
      </c>
      <c r="C23" s="75">
        <f>[1]STA_SP2_NO!$D$36</f>
        <v>12.94</v>
      </c>
      <c r="D23" s="154">
        <f>[2]STA_SP2_NO!$D$36</f>
        <v>0</v>
      </c>
      <c r="E23" s="75">
        <f>[3]STA_SP2_NO!$D$36</f>
        <v>40</v>
      </c>
      <c r="F23" s="154">
        <f>[4]STA_SP2_NO!$D$36</f>
        <v>0</v>
      </c>
      <c r="G23" s="75">
        <f>[5]STA_SP2_NO!$D$36</f>
        <v>0</v>
      </c>
      <c r="H23" s="154">
        <f>[6]STA_SP2_NO!$D$36</f>
        <v>0</v>
      </c>
      <c r="I23" s="75">
        <f>[7]STA_SP2_NO!$D$36</f>
        <v>0</v>
      </c>
      <c r="J23" s="154">
        <f>[8]STA_SP2_NO!$D$36</f>
        <v>0</v>
      </c>
      <c r="K23" s="75">
        <f>[9]STA_SP2_NO!$D$36</f>
        <v>0</v>
      </c>
      <c r="L23" s="154">
        <f>'[10]СП-2 (н.о.)'!$D$37</f>
        <v>0</v>
      </c>
      <c r="M23" s="75">
        <f>[11]STA_SP2_NO!$D$36</f>
        <v>0</v>
      </c>
      <c r="N23" s="62">
        <f t="shared" si="2"/>
        <v>52.94</v>
      </c>
    </row>
    <row r="24" spans="1:14" x14ac:dyDescent="0.25">
      <c r="A24" s="36">
        <v>4</v>
      </c>
      <c r="B24" s="37" t="s">
        <v>42</v>
      </c>
      <c r="C24" s="75">
        <f>[1]STA_SP2_NO!$D$37</f>
        <v>0.62</v>
      </c>
      <c r="D24" s="154">
        <f>[2]STA_SP2_NO!$D$37</f>
        <v>0</v>
      </c>
      <c r="E24" s="75">
        <f>[3]STA_SP2_NO!$D$37</f>
        <v>14</v>
      </c>
      <c r="F24" s="154">
        <f>[4]STA_SP2_NO!$D$37</f>
        <v>0</v>
      </c>
      <c r="G24" s="75">
        <f>[5]STA_SP2_NO!$D$37</f>
        <v>0</v>
      </c>
      <c r="H24" s="154">
        <f>[6]STA_SP2_NO!$D$37</f>
        <v>0</v>
      </c>
      <c r="I24" s="75">
        <f>[7]STA_SP2_NO!$D$37</f>
        <v>0</v>
      </c>
      <c r="J24" s="154">
        <f>[8]STA_SP2_NO!$D$37</f>
        <v>0</v>
      </c>
      <c r="K24" s="75">
        <f>[9]STA_SP2_NO!$D$37</f>
        <v>0</v>
      </c>
      <c r="L24" s="154">
        <f>'[10]СП-2 (н.о.)'!$D$38</f>
        <v>0.62</v>
      </c>
      <c r="M24" s="75">
        <f>[11]STA_SP2_NO!$D$37</f>
        <v>0</v>
      </c>
      <c r="N24" s="37">
        <f t="shared" si="2"/>
        <v>15.239999999999998</v>
      </c>
    </row>
    <row r="25" spans="1:14" x14ac:dyDescent="0.25">
      <c r="A25" s="36">
        <v>5</v>
      </c>
      <c r="B25" s="37" t="s">
        <v>43</v>
      </c>
      <c r="C25" s="75">
        <f>[1]STA_SP2_NO!$D$38</f>
        <v>2.4700000000000002</v>
      </c>
      <c r="D25" s="154">
        <f>[2]STA_SP2_NO!$D$38</f>
        <v>0</v>
      </c>
      <c r="E25" s="75">
        <f>[3]STA_SP2_NO!$D$38</f>
        <v>0</v>
      </c>
      <c r="F25" s="154">
        <f>[4]STA_SP2_NO!$D$38</f>
        <v>7.4</v>
      </c>
      <c r="G25" s="75">
        <f>[5]STA_SP2_NO!$D$38</f>
        <v>0</v>
      </c>
      <c r="H25" s="154">
        <f>[6]STA_SP2_NO!$D$38</f>
        <v>0</v>
      </c>
      <c r="I25" s="75">
        <f>[7]STA_SP2_NO!$D$38</f>
        <v>0</v>
      </c>
      <c r="J25" s="154">
        <f>[8]STA_SP2_NO!$D$38</f>
        <v>0</v>
      </c>
      <c r="K25" s="75">
        <f>[9]STA_SP2_NO!$D$38</f>
        <v>0</v>
      </c>
      <c r="L25" s="154">
        <f>'[10]СП-2 (н.о.)'!$D$39</f>
        <v>2.46</v>
      </c>
      <c r="M25" s="75">
        <f>[11]STA_SP2_NO!$D$38</f>
        <v>0</v>
      </c>
      <c r="N25" s="37">
        <f t="shared" si="2"/>
        <v>12.330000000000002</v>
      </c>
    </row>
    <row r="26" spans="1:14" x14ac:dyDescent="0.25">
      <c r="A26" s="36">
        <v>6</v>
      </c>
      <c r="B26" s="37" t="s">
        <v>44</v>
      </c>
      <c r="C26" s="75">
        <f>[1]STA_SP2_NO!$D$39</f>
        <v>3.09</v>
      </c>
      <c r="D26" s="154">
        <f>[2]STA_SP2_NO!$D$39</f>
        <v>19.68</v>
      </c>
      <c r="E26" s="75">
        <f>[3]STA_SP2_NO!$D$39</f>
        <v>0</v>
      </c>
      <c r="F26" s="154">
        <f>[4]STA_SP2_NO!$D$39</f>
        <v>12.3</v>
      </c>
      <c r="G26" s="75">
        <f>[5]STA_SP2_NO!$D$39</f>
        <v>0</v>
      </c>
      <c r="H26" s="154">
        <f>[6]STA_SP2_NO!$D$39</f>
        <v>0</v>
      </c>
      <c r="I26" s="75">
        <f>[7]STA_SP2_NO!$D$39</f>
        <v>0</v>
      </c>
      <c r="J26" s="154">
        <f>[8]STA_SP2_NO!$D$39</f>
        <v>0</v>
      </c>
      <c r="K26" s="75">
        <f>[9]STA_SP2_NO!$D$39</f>
        <v>0</v>
      </c>
      <c r="L26" s="154">
        <f>'[10]СП-2 (н.о.)'!$D$40</f>
        <v>60.89</v>
      </c>
      <c r="M26" s="75">
        <f>[11]STA_SP2_NO!$D$39</f>
        <v>0</v>
      </c>
      <c r="N26" s="62">
        <f t="shared" si="2"/>
        <v>95.960000000000008</v>
      </c>
    </row>
    <row r="27" spans="1:14" x14ac:dyDescent="0.25">
      <c r="A27" s="36">
        <v>7</v>
      </c>
      <c r="B27" s="37" t="s">
        <v>45</v>
      </c>
      <c r="C27" s="75">
        <f>[1]STA_SP2_NO!$D$40</f>
        <v>48.37</v>
      </c>
      <c r="D27" s="154">
        <f>[2]STA_SP2_NO!$D$40</f>
        <v>0</v>
      </c>
      <c r="E27" s="75">
        <f>[3]STA_SP2_NO!$D$40</f>
        <v>13</v>
      </c>
      <c r="F27" s="154">
        <f>[4]STA_SP2_NO!$D$40</f>
        <v>0</v>
      </c>
      <c r="G27" s="75">
        <f>[5]STA_SP2_NO!$D$40</f>
        <v>1</v>
      </c>
      <c r="H27" s="154">
        <f>[6]STA_SP2_NO!$D$40</f>
        <v>2</v>
      </c>
      <c r="I27" s="75">
        <f>[7]STA_SP2_NO!$D$40</f>
        <v>0</v>
      </c>
      <c r="J27" s="154">
        <f>[8]STA_SP2_NO!$D$40</f>
        <v>0</v>
      </c>
      <c r="K27" s="75">
        <f>[9]STA_SP2_NO!$D$40</f>
        <v>0</v>
      </c>
      <c r="L27" s="154">
        <f>'[10]СП-2 (н.о.)'!$D$41</f>
        <v>107.32</v>
      </c>
      <c r="M27" s="75">
        <f>[11]STA_SP2_NO!$D$40</f>
        <v>0</v>
      </c>
      <c r="N27" s="62">
        <f t="shared" si="2"/>
        <v>171.69</v>
      </c>
    </row>
    <row r="28" spans="1:14" ht="15.75" thickBot="1" x14ac:dyDescent="0.3">
      <c r="A28" s="38">
        <v>8</v>
      </c>
      <c r="B28" s="39" t="s">
        <v>46</v>
      </c>
      <c r="C28" s="75">
        <f>[1]STA_SP2_NO!$D$41</f>
        <v>0</v>
      </c>
      <c r="D28" s="154">
        <f>[2]STA_SP2_NO!$D$41</f>
        <v>0</v>
      </c>
      <c r="E28" s="75">
        <f>[3]STA_SP2_NO!$D$41</f>
        <v>42</v>
      </c>
      <c r="F28" s="154">
        <f>[4]STA_SP2_NO!$D$41</f>
        <v>0</v>
      </c>
      <c r="G28" s="75">
        <f>[5]STA_SP2_NO!$D$41</f>
        <v>0</v>
      </c>
      <c r="H28" s="154">
        <f>[6]STA_SP2_NO!$D$41</f>
        <v>0</v>
      </c>
      <c r="I28" s="75">
        <f>[7]STA_SP2_NO!$D$41</f>
        <v>0</v>
      </c>
      <c r="J28" s="154">
        <f>[8]STA_SP2_NO!$D$41</f>
        <v>0</v>
      </c>
      <c r="K28" s="75">
        <f>[9]STA_SP2_NO!$D$41</f>
        <v>0</v>
      </c>
      <c r="L28" s="154">
        <f>'[10]СП-2 (н.о.)'!$D$42</f>
        <v>0</v>
      </c>
      <c r="M28" s="75">
        <f>[11]STA_SP2_NO!$D$41</f>
        <v>0</v>
      </c>
      <c r="N28" s="37">
        <f t="shared" si="2"/>
        <v>42</v>
      </c>
    </row>
    <row r="29" spans="1:14" ht="15.75" thickBot="1" x14ac:dyDescent="0.3">
      <c r="A29" s="40"/>
      <c r="B29" s="41" t="s">
        <v>37</v>
      </c>
      <c r="C29" s="45">
        <f t="shared" ref="C29:M29" si="3">SUM(C21:C28)</f>
        <v>2096.1899999999996</v>
      </c>
      <c r="D29" s="56">
        <f>SUM(D21:D28)</f>
        <v>294.58999999999997</v>
      </c>
      <c r="E29" s="45">
        <f t="shared" si="3"/>
        <v>18130</v>
      </c>
      <c r="F29" s="43">
        <f t="shared" si="3"/>
        <v>231.72000000000003</v>
      </c>
      <c r="G29" s="45">
        <f t="shared" si="3"/>
        <v>184</v>
      </c>
      <c r="H29" s="43">
        <f t="shared" si="3"/>
        <v>239</v>
      </c>
      <c r="I29" s="45">
        <f>SUM(I21:I28)</f>
        <v>269.95999999999998</v>
      </c>
      <c r="J29" s="43">
        <f t="shared" si="3"/>
        <v>495</v>
      </c>
      <c r="K29" s="45">
        <f t="shared" si="3"/>
        <v>160</v>
      </c>
      <c r="L29" s="43">
        <f>SUM(L21:L28)</f>
        <v>2233.39</v>
      </c>
      <c r="M29" s="45">
        <f t="shared" si="3"/>
        <v>161</v>
      </c>
      <c r="N29" s="43">
        <f>SUM(C29:M29)</f>
        <v>24494.85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41" t="s">
        <v>53</v>
      </c>
      <c r="B31" s="379"/>
      <c r="C31" s="63">
        <f>C29/N29</f>
        <v>8.5576764095309815E-2</v>
      </c>
      <c r="D31" s="64">
        <f>D29/N29</f>
        <v>1.2026609675094968E-2</v>
      </c>
      <c r="E31" s="52">
        <f>E29/N29</f>
        <v>0.74015558372474222</v>
      </c>
      <c r="F31" s="64">
        <f>F29/N29</f>
        <v>9.4599477032927346E-3</v>
      </c>
      <c r="G31" s="52">
        <f>G29/N29</f>
        <v>7.5117830890983209E-3</v>
      </c>
      <c r="H31" s="64">
        <f>H29/N29</f>
        <v>9.757153034209232E-3</v>
      </c>
      <c r="I31" s="52">
        <f>I29/N29</f>
        <v>1.1021092188766211E-2</v>
      </c>
      <c r="J31" s="64">
        <f>J29/N29</f>
        <v>2.0208329505998202E-2</v>
      </c>
      <c r="K31" s="52">
        <f>K29/N29</f>
        <v>6.5319852948681053E-3</v>
      </c>
      <c r="L31" s="64">
        <f>L29/N29</f>
        <v>9.1177941485659234E-2</v>
      </c>
      <c r="M31" s="65">
        <f>M29/N29</f>
        <v>6.5728102029610309E-3</v>
      </c>
      <c r="N31" s="210">
        <f>N29/N29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8:N20"/>
    <mergeCell ref="C19:C20"/>
    <mergeCell ref="D19:D20"/>
    <mergeCell ref="E19:E20"/>
    <mergeCell ref="F19:F20"/>
    <mergeCell ref="A15:B15"/>
    <mergeCell ref="C17:K17"/>
    <mergeCell ref="A18:A20"/>
    <mergeCell ref="B18:B20"/>
    <mergeCell ref="C18:M18"/>
    <mergeCell ref="M19:M20"/>
    <mergeCell ref="K19:K20"/>
    <mergeCell ref="L19:L20"/>
    <mergeCell ref="A31:B31"/>
    <mergeCell ref="G19:G20"/>
    <mergeCell ref="H19:H20"/>
    <mergeCell ref="I19:I20"/>
    <mergeCell ref="J19:J20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I23" sqref="I23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57"/>
      <c r="B1" s="157"/>
      <c r="C1" s="330" t="s">
        <v>110</v>
      </c>
      <c r="D1" s="331"/>
      <c r="E1" s="331"/>
      <c r="F1" s="331"/>
      <c r="G1" s="331"/>
      <c r="H1" s="331"/>
      <c r="I1" s="331"/>
      <c r="J1" s="391"/>
      <c r="K1" s="391"/>
      <c r="L1" s="157"/>
      <c r="M1" s="157"/>
      <c r="N1" s="158"/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73" t="s">
        <v>69</v>
      </c>
      <c r="D3" s="367" t="s">
        <v>4</v>
      </c>
      <c r="E3" s="369" t="s">
        <v>5</v>
      </c>
      <c r="F3" s="367" t="s">
        <v>6</v>
      </c>
      <c r="G3" s="369" t="s">
        <v>7</v>
      </c>
      <c r="H3" s="367" t="s">
        <v>8</v>
      </c>
      <c r="I3" s="369" t="s">
        <v>94</v>
      </c>
      <c r="J3" s="335" t="s">
        <v>9</v>
      </c>
      <c r="K3" s="392" t="s">
        <v>38</v>
      </c>
      <c r="L3" s="335" t="s">
        <v>93</v>
      </c>
      <c r="M3" s="375" t="s">
        <v>11</v>
      </c>
      <c r="N3" s="372"/>
    </row>
    <row r="4" spans="1:14" ht="15.75" thickBot="1" x14ac:dyDescent="0.3">
      <c r="A4" s="364"/>
      <c r="B4" s="366"/>
      <c r="C4" s="374"/>
      <c r="D4" s="368"/>
      <c r="E4" s="364"/>
      <c r="F4" s="368"/>
      <c r="G4" s="364"/>
      <c r="H4" s="368"/>
      <c r="I4" s="364"/>
      <c r="J4" s="364"/>
      <c r="K4" s="393"/>
      <c r="L4" s="364"/>
      <c r="M4" s="376"/>
      <c r="N4" s="366"/>
    </row>
    <row r="5" spans="1:14" ht="15.75" thickBot="1" x14ac:dyDescent="0.3">
      <c r="A5" s="34">
        <v>1</v>
      </c>
      <c r="B5" s="35" t="s">
        <v>39</v>
      </c>
      <c r="C5" s="153">
        <f>[1]STA_SP2_NO!$J$11</f>
        <v>326</v>
      </c>
      <c r="D5" s="81">
        <f>[2]STA_SP2_NO!$J$11</f>
        <v>515</v>
      </c>
      <c r="E5" s="153">
        <f>[3]STA_SP2_NO!$J$11</f>
        <v>513</v>
      </c>
      <c r="F5" s="81">
        <f>[4]STA_SP2_NO!$J$11</f>
        <v>520</v>
      </c>
      <c r="G5" s="153">
        <f>[5]STA_SP2_NO!$J$11</f>
        <v>819</v>
      </c>
      <c r="H5" s="159">
        <f>[6]STA_SP2_NO!$J$11</f>
        <v>519</v>
      </c>
      <c r="I5" s="153">
        <f>[7]STA_SP2_NO!$J$11</f>
        <v>624</v>
      </c>
      <c r="J5" s="81">
        <f>[8]STA_SP2_NO!$J$11</f>
        <v>986</v>
      </c>
      <c r="K5" s="153">
        <f>[9]STA_SP2_NO!$J$11</f>
        <v>593</v>
      </c>
      <c r="L5" s="81">
        <f>'[10]СП-2 (н.о.)'!$J$12</f>
        <v>481</v>
      </c>
      <c r="M5" s="153">
        <f>[11]STA_SP2_NO!$J$11</f>
        <v>662</v>
      </c>
      <c r="N5" s="154">
        <f t="shared" ref="N5:N17" si="0">SUM(C5:M5)</f>
        <v>6558</v>
      </c>
    </row>
    <row r="6" spans="1:14" ht="15.75" thickBot="1" x14ac:dyDescent="0.3">
      <c r="A6" s="36">
        <v>2</v>
      </c>
      <c r="B6" s="37" t="s">
        <v>40</v>
      </c>
      <c r="C6" s="153">
        <f>[1]STA_SP2_NO!$J$12</f>
        <v>39</v>
      </c>
      <c r="D6" s="81">
        <f>[2]STA_SP2_NO!$J$12</f>
        <v>81</v>
      </c>
      <c r="E6" s="153">
        <f>[3]STA_SP2_NO!$J$12</f>
        <v>74</v>
      </c>
      <c r="F6" s="81">
        <f>[4]STA_SP2_NO!$J$12</f>
        <v>89</v>
      </c>
      <c r="G6" s="153">
        <f>[5]STA_SP2_NO!$J$12</f>
        <v>72</v>
      </c>
      <c r="H6" s="159">
        <f>[6]STA_SP2_NO!$J$12</f>
        <v>54</v>
      </c>
      <c r="I6" s="153">
        <f>[7]STA_SP2_NO!$J$12</f>
        <v>65</v>
      </c>
      <c r="J6" s="81">
        <f>[8]STA_SP2_NO!$J$12</f>
        <v>117</v>
      </c>
      <c r="K6" s="153">
        <f>[9]STA_SP2_NO!$J$12</f>
        <v>88</v>
      </c>
      <c r="L6" s="81">
        <f>'[10]СП-2 (н.о.)'!$J$13</f>
        <v>56</v>
      </c>
      <c r="M6" s="153">
        <f>[11]STA_SP2_NO!$J$12</f>
        <v>80</v>
      </c>
      <c r="N6" s="62">
        <f t="shared" si="0"/>
        <v>815</v>
      </c>
    </row>
    <row r="7" spans="1:14" ht="15.75" thickBot="1" x14ac:dyDescent="0.3">
      <c r="A7" s="36">
        <v>3</v>
      </c>
      <c r="B7" s="37" t="s">
        <v>41</v>
      </c>
      <c r="C7" s="153">
        <f>[1]STA_SP2_NO!$J$13</f>
        <v>3</v>
      </c>
      <c r="D7" s="81">
        <f>[2]STA_SP2_NO!$J$13</f>
        <v>4</v>
      </c>
      <c r="E7" s="153">
        <f>[3]STA_SP2_NO!$J$13</f>
        <v>4</v>
      </c>
      <c r="F7" s="81">
        <f>[4]STA_SP2_NO!$J$13</f>
        <v>6</v>
      </c>
      <c r="G7" s="153">
        <f>[5]STA_SP2_NO!$J$13</f>
        <v>10</v>
      </c>
      <c r="H7" s="159">
        <f>[6]STA_SP2_NO!$J$13</f>
        <v>1</v>
      </c>
      <c r="I7" s="153">
        <f>[7]STA_SP2_NO!$J$13</f>
        <v>4</v>
      </c>
      <c r="J7" s="81">
        <f>[8]STA_SP2_NO!$J$13</f>
        <v>32</v>
      </c>
      <c r="K7" s="153">
        <f>[9]STA_SP2_NO!$J$13</f>
        <v>1</v>
      </c>
      <c r="L7" s="81">
        <f>'[10]СП-2 (н.о.)'!$J$14</f>
        <v>4</v>
      </c>
      <c r="M7" s="153">
        <f>[11]STA_SP2_NO!$J$13</f>
        <v>3</v>
      </c>
      <c r="N7" s="62">
        <f t="shared" si="0"/>
        <v>72</v>
      </c>
    </row>
    <row r="8" spans="1:14" ht="15.75" thickBot="1" x14ac:dyDescent="0.3">
      <c r="A8" s="36">
        <v>4</v>
      </c>
      <c r="B8" s="37" t="s">
        <v>42</v>
      </c>
      <c r="C8" s="153">
        <f>[1]STA_SP2_NO!$J$14</f>
        <v>1</v>
      </c>
      <c r="D8" s="81">
        <f>[2]STA_SP2_NO!$J$14</f>
        <v>5</v>
      </c>
      <c r="E8" s="153">
        <f>[3]STA_SP2_NO!$J$14</f>
        <v>1</v>
      </c>
      <c r="F8" s="81">
        <f>[4]STA_SP2_NO!$J$14</f>
        <v>5</v>
      </c>
      <c r="G8" s="153">
        <f>[5]STA_SP2_NO!$J$14</f>
        <v>4</v>
      </c>
      <c r="H8" s="159">
        <f>[6]STA_SP2_NO!$J$14</f>
        <v>3</v>
      </c>
      <c r="I8" s="153">
        <f>[7]STA_SP2_NO!$J$14</f>
        <v>1</v>
      </c>
      <c r="J8" s="81">
        <f>[8]STA_SP2_NO!$J$14</f>
        <v>2</v>
      </c>
      <c r="K8" s="153">
        <f>[9]STA_SP2_NO!$J$14</f>
        <v>0</v>
      </c>
      <c r="L8" s="81">
        <f>'[10]СП-2 (н.о.)'!$J$15</f>
        <v>0</v>
      </c>
      <c r="M8" s="153">
        <f>[11]STA_SP2_NO!$J$14</f>
        <v>2</v>
      </c>
      <c r="N8" s="62">
        <f t="shared" si="0"/>
        <v>24</v>
      </c>
    </row>
    <row r="9" spans="1:14" ht="15.75" thickBot="1" x14ac:dyDescent="0.3">
      <c r="A9" s="36">
        <v>5</v>
      </c>
      <c r="B9" s="37" t="s">
        <v>43</v>
      </c>
      <c r="C9" s="153">
        <f>[1]STA_SP2_NO!$J$15</f>
        <v>0</v>
      </c>
      <c r="D9" s="81">
        <f>[2]STA_SP2_NO!$J$15</f>
        <v>0</v>
      </c>
      <c r="E9" s="153">
        <f>[3]STA_SP2_NO!$J$15</f>
        <v>0</v>
      </c>
      <c r="F9" s="81">
        <f>[4]STA_SP2_NO!$J$15</f>
        <v>1</v>
      </c>
      <c r="G9" s="153">
        <f>[5]STA_SP2_NO!$J$15</f>
        <v>2</v>
      </c>
      <c r="H9" s="159">
        <f>[6]STA_SP2_NO!$J$15</f>
        <v>1</v>
      </c>
      <c r="I9" s="153">
        <f>[7]STA_SP2_NO!$J$15</f>
        <v>2</v>
      </c>
      <c r="J9" s="81">
        <f>[8]STA_SP2_NO!$J$15</f>
        <v>0</v>
      </c>
      <c r="K9" s="153">
        <f>[9]STA_SP2_NO!$J$15</f>
        <v>5</v>
      </c>
      <c r="L9" s="81">
        <f>'[10]СП-2 (н.о.)'!$J$16</f>
        <v>0</v>
      </c>
      <c r="M9" s="153">
        <f>[11]STA_SP2_NO!$J$15</f>
        <v>0</v>
      </c>
      <c r="N9" s="37">
        <f t="shared" si="0"/>
        <v>11</v>
      </c>
    </row>
    <row r="10" spans="1:14" ht="15.75" thickBot="1" x14ac:dyDescent="0.3">
      <c r="A10" s="36">
        <v>6</v>
      </c>
      <c r="B10" s="37" t="s">
        <v>44</v>
      </c>
      <c r="C10" s="153">
        <f>[1]STA_SP2_NO!$J$16</f>
        <v>6</v>
      </c>
      <c r="D10" s="81">
        <f>[2]STA_SP2_NO!$J$16</f>
        <v>12</v>
      </c>
      <c r="E10" s="153">
        <f>[3]STA_SP2_NO!$J$16</f>
        <v>1</v>
      </c>
      <c r="F10" s="81">
        <f>[4]STA_SP2_NO!$J$16</f>
        <v>3</v>
      </c>
      <c r="G10" s="153">
        <f>[5]STA_SP2_NO!$J$16</f>
        <v>3</v>
      </c>
      <c r="H10" s="159">
        <f>[6]STA_SP2_NO!$J$16</f>
        <v>4</v>
      </c>
      <c r="I10" s="153">
        <f>[7]STA_SP2_NO!$J$16</f>
        <v>14</v>
      </c>
      <c r="J10" s="81">
        <f>[8]STA_SP2_NO!$J$16</f>
        <v>9</v>
      </c>
      <c r="K10" s="153">
        <f>[9]STA_SP2_NO!$J$16</f>
        <v>4</v>
      </c>
      <c r="L10" s="81">
        <f>'[10]СП-2 (н.о.)'!$J$17</f>
        <v>2</v>
      </c>
      <c r="M10" s="153">
        <f>[11]STA_SP2_NO!$J$16</f>
        <v>7</v>
      </c>
      <c r="N10" s="62">
        <f t="shared" si="0"/>
        <v>65</v>
      </c>
    </row>
    <row r="11" spans="1:14" ht="15.75" thickBot="1" x14ac:dyDescent="0.3">
      <c r="A11" s="36">
        <v>7</v>
      </c>
      <c r="B11" s="37" t="s">
        <v>45</v>
      </c>
      <c r="C11" s="153">
        <f>[1]STA_SP2_NO!$J$17</f>
        <v>0</v>
      </c>
      <c r="D11" s="81">
        <f>[2]STA_SP2_NO!$J$17</f>
        <v>0</v>
      </c>
      <c r="E11" s="153">
        <f>[3]STA_SP2_NO!$J$17</f>
        <v>0</v>
      </c>
      <c r="F11" s="81">
        <f>[4]STA_SP2_NO!$J$17</f>
        <v>0</v>
      </c>
      <c r="G11" s="153">
        <f>[5]STA_SP2_NO!$J$17</f>
        <v>0</v>
      </c>
      <c r="H11" s="159">
        <f>[6]STA_SP2_NO!$J$17</f>
        <v>0</v>
      </c>
      <c r="I11" s="153">
        <f>[7]STA_SP2_NO!$J$17</f>
        <v>1</v>
      </c>
      <c r="J11" s="81">
        <f>[8]STA_SP2_NO!$J$17</f>
        <v>1</v>
      </c>
      <c r="K11" s="153">
        <f>[9]STA_SP2_NO!$J$17</f>
        <v>0</v>
      </c>
      <c r="L11" s="81">
        <f>'[10]СП-2 (н.о.)'!$J$18</f>
        <v>0</v>
      </c>
      <c r="M11" s="153">
        <f>[11]STA_SP2_NO!$J$17</f>
        <v>0</v>
      </c>
      <c r="N11" s="62">
        <f t="shared" si="0"/>
        <v>2</v>
      </c>
    </row>
    <row r="12" spans="1:14" ht="15.75" thickBot="1" x14ac:dyDescent="0.3">
      <c r="A12" s="36">
        <v>8</v>
      </c>
      <c r="B12" s="37" t="s">
        <v>46</v>
      </c>
      <c r="C12" s="153">
        <f>[1]STA_SP2_NO!$J$18</f>
        <v>5</v>
      </c>
      <c r="D12" s="81">
        <f>[2]STA_SP2_NO!$J$18</f>
        <v>1</v>
      </c>
      <c r="E12" s="153">
        <f>[3]STA_SP2_NO!$J$18</f>
        <v>14</v>
      </c>
      <c r="F12" s="81">
        <f>[4]STA_SP2_NO!$J$18</f>
        <v>2</v>
      </c>
      <c r="G12" s="153">
        <f>[5]STA_SP2_NO!$J$18</f>
        <v>1</v>
      </c>
      <c r="H12" s="159">
        <f>[6]STA_SP2_NO!$J$18</f>
        <v>1</v>
      </c>
      <c r="I12" s="153">
        <f>[7]STA_SP2_NO!$J$18</f>
        <v>0</v>
      </c>
      <c r="J12" s="81">
        <f>[8]STA_SP2_NO!$J$18</f>
        <v>4</v>
      </c>
      <c r="K12" s="153">
        <f>[9]STA_SP2_NO!$J$18</f>
        <v>15</v>
      </c>
      <c r="L12" s="81">
        <f>'[10]СП-2 (н.о.)'!$J$19</f>
        <v>2</v>
      </c>
      <c r="M12" s="153">
        <f>[11]STA_SP2_NO!$J$18</f>
        <v>2</v>
      </c>
      <c r="N12" s="62">
        <f t="shared" si="0"/>
        <v>47</v>
      </c>
    </row>
    <row r="13" spans="1:14" ht="23.25" thickBot="1" x14ac:dyDescent="0.3">
      <c r="A13" s="36">
        <v>9</v>
      </c>
      <c r="B13" s="61" t="s">
        <v>47</v>
      </c>
      <c r="C13" s="153">
        <f>[1]STA_SP2_NO!$J$19</f>
        <v>0</v>
      </c>
      <c r="D13" s="81">
        <f>[2]STA_SP2_NO!$J$19</f>
        <v>0</v>
      </c>
      <c r="E13" s="153">
        <f>[3]STA_SP2_NO!$J$19</f>
        <v>0</v>
      </c>
      <c r="F13" s="81">
        <f>[4]STA_SP2_NO!$J$19</f>
        <v>0</v>
      </c>
      <c r="G13" s="153">
        <f>[5]STA_SP2_NO!$J$19</f>
        <v>0</v>
      </c>
      <c r="H13" s="159">
        <f>[6]STA_SP2_NO!$J$19</f>
        <v>0</v>
      </c>
      <c r="I13" s="153">
        <f>[7]STA_SP2_NO!$J$19</f>
        <v>0</v>
      </c>
      <c r="J13" s="81">
        <f>[8]STA_SP2_NO!$J$19</f>
        <v>0</v>
      </c>
      <c r="K13" s="153">
        <f>[9]STA_SP2_NO!$J$19</f>
        <v>0</v>
      </c>
      <c r="L13" s="81">
        <f>'[10]СП-2 (н.о.)'!$J$20</f>
        <v>0</v>
      </c>
      <c r="M13" s="153">
        <f>[11]STA_SP2_NO!$J$19</f>
        <v>0</v>
      </c>
      <c r="N13" s="37">
        <f t="shared" si="0"/>
        <v>0</v>
      </c>
    </row>
    <row r="14" spans="1:14" ht="27" customHeight="1" thickBot="1" x14ac:dyDescent="0.3">
      <c r="A14" s="36">
        <v>10</v>
      </c>
      <c r="B14" s="61" t="s">
        <v>48</v>
      </c>
      <c r="C14" s="153">
        <f>[1]STA_SP2_NO!$J$20</f>
        <v>0</v>
      </c>
      <c r="D14" s="81">
        <f>[2]STA_SP2_NO!$J$20</f>
        <v>0</v>
      </c>
      <c r="E14" s="153">
        <f>[3]STA_SP2_NO!$J$20</f>
        <v>0</v>
      </c>
      <c r="F14" s="81">
        <f>[4]STA_SP2_NO!$J$20</f>
        <v>0</v>
      </c>
      <c r="G14" s="153">
        <f>[5]STA_SP2_NO!$J$20</f>
        <v>0</v>
      </c>
      <c r="H14" s="159">
        <f>[6]STA_SP2_NO!$J$20</f>
        <v>0</v>
      </c>
      <c r="I14" s="153">
        <f>[7]STA_SP2_NO!$J$20</f>
        <v>0</v>
      </c>
      <c r="J14" s="81">
        <f>[8]STA_SP2_NO!$J$20</f>
        <v>0</v>
      </c>
      <c r="K14" s="153">
        <f>[9]STA_SP2_NO!$J$20</f>
        <v>0</v>
      </c>
      <c r="L14" s="81">
        <f>'[10]СП-2 (н.о.)'!$J$21</f>
        <v>0</v>
      </c>
      <c r="M14" s="153">
        <f>[11]STA_SP2_NO!$J$20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3">
        <f>[1]STA_SP2_NO!$J$21</f>
        <v>0</v>
      </c>
      <c r="D15" s="81">
        <f>[2]STA_SP2_NO!$J$21</f>
        <v>0</v>
      </c>
      <c r="E15" s="153">
        <f>[3]STA_SP2_NO!$J$21</f>
        <v>0</v>
      </c>
      <c r="F15" s="81">
        <f>[4]STA_SP2_NO!$J$21</f>
        <v>0</v>
      </c>
      <c r="G15" s="153">
        <f>[5]STA_SP2_NO!$J$21</f>
        <v>0</v>
      </c>
      <c r="H15" s="159">
        <f>[6]STA_SP2_NO!$J$21</f>
        <v>0</v>
      </c>
      <c r="I15" s="153">
        <f>[7]STA_SP2_NO!$J$21</f>
        <v>0</v>
      </c>
      <c r="J15" s="81">
        <f>[8]STA_SP2_NO!$J$21</f>
        <v>0</v>
      </c>
      <c r="K15" s="153">
        <f>[9]STA_SP2_NO!$J$21</f>
        <v>0</v>
      </c>
      <c r="L15" s="81">
        <f>'[10]СП-2 (н.о.)'!$J$22</f>
        <v>0</v>
      </c>
      <c r="M15" s="153">
        <f>[11]STA_SP2_NO!$J$21</f>
        <v>0</v>
      </c>
      <c r="N15" s="37">
        <f t="shared" si="0"/>
        <v>0</v>
      </c>
    </row>
    <row r="16" spans="1:14" ht="57" thickBot="1" x14ac:dyDescent="0.3">
      <c r="A16" s="36">
        <v>12</v>
      </c>
      <c r="B16" s="61" t="s">
        <v>50</v>
      </c>
      <c r="C16" s="153">
        <f>[1]STA_SP2_NO!$J$22</f>
        <v>0</v>
      </c>
      <c r="D16" s="81">
        <f>[2]STA_SP2_NO!$J$22</f>
        <v>0</v>
      </c>
      <c r="E16" s="153">
        <f>[3]STA_SP2_NO!$J$22</f>
        <v>0</v>
      </c>
      <c r="F16" s="81">
        <f>[4]STA_SP2_NO!$J$22</f>
        <v>0</v>
      </c>
      <c r="G16" s="153">
        <f>[5]STA_SP2_NO!$J$22</f>
        <v>0</v>
      </c>
      <c r="H16" s="159">
        <f>[6]STA_SP2_NO!$J$22</f>
        <v>0</v>
      </c>
      <c r="I16" s="153">
        <f>[7]STA_SP2_NO!$J$22</f>
        <v>0</v>
      </c>
      <c r="J16" s="81">
        <f>[8]STA_SP2_NO!$J$22</f>
        <v>0</v>
      </c>
      <c r="K16" s="153">
        <f>[9]STA_SP2_NO!$J$22</f>
        <v>0</v>
      </c>
      <c r="L16" s="81">
        <f>'[10]СП-2 (н.о.)'!$J$23</f>
        <v>0</v>
      </c>
      <c r="M16" s="153">
        <f>[11]STA_SP2_NO!$J$22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153">
        <f>[1]STA_SP2_NO!$J$23</f>
        <v>0</v>
      </c>
      <c r="D17" s="81">
        <f>[2]STA_SP2_NO!$J$23</f>
        <v>0</v>
      </c>
      <c r="E17" s="153">
        <f>[3]STA_SP2_NO!$J$23</f>
        <v>0</v>
      </c>
      <c r="F17" s="81">
        <f>[4]STA_SP2_NO!$J$23</f>
        <v>0</v>
      </c>
      <c r="G17" s="153">
        <f>[5]STA_SP2_NO!$J$23</f>
        <v>0</v>
      </c>
      <c r="H17" s="159">
        <f>[6]STA_SP2_NO!$J$23</f>
        <v>0</v>
      </c>
      <c r="I17" s="153">
        <f>[7]STA_SP2_NO!$J$23</f>
        <v>0</v>
      </c>
      <c r="J17" s="81">
        <f>[8]STA_SP2_NO!$J$23</f>
        <v>0</v>
      </c>
      <c r="K17" s="153">
        <f>[9]STA_SP2_NO!$J$23</f>
        <v>0</v>
      </c>
      <c r="L17" s="81">
        <f>'[10]СП-2 (н.о.)'!$J$24</f>
        <v>0</v>
      </c>
      <c r="M17" s="153">
        <f>[11]STA_SP2_NO!$J$23</f>
        <v>0</v>
      </c>
      <c r="N17" s="37">
        <f t="shared" si="0"/>
        <v>0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380</v>
      </c>
      <c r="D18" s="46">
        <f t="shared" si="1"/>
        <v>618</v>
      </c>
      <c r="E18" s="45">
        <f t="shared" si="1"/>
        <v>607</v>
      </c>
      <c r="F18" s="46">
        <f t="shared" si="1"/>
        <v>626</v>
      </c>
      <c r="G18" s="45">
        <f t="shared" si="1"/>
        <v>911</v>
      </c>
      <c r="H18" s="46">
        <f t="shared" si="1"/>
        <v>583</v>
      </c>
      <c r="I18" s="45">
        <f t="shared" si="1"/>
        <v>711</v>
      </c>
      <c r="J18" s="46">
        <f t="shared" si="1"/>
        <v>1151</v>
      </c>
      <c r="K18" s="45">
        <f t="shared" si="1"/>
        <v>706</v>
      </c>
      <c r="L18" s="46">
        <f>SUM(L5:L17)</f>
        <v>545</v>
      </c>
      <c r="M18" s="45">
        <f t="shared" si="1"/>
        <v>756</v>
      </c>
      <c r="N18" s="43">
        <f>SUM(C18:M18)</f>
        <v>7594</v>
      </c>
    </row>
    <row r="19" spans="1:14" ht="15.75" thickBot="1" x14ac:dyDescent="0.3">
      <c r="A19" s="128"/>
      <c r="B19" s="129"/>
      <c r="C19" s="50"/>
      <c r="D19" s="44"/>
      <c r="E19" s="50"/>
      <c r="F19" s="44"/>
      <c r="G19" s="50"/>
      <c r="H19" s="44"/>
      <c r="I19" s="50"/>
      <c r="J19" s="44"/>
      <c r="K19" s="50"/>
      <c r="L19" s="44"/>
      <c r="M19" s="50"/>
      <c r="N19" s="50"/>
    </row>
    <row r="20" spans="1:14" ht="15.75" thickBot="1" x14ac:dyDescent="0.3">
      <c r="A20" s="389" t="s">
        <v>53</v>
      </c>
      <c r="B20" s="390"/>
      <c r="C20" s="63">
        <f>C18/N18</f>
        <v>5.0039504872267583E-2</v>
      </c>
      <c r="D20" s="64">
        <f>D18/N18</f>
        <v>8.1380036871214118E-2</v>
      </c>
      <c r="E20" s="52">
        <f>E18/N18</f>
        <v>7.9931524888069524E-2</v>
      </c>
      <c r="F20" s="64">
        <f>F18/N18</f>
        <v>8.2433500131682907E-2</v>
      </c>
      <c r="G20" s="52">
        <f>G18/N18</f>
        <v>0.1199631287858836</v>
      </c>
      <c r="H20" s="64">
        <f>H18/N18</f>
        <v>7.6771135106663155E-2</v>
      </c>
      <c r="I20" s="52">
        <f>I18/N18</f>
        <v>9.3626547274163807E-2</v>
      </c>
      <c r="J20" s="64">
        <f>J18/N18</f>
        <v>0.15156702659994734</v>
      </c>
      <c r="K20" s="52">
        <f>K18/N18</f>
        <v>9.296813273637082E-2</v>
      </c>
      <c r="L20" s="64">
        <f>L18/N18</f>
        <v>7.1767184619436403E-2</v>
      </c>
      <c r="M20" s="65">
        <f>M18/N18</f>
        <v>9.9552278114300757E-2</v>
      </c>
      <c r="N20" s="51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Q14" sqref="Q14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57" t="s">
        <v>67</v>
      </c>
      <c r="B1" s="29"/>
      <c r="C1" s="330" t="s">
        <v>111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207" t="s">
        <v>36</v>
      </c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73" t="s">
        <v>69</v>
      </c>
      <c r="D3" s="367" t="s">
        <v>4</v>
      </c>
      <c r="E3" s="369" t="s">
        <v>5</v>
      </c>
      <c r="F3" s="367" t="s">
        <v>6</v>
      </c>
      <c r="G3" s="369" t="s">
        <v>7</v>
      </c>
      <c r="H3" s="367" t="s">
        <v>8</v>
      </c>
      <c r="I3" s="369" t="s">
        <v>94</v>
      </c>
      <c r="J3" s="335" t="s">
        <v>9</v>
      </c>
      <c r="K3" s="392" t="s">
        <v>38</v>
      </c>
      <c r="L3" s="335" t="s">
        <v>93</v>
      </c>
      <c r="M3" s="375" t="s">
        <v>11</v>
      </c>
      <c r="N3" s="372"/>
    </row>
    <row r="4" spans="1:14" ht="15.75" thickBot="1" x14ac:dyDescent="0.3">
      <c r="A4" s="364"/>
      <c r="B4" s="366"/>
      <c r="C4" s="374"/>
      <c r="D4" s="368"/>
      <c r="E4" s="364"/>
      <c r="F4" s="368"/>
      <c r="G4" s="364"/>
      <c r="H4" s="368"/>
      <c r="I4" s="364"/>
      <c r="J4" s="364"/>
      <c r="K4" s="393"/>
      <c r="L4" s="364"/>
      <c r="M4" s="376"/>
      <c r="N4" s="366"/>
    </row>
    <row r="5" spans="1:14" ht="15.75" thickBot="1" x14ac:dyDescent="0.3">
      <c r="A5" s="34">
        <v>1</v>
      </c>
      <c r="B5" s="35" t="s">
        <v>39</v>
      </c>
      <c r="C5" s="153">
        <f>[1]STA_SP2_NO!$K$11</f>
        <v>24590.12</v>
      </c>
      <c r="D5" s="81">
        <f>[2]STA_SP2_NO!$K$11</f>
        <v>32767.279999999999</v>
      </c>
      <c r="E5" s="153">
        <f>[3]STA_SP2_NO!$K$11</f>
        <v>28956</v>
      </c>
      <c r="F5" s="233">
        <f>[4]STA_SP2_NO!$K$11</f>
        <v>32028.11</v>
      </c>
      <c r="G5" s="153">
        <f>[5]STA_SP2_NO!$K$11</f>
        <v>70309</v>
      </c>
      <c r="H5" s="159">
        <f>[6]STA_SP2_NO!$K$11</f>
        <v>28163</v>
      </c>
      <c r="I5" s="153">
        <f>[7]STA_SP2_NO!$K$11</f>
        <v>38257.29</v>
      </c>
      <c r="J5" s="81">
        <f>[8]STA_SP2_NO!$K$11</f>
        <v>60508</v>
      </c>
      <c r="K5" s="153">
        <f>[9]STA_SP2_NO!$K$11</f>
        <v>28814</v>
      </c>
      <c r="L5" s="81">
        <f>'[10]СП-2 (н.о.)'!$K$12</f>
        <v>35092.29</v>
      </c>
      <c r="M5" s="153">
        <f>[11]STA_SP2_NO!$K$11</f>
        <v>33891</v>
      </c>
      <c r="N5" s="154">
        <f t="shared" ref="N5:N17" si="0">SUM(C5:M5)</f>
        <v>413376.09</v>
      </c>
    </row>
    <row r="6" spans="1:14" ht="15.75" thickBot="1" x14ac:dyDescent="0.3">
      <c r="A6" s="36">
        <v>2</v>
      </c>
      <c r="B6" s="37" t="s">
        <v>40</v>
      </c>
      <c r="C6" s="153">
        <f>[1]STA_SP2_NO!$K$12</f>
        <v>2360</v>
      </c>
      <c r="D6" s="81">
        <f>[2]STA_SP2_NO!$K$12</f>
        <v>4460.26</v>
      </c>
      <c r="E6" s="153">
        <f>[3]STA_SP2_NO!$K$12</f>
        <v>3678</v>
      </c>
      <c r="F6" s="233">
        <f>[4]STA_SP2_NO!$K$12</f>
        <v>4805.3599999999997</v>
      </c>
      <c r="G6" s="153">
        <f>[5]STA_SP2_NO!$K$12</f>
        <v>4745</v>
      </c>
      <c r="H6" s="159">
        <f>[6]STA_SP2_NO!$K$12</f>
        <v>3923</v>
      </c>
      <c r="I6" s="153">
        <f>[7]STA_SP2_NO!$K$12</f>
        <v>3085.53</v>
      </c>
      <c r="J6" s="81">
        <f>[8]STA_SP2_NO!$K$12</f>
        <v>9736</v>
      </c>
      <c r="K6" s="153">
        <f>[9]STA_SP2_NO!$K$12</f>
        <v>5441</v>
      </c>
      <c r="L6" s="81">
        <f>'[10]СП-2 (н.о.)'!$K$13</f>
        <v>8828.0300000000007</v>
      </c>
      <c r="M6" s="153">
        <f>[11]STA_SP2_NO!$K$12</f>
        <v>5408</v>
      </c>
      <c r="N6" s="62">
        <f t="shared" si="0"/>
        <v>56470.179999999993</v>
      </c>
    </row>
    <row r="7" spans="1:14" ht="15.75" thickBot="1" x14ac:dyDescent="0.3">
      <c r="A7" s="36">
        <v>3</v>
      </c>
      <c r="B7" s="37" t="s">
        <v>41</v>
      </c>
      <c r="C7" s="153">
        <f>[1]STA_SP2_NO!$K$13</f>
        <v>121.15</v>
      </c>
      <c r="D7" s="81">
        <f>[2]STA_SP2_NO!$K$13</f>
        <v>280.18</v>
      </c>
      <c r="E7" s="153">
        <f>[3]STA_SP2_NO!$K$13</f>
        <v>147</v>
      </c>
      <c r="F7" s="233">
        <f>[4]STA_SP2_NO!$K$13</f>
        <v>410.8</v>
      </c>
      <c r="G7" s="153">
        <f>[5]STA_SP2_NO!$K$13</f>
        <v>956</v>
      </c>
      <c r="H7" s="159">
        <f>[6]STA_SP2_NO!$K$13</f>
        <v>47</v>
      </c>
      <c r="I7" s="153">
        <f>[7]STA_SP2_NO!$K$13</f>
        <v>1146.68</v>
      </c>
      <c r="J7" s="81">
        <f>[8]STA_SP2_NO!$K$13</f>
        <v>2455</v>
      </c>
      <c r="K7" s="153">
        <f>[9]STA_SP2_NO!$K$13</f>
        <v>555</v>
      </c>
      <c r="L7" s="81">
        <f>'[10]СП-2 (н.о.)'!$K$14</f>
        <v>858.59</v>
      </c>
      <c r="M7" s="153">
        <f>[11]STA_SP2_NO!$K$13</f>
        <v>101</v>
      </c>
      <c r="N7" s="62">
        <f t="shared" si="0"/>
        <v>7078.4000000000005</v>
      </c>
    </row>
    <row r="8" spans="1:14" ht="15.75" thickBot="1" x14ac:dyDescent="0.3">
      <c r="A8" s="36">
        <v>4</v>
      </c>
      <c r="B8" s="37" t="s">
        <v>42</v>
      </c>
      <c r="C8" s="153">
        <f>[1]STA_SP2_NO!$K$14</f>
        <v>20.94</v>
      </c>
      <c r="D8" s="81">
        <f>[2]STA_SP2_NO!$K$14</f>
        <v>253.66</v>
      </c>
      <c r="E8" s="153">
        <f>[3]STA_SP2_NO!$K$14</f>
        <v>18</v>
      </c>
      <c r="F8" s="233">
        <f>[4]STA_SP2_NO!$K$14</f>
        <v>452.32</v>
      </c>
      <c r="G8" s="153">
        <f>[5]STA_SP2_NO!$K$14</f>
        <v>231</v>
      </c>
      <c r="H8" s="159">
        <f>[6]STA_SP2_NO!$K$14</f>
        <v>169</v>
      </c>
      <c r="I8" s="153">
        <f>[7]STA_SP2_NO!$K$14</f>
        <v>173.26</v>
      </c>
      <c r="J8" s="81">
        <f>[8]STA_SP2_NO!$K$14</f>
        <v>88</v>
      </c>
      <c r="K8" s="153">
        <f>[9]STA_SP2_NO!$K$14</f>
        <v>0</v>
      </c>
      <c r="L8" s="81">
        <f>'[10]СП-2 (н.о.)'!$K$15</f>
        <v>0</v>
      </c>
      <c r="M8" s="153">
        <f>[11]STA_SP2_NO!$K$14</f>
        <v>98</v>
      </c>
      <c r="N8" s="62">
        <f t="shared" si="0"/>
        <v>1504.18</v>
      </c>
    </row>
    <row r="9" spans="1:14" ht="15.75" thickBot="1" x14ac:dyDescent="0.3">
      <c r="A9" s="36">
        <v>5</v>
      </c>
      <c r="B9" s="37" t="s">
        <v>43</v>
      </c>
      <c r="C9" s="153">
        <f>[1]STA_SP2_NO!$K$15</f>
        <v>0</v>
      </c>
      <c r="D9" s="81">
        <f>[2]STA_SP2_NO!$K$15</f>
        <v>0</v>
      </c>
      <c r="E9" s="153">
        <f>[3]STA_SP2_NO!$K$15</f>
        <v>0</v>
      </c>
      <c r="F9" s="233">
        <f>[4]STA_SP2_NO!$K$15</f>
        <v>6.02</v>
      </c>
      <c r="G9" s="153">
        <f>[5]STA_SP2_NO!$K$15</f>
        <v>839</v>
      </c>
      <c r="H9" s="159">
        <f>[6]STA_SP2_NO!$K$15</f>
        <v>16</v>
      </c>
      <c r="I9" s="153">
        <f>[7]STA_SP2_NO!$K$15</f>
        <v>145</v>
      </c>
      <c r="J9" s="81">
        <f>[8]STA_SP2_NO!$K$15</f>
        <v>0</v>
      </c>
      <c r="K9" s="153">
        <f>[9]STA_SP2_NO!$K$15</f>
        <v>265</v>
      </c>
      <c r="L9" s="81">
        <f>'[10]СП-2 (н.о.)'!$K$16</f>
        <v>0</v>
      </c>
      <c r="M9" s="153">
        <f>[11]STA_SP2_NO!$K$15</f>
        <v>0</v>
      </c>
      <c r="N9" s="62">
        <f t="shared" si="0"/>
        <v>1271.02</v>
      </c>
    </row>
    <row r="10" spans="1:14" ht="15.75" thickBot="1" x14ac:dyDescent="0.3">
      <c r="A10" s="36">
        <v>6</v>
      </c>
      <c r="B10" s="37" t="s">
        <v>44</v>
      </c>
      <c r="C10" s="153">
        <f>[1]STA_SP2_NO!$K$16</f>
        <v>196.1</v>
      </c>
      <c r="D10" s="81">
        <f>[2]STA_SP2_NO!$K$16</f>
        <v>4181.43</v>
      </c>
      <c r="E10" s="153">
        <f>[3]STA_SP2_NO!$K$16</f>
        <v>18</v>
      </c>
      <c r="F10" s="233">
        <f>[4]STA_SP2_NO!$K$16</f>
        <v>132.31</v>
      </c>
      <c r="G10" s="153">
        <f>[5]STA_SP2_NO!$K$16</f>
        <v>238</v>
      </c>
      <c r="H10" s="159">
        <f>[6]STA_SP2_NO!$K$16</f>
        <v>220</v>
      </c>
      <c r="I10" s="153">
        <f>[7]STA_SP2_NO!$K$16</f>
        <v>1778.32</v>
      </c>
      <c r="J10" s="81">
        <f>[8]STA_SP2_NO!$K$16</f>
        <v>692</v>
      </c>
      <c r="K10" s="153">
        <f>[9]STA_SP2_NO!$K$16</f>
        <v>240</v>
      </c>
      <c r="L10" s="81">
        <f>'[10]СП-2 (н.о.)'!$K$17</f>
        <v>21.43</v>
      </c>
      <c r="M10" s="153">
        <f>[11]STA_SP2_NO!$K$16</f>
        <v>454</v>
      </c>
      <c r="N10" s="62">
        <f t="shared" si="0"/>
        <v>8171.5900000000011</v>
      </c>
    </row>
    <row r="11" spans="1:14" ht="15.75" thickBot="1" x14ac:dyDescent="0.3">
      <c r="A11" s="36">
        <v>7</v>
      </c>
      <c r="B11" s="37" t="s">
        <v>45</v>
      </c>
      <c r="C11" s="153">
        <f>[1]STA_SP2_NO!$K$17</f>
        <v>0</v>
      </c>
      <c r="D11" s="81">
        <f>[2]STA_SP2_NO!$K$17</f>
        <v>0</v>
      </c>
      <c r="E11" s="153">
        <f>[3]STA_SP2_NO!$K$17</f>
        <v>0</v>
      </c>
      <c r="F11" s="233">
        <f>[4]STA_SP2_NO!$K$17</f>
        <v>0</v>
      </c>
      <c r="G11" s="153">
        <f>[5]STA_SP2_NO!$K$17</f>
        <v>0</v>
      </c>
      <c r="H11" s="159">
        <f>[6]STA_SP2_NO!$K$17</f>
        <v>0</v>
      </c>
      <c r="I11" s="153">
        <f>[7]STA_SP2_NO!$K$17</f>
        <v>985.92</v>
      </c>
      <c r="J11" s="81">
        <f>[8]STA_SP2_NO!$K$17</f>
        <v>17</v>
      </c>
      <c r="K11" s="153">
        <f>[9]STA_SP2_NO!$K$17</f>
        <v>0</v>
      </c>
      <c r="L11" s="81">
        <f>'[10]СП-2 (н.о.)'!$K$18</f>
        <v>0</v>
      </c>
      <c r="M11" s="153">
        <f>[11]STA_SP2_NO!$K$17</f>
        <v>0</v>
      </c>
      <c r="N11" s="62">
        <f t="shared" si="0"/>
        <v>1002.92</v>
      </c>
    </row>
    <row r="12" spans="1:14" ht="15.75" thickBot="1" x14ac:dyDescent="0.3">
      <c r="A12" s="36">
        <v>8</v>
      </c>
      <c r="B12" s="37" t="s">
        <v>46</v>
      </c>
      <c r="C12" s="153">
        <f>[1]STA_SP2_NO!$K$18</f>
        <v>442.46</v>
      </c>
      <c r="D12" s="81">
        <f>[2]STA_SP2_NO!$K$18</f>
        <v>56.06</v>
      </c>
      <c r="E12" s="153">
        <f>[3]STA_SP2_NO!$K$18</f>
        <v>438</v>
      </c>
      <c r="F12" s="233">
        <f>[4]STA_SP2_NO!$K$18</f>
        <v>38.43</v>
      </c>
      <c r="G12" s="153">
        <f>[5]STA_SP2_NO!$K$18</f>
        <v>37</v>
      </c>
      <c r="H12" s="159">
        <f>[6]STA_SP2_NO!$K$18</f>
        <v>49</v>
      </c>
      <c r="I12" s="153">
        <f>[7]STA_SP2_NO!$K$18</f>
        <v>0</v>
      </c>
      <c r="J12" s="81">
        <f>[8]STA_SP2_NO!$K$18</f>
        <v>191</v>
      </c>
      <c r="K12" s="153">
        <f>[9]STA_SP2_NO!$K$18</f>
        <v>669</v>
      </c>
      <c r="L12" s="81">
        <f>'[10]СП-2 (н.о.)'!$K$19</f>
        <v>72.05</v>
      </c>
      <c r="M12" s="153">
        <f>[11]STA_SP2_NO!$K$18</f>
        <v>705</v>
      </c>
      <c r="N12" s="62">
        <f t="shared" si="0"/>
        <v>2698</v>
      </c>
    </row>
    <row r="13" spans="1:14" ht="23.25" thickBot="1" x14ac:dyDescent="0.3">
      <c r="A13" s="36">
        <v>9</v>
      </c>
      <c r="B13" s="61" t="s">
        <v>47</v>
      </c>
      <c r="C13" s="153">
        <f>[1]STA_SP2_NO!$K$19</f>
        <v>0</v>
      </c>
      <c r="D13" s="81">
        <f>[2]STA_SP2_NO!$K$19</f>
        <v>0</v>
      </c>
      <c r="E13" s="153">
        <f>[3]STA_SP2_NO!$K$19</f>
        <v>0</v>
      </c>
      <c r="F13" s="233">
        <f>[4]STA_SP2_NO!$K$19</f>
        <v>0</v>
      </c>
      <c r="G13" s="153">
        <f>[5]STA_SP2_NO!$K$19</f>
        <v>0</v>
      </c>
      <c r="H13" s="159">
        <f>[6]STA_SP2_NO!$K$19</f>
        <v>0</v>
      </c>
      <c r="I13" s="153">
        <f>[7]STA_SP2_NO!$K$19</f>
        <v>0</v>
      </c>
      <c r="J13" s="81">
        <f>[8]STA_SP2_NO!$K$19</f>
        <v>0</v>
      </c>
      <c r="K13" s="153">
        <f>[9]STA_SP2_NO!$K$19</f>
        <v>0</v>
      </c>
      <c r="L13" s="81">
        <f>'[10]СП-2 (н.о.)'!$K$20</f>
        <v>0</v>
      </c>
      <c r="M13" s="153">
        <f>[11]STA_SP2_NO!$K$19</f>
        <v>0</v>
      </c>
      <c r="N13" s="37">
        <f t="shared" si="0"/>
        <v>0</v>
      </c>
    </row>
    <row r="14" spans="1:14" ht="34.5" thickBot="1" x14ac:dyDescent="0.3">
      <c r="A14" s="36">
        <v>10</v>
      </c>
      <c r="B14" s="211" t="s">
        <v>48</v>
      </c>
      <c r="C14" s="153">
        <f>[1]STA_SP2_NO!$K$20</f>
        <v>0</v>
      </c>
      <c r="D14" s="81">
        <f>[2]STA_SP2_NO!$K$20</f>
        <v>0</v>
      </c>
      <c r="E14" s="153">
        <f>[3]STA_SP2_NO!$K$20</f>
        <v>0</v>
      </c>
      <c r="F14" s="233">
        <f>[4]STA_SP2_NO!$K$20</f>
        <v>0</v>
      </c>
      <c r="G14" s="153">
        <f>[5]STA_SP2_NO!$K$20</f>
        <v>0</v>
      </c>
      <c r="H14" s="159">
        <f>[6]STA_SP2_NO!$K$20</f>
        <v>0</v>
      </c>
      <c r="I14" s="153">
        <f>[7]STA_SP2_NO!$K$20</f>
        <v>0</v>
      </c>
      <c r="J14" s="81">
        <f>[8]STA_SP2_NO!$K$20</f>
        <v>0</v>
      </c>
      <c r="K14" s="153">
        <f>[9]STA_SP2_NO!$K$20</f>
        <v>0</v>
      </c>
      <c r="L14" s="81">
        <f>'[10]СП-2 (н.о.)'!$K$21</f>
        <v>0</v>
      </c>
      <c r="M14" s="153">
        <f>[11]STA_SP2_NO!$K$20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3">
        <f>[1]STA_SP2_NO!$K$21</f>
        <v>0</v>
      </c>
      <c r="D15" s="81">
        <f>[2]STA_SP2_NO!$K$21</f>
        <v>0</v>
      </c>
      <c r="E15" s="153">
        <f>[3]STA_SP2_NO!$K$21</f>
        <v>0</v>
      </c>
      <c r="F15" s="233">
        <f>[4]STA_SP2_NO!$K$21</f>
        <v>0</v>
      </c>
      <c r="G15" s="153">
        <f>[5]STA_SP2_NO!$K$21</f>
        <v>0</v>
      </c>
      <c r="H15" s="159">
        <f>[6]STA_SP2_NO!$K$21</f>
        <v>0</v>
      </c>
      <c r="I15" s="153">
        <f>[7]STA_SP2_NO!$K$21</f>
        <v>0</v>
      </c>
      <c r="J15" s="81">
        <f>[8]STA_SP2_NO!$K$21</f>
        <v>0</v>
      </c>
      <c r="K15" s="153">
        <f>[9]STA_SP2_NO!$K$21</f>
        <v>0</v>
      </c>
      <c r="L15" s="81">
        <f>'[10]СП-2 (н.о.)'!$K$22</f>
        <v>0</v>
      </c>
      <c r="M15" s="153">
        <f>[11]STA_SP2_NO!$K$21</f>
        <v>0</v>
      </c>
      <c r="N15" s="37">
        <f t="shared" si="0"/>
        <v>0</v>
      </c>
    </row>
    <row r="16" spans="1:14" ht="57" thickBot="1" x14ac:dyDescent="0.3">
      <c r="A16" s="36">
        <v>12</v>
      </c>
      <c r="B16" s="61" t="s">
        <v>50</v>
      </c>
      <c r="C16" s="153">
        <f>[1]STA_SP2_NO!$K$22</f>
        <v>0</v>
      </c>
      <c r="D16" s="81">
        <f>[2]STA_SP2_NO!$K$22</f>
        <v>0</v>
      </c>
      <c r="E16" s="153">
        <f>[3]STA_SP2_NO!$K$22</f>
        <v>0</v>
      </c>
      <c r="F16" s="233">
        <f>[4]STA_SP2_NO!$K$22</f>
        <v>0</v>
      </c>
      <c r="G16" s="153">
        <f>[5]STA_SP2_NO!$K$22</f>
        <v>0</v>
      </c>
      <c r="H16" s="159">
        <f>[6]STA_SP2_NO!$K$22</f>
        <v>0</v>
      </c>
      <c r="I16" s="153">
        <f>[7]STA_SP2_NO!$K$22</f>
        <v>0</v>
      </c>
      <c r="J16" s="81">
        <f>[8]STA_SP2_NO!$K$22</f>
        <v>0</v>
      </c>
      <c r="K16" s="153">
        <f>[9]STA_SP2_NO!$K$22</f>
        <v>0</v>
      </c>
      <c r="L16" s="81">
        <f>'[10]СП-2 (н.о.)'!$K$23</f>
        <v>0</v>
      </c>
      <c r="M16" s="153">
        <f>[11]STA_SP2_NO!$K$22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153">
        <f>[1]STA_SP2_NO!$K$23</f>
        <v>0</v>
      </c>
      <c r="D17" s="81">
        <f>[2]STA_SP2_NO!$K$23</f>
        <v>0</v>
      </c>
      <c r="E17" s="153">
        <f>[3]STA_SP2_NO!$K$23</f>
        <v>0</v>
      </c>
      <c r="F17" s="233">
        <f>[4]STA_SP2_NO!$K$23</f>
        <v>0</v>
      </c>
      <c r="G17" s="153">
        <f>[5]STA_SP2_NO!$K$23</f>
        <v>0</v>
      </c>
      <c r="H17" s="159">
        <f>[6]STA_SP2_NO!$K$23</f>
        <v>0</v>
      </c>
      <c r="I17" s="153">
        <f>[7]STA_SP2_NO!$K$23</f>
        <v>0</v>
      </c>
      <c r="J17" s="81">
        <f>[8]STA_SP2_NO!$K$23</f>
        <v>0</v>
      </c>
      <c r="K17" s="153">
        <f>[9]STA_SP2_NO!$K$23</f>
        <v>0</v>
      </c>
      <c r="L17" s="81">
        <f>'[10]СП-2 (н.о.)'!$K$24</f>
        <v>0</v>
      </c>
      <c r="M17" s="153">
        <f>[11]STA_SP2_NO!$K$23</f>
        <v>0</v>
      </c>
      <c r="N17" s="37">
        <f t="shared" si="0"/>
        <v>0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27730.769999999997</v>
      </c>
      <c r="D18" s="46">
        <f>SUM(D5:D17)</f>
        <v>41998.87</v>
      </c>
      <c r="E18" s="45">
        <f t="shared" si="1"/>
        <v>33255</v>
      </c>
      <c r="F18" s="46">
        <f>SUM(F5:F17)</f>
        <v>37873.35</v>
      </c>
      <c r="G18" s="45">
        <f t="shared" si="1"/>
        <v>77355</v>
      </c>
      <c r="H18" s="46">
        <f t="shared" si="1"/>
        <v>32587</v>
      </c>
      <c r="I18" s="45">
        <f>SUM(I5:I17)</f>
        <v>45572</v>
      </c>
      <c r="J18" s="46">
        <f t="shared" si="1"/>
        <v>73687</v>
      </c>
      <c r="K18" s="88">
        <f t="shared" si="1"/>
        <v>35984</v>
      </c>
      <c r="L18" s="46">
        <f>SUM(L5:L17)</f>
        <v>44872.39</v>
      </c>
      <c r="M18" s="45">
        <f t="shared" si="1"/>
        <v>40657</v>
      </c>
      <c r="N18" s="43">
        <f>SUM(N5:N17)</f>
        <v>491572.38000000006</v>
      </c>
    </row>
    <row r="19" spans="1:14" ht="15.75" thickBot="1" x14ac:dyDescent="0.3"/>
    <row r="20" spans="1:14" ht="15.75" thickBot="1" x14ac:dyDescent="0.3">
      <c r="A20" s="389" t="s">
        <v>53</v>
      </c>
      <c r="B20" s="390"/>
      <c r="C20" s="63">
        <f>C18/N18</f>
        <v>5.6412384275943236E-2</v>
      </c>
      <c r="D20" s="64">
        <f>D18/N18</f>
        <v>8.5437814874790158E-2</v>
      </c>
      <c r="E20" s="52">
        <f>E18/N18</f>
        <v>6.7650261391821884E-2</v>
      </c>
      <c r="F20" s="64">
        <f>F18/N18</f>
        <v>7.7045317314207107E-2</v>
      </c>
      <c r="G20" s="52">
        <f>G18/N18</f>
        <v>0.15736238069356132</v>
      </c>
      <c r="H20" s="64">
        <f>H18/N18</f>
        <v>6.6291356727568779E-2</v>
      </c>
      <c r="I20" s="52">
        <f>I18/N18</f>
        <v>9.2706591855303166E-2</v>
      </c>
      <c r="J20" s="64">
        <f>J18/N18</f>
        <v>0.14990061077068648</v>
      </c>
      <c r="K20" s="52">
        <f>K18/N18</f>
        <v>7.3201834488748119E-2</v>
      </c>
      <c r="L20" s="64">
        <f>L18/N18</f>
        <v>9.1283383334108389E-2</v>
      </c>
      <c r="M20" s="65">
        <f>M18/N18</f>
        <v>8.2708064273261231E-2</v>
      </c>
      <c r="N20" s="210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R20" sqref="R20"/>
    </sheetView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57"/>
      <c r="B1" s="29"/>
      <c r="C1" s="330" t="s">
        <v>112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60"/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84" t="s">
        <v>69</v>
      </c>
      <c r="D3" s="335" t="s">
        <v>4</v>
      </c>
      <c r="E3" s="369" t="s">
        <v>5</v>
      </c>
      <c r="F3" s="387" t="s">
        <v>6</v>
      </c>
      <c r="G3" s="369" t="s">
        <v>7</v>
      </c>
      <c r="H3" s="367" t="s">
        <v>8</v>
      </c>
      <c r="I3" s="369" t="s">
        <v>94</v>
      </c>
      <c r="J3" s="367" t="s">
        <v>9</v>
      </c>
      <c r="K3" s="384" t="s">
        <v>10</v>
      </c>
      <c r="L3" s="335" t="s">
        <v>93</v>
      </c>
      <c r="M3" s="369" t="s">
        <v>11</v>
      </c>
      <c r="N3" s="372"/>
    </row>
    <row r="4" spans="1:14" ht="15.75" thickBot="1" x14ac:dyDescent="0.3">
      <c r="A4" s="364"/>
      <c r="B4" s="366"/>
      <c r="C4" s="386"/>
      <c r="D4" s="364"/>
      <c r="E4" s="364"/>
      <c r="F4" s="388"/>
      <c r="G4" s="364"/>
      <c r="H4" s="368"/>
      <c r="I4" s="364"/>
      <c r="J4" s="368"/>
      <c r="K4" s="386"/>
      <c r="L4" s="364"/>
      <c r="M4" s="364"/>
      <c r="N4" s="366"/>
    </row>
    <row r="5" spans="1:14" x14ac:dyDescent="0.25">
      <c r="A5" s="34">
        <v>1</v>
      </c>
      <c r="B5" s="35" t="s">
        <v>39</v>
      </c>
      <c r="C5" s="75">
        <f>[1]STA_SP2_NO!$J$25</f>
        <v>8</v>
      </c>
      <c r="D5" s="154">
        <f>[2]STA_SP2_NO!$J$25</f>
        <v>12</v>
      </c>
      <c r="E5" s="74">
        <f>[3]STA_SP2_NO!$J$25</f>
        <v>5</v>
      </c>
      <c r="F5" s="81">
        <f>[4]STA_SP2_NO!$J$25</f>
        <v>7</v>
      </c>
      <c r="G5" s="74">
        <f>[5]STA_SP2_NO!$J$25</f>
        <v>16</v>
      </c>
      <c r="H5" s="81">
        <f>[6]STA_SP2_NO!$J$25</f>
        <v>9</v>
      </c>
      <c r="I5" s="74">
        <f>[7]STA_SP2_NO!$J$25</f>
        <v>23</v>
      </c>
      <c r="J5" s="81">
        <f>[8]STA_SP2_NO!$J$25</f>
        <v>15</v>
      </c>
      <c r="K5" s="74">
        <f>[9]STA_SP2_NO!$J$25</f>
        <v>13</v>
      </c>
      <c r="L5" s="81">
        <f>'[10]СП-2 (н.о.)'!$J$26</f>
        <v>32</v>
      </c>
      <c r="M5" s="74">
        <f>[11]STA_SP2_NO!$J$25</f>
        <v>13</v>
      </c>
      <c r="N5" s="226">
        <f t="shared" ref="N5:N12" si="0">SUM(C5:M5)</f>
        <v>153</v>
      </c>
    </row>
    <row r="6" spans="1:14" x14ac:dyDescent="0.25">
      <c r="A6" s="36">
        <v>2</v>
      </c>
      <c r="B6" s="37" t="s">
        <v>40</v>
      </c>
      <c r="C6" s="75">
        <f>[1]STA_SP2_NO!$J$26</f>
        <v>10</v>
      </c>
      <c r="D6" s="154">
        <f>[2]STA_SP2_NO!$J$26</f>
        <v>50</v>
      </c>
      <c r="E6" s="74">
        <f>[3]STA_SP2_NO!$J$26</f>
        <v>14</v>
      </c>
      <c r="F6" s="81">
        <f>[4]STA_SP2_NO!$J$26</f>
        <v>19</v>
      </c>
      <c r="G6" s="74">
        <f>[5]STA_SP2_NO!$J$26</f>
        <v>8</v>
      </c>
      <c r="H6" s="81">
        <f>[6]STA_SP2_NO!$J$26</f>
        <v>7</v>
      </c>
      <c r="I6" s="74">
        <f>[7]STA_SP2_NO!$J$26</f>
        <v>6</v>
      </c>
      <c r="J6" s="81">
        <f>[8]STA_SP2_NO!$J$26</f>
        <v>18</v>
      </c>
      <c r="K6" s="74">
        <f>[9]STA_SP2_NO!$J$26</f>
        <v>17</v>
      </c>
      <c r="L6" s="81">
        <f>'[10]СП-2 (н.о.)'!$J$27</f>
        <v>4</v>
      </c>
      <c r="M6" s="74">
        <f>[11]STA_SP2_NO!$J$26</f>
        <v>14</v>
      </c>
      <c r="N6" s="62">
        <f t="shared" si="0"/>
        <v>167</v>
      </c>
    </row>
    <row r="7" spans="1:14" x14ac:dyDescent="0.25">
      <c r="A7" s="36">
        <v>3</v>
      </c>
      <c r="B7" s="37" t="s">
        <v>41</v>
      </c>
      <c r="C7" s="75">
        <f>[1]STA_SP2_NO!$J$27</f>
        <v>2</v>
      </c>
      <c r="D7" s="154">
        <f>[2]STA_SP2_NO!$J$27</f>
        <v>1</v>
      </c>
      <c r="E7" s="74">
        <f>[3]STA_SP2_NO!$J$27</f>
        <v>0</v>
      </c>
      <c r="F7" s="81">
        <f>[4]STA_SP2_NO!$J$27</f>
        <v>4</v>
      </c>
      <c r="G7" s="74">
        <f>[5]STA_SP2_NO!$J$27</f>
        <v>0</v>
      </c>
      <c r="H7" s="81">
        <f>[6]STA_SP2_NO!$J$27</f>
        <v>0</v>
      </c>
      <c r="I7" s="74">
        <f>[7]STA_SP2_NO!$J$27</f>
        <v>3</v>
      </c>
      <c r="J7" s="81">
        <f>[8]STA_SP2_NO!$J$27</f>
        <v>1</v>
      </c>
      <c r="K7" s="74">
        <f>[9]STA_SP2_NO!$J$27</f>
        <v>1</v>
      </c>
      <c r="L7" s="81">
        <f>'[10]СП-2 (н.о.)'!$J$28</f>
        <v>0</v>
      </c>
      <c r="M7" s="74">
        <f>[11]STA_SP2_NO!$J$27</f>
        <v>0</v>
      </c>
      <c r="N7" s="37">
        <f t="shared" si="0"/>
        <v>12</v>
      </c>
    </row>
    <row r="8" spans="1:14" x14ac:dyDescent="0.25">
      <c r="A8" s="36">
        <v>4</v>
      </c>
      <c r="B8" s="37" t="s">
        <v>42</v>
      </c>
      <c r="C8" s="75">
        <f>[1]STA_SP2_NO!$J$28</f>
        <v>0</v>
      </c>
      <c r="D8" s="154">
        <f>[2]STA_SP2_NO!$J$28</f>
        <v>0</v>
      </c>
      <c r="E8" s="74">
        <f>[3]STA_SP2_NO!$J$28</f>
        <v>0</v>
      </c>
      <c r="F8" s="81">
        <f>[4]STA_SP2_NO!$J$28</f>
        <v>0</v>
      </c>
      <c r="G8" s="74">
        <f>[5]STA_SP2_NO!$J$28</f>
        <v>0</v>
      </c>
      <c r="H8" s="81">
        <f>[6]STA_SP2_NO!$J$28</f>
        <v>0</v>
      </c>
      <c r="I8" s="74">
        <f>[7]STA_SP2_NO!$J$28</f>
        <v>0</v>
      </c>
      <c r="J8" s="81">
        <f>[8]STA_SP2_NO!$J$28</f>
        <v>0</v>
      </c>
      <c r="K8" s="74">
        <f>[9]STA_SP2_NO!$J$28</f>
        <v>0</v>
      </c>
      <c r="L8" s="81">
        <f>'[10]СП-2 (н.о.)'!$J$29</f>
        <v>0</v>
      </c>
      <c r="M8" s="74">
        <f>[11]STA_SP2_NO!$J$28</f>
        <v>0</v>
      </c>
      <c r="N8" s="37">
        <f t="shared" si="0"/>
        <v>0</v>
      </c>
    </row>
    <row r="9" spans="1:14" x14ac:dyDescent="0.25">
      <c r="A9" s="36">
        <v>5</v>
      </c>
      <c r="B9" s="37" t="s">
        <v>43</v>
      </c>
      <c r="C9" s="75">
        <f>[1]STA_SP2_NO!$J$29</f>
        <v>0</v>
      </c>
      <c r="D9" s="154">
        <f>[2]STA_SP2_NO!$J$29</f>
        <v>0</v>
      </c>
      <c r="E9" s="74">
        <f>[3]STA_SP2_NO!$J$29</f>
        <v>0</v>
      </c>
      <c r="F9" s="81">
        <f>[4]STA_SP2_NO!$J$29</f>
        <v>0</v>
      </c>
      <c r="G9" s="74">
        <f>[5]STA_SP2_NO!$J$29</f>
        <v>0</v>
      </c>
      <c r="H9" s="81">
        <f>[6]STA_SP2_NO!$J$29</f>
        <v>0</v>
      </c>
      <c r="I9" s="74">
        <f>[7]STA_SP2_NO!$J$29</f>
        <v>0</v>
      </c>
      <c r="J9" s="81">
        <f>[8]STA_SP2_NO!$J$29</f>
        <v>0</v>
      </c>
      <c r="K9" s="74">
        <f>[9]STA_SP2_NO!$J$29</f>
        <v>0</v>
      </c>
      <c r="L9" s="81">
        <f>'[10]СП-2 (н.о.)'!$J$30</f>
        <v>0</v>
      </c>
      <c r="M9" s="74">
        <f>[11]STA_SP2_NO!$J$29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75">
        <f>[1]STA_SP2_NO!$J$30</f>
        <v>0</v>
      </c>
      <c r="D10" s="154">
        <f>[2]STA_SP2_NO!$J$30</f>
        <v>0</v>
      </c>
      <c r="E10" s="74">
        <f>[3]STA_SP2_NO!$J$30</f>
        <v>0</v>
      </c>
      <c r="F10" s="81">
        <f>[4]STA_SP2_NO!$J$30</f>
        <v>0</v>
      </c>
      <c r="G10" s="74">
        <f>[5]STA_SP2_NO!$J$30</f>
        <v>2</v>
      </c>
      <c r="H10" s="81">
        <f>[6]STA_SP2_NO!$J$30</f>
        <v>1</v>
      </c>
      <c r="I10" s="74">
        <f>[7]STA_SP2_NO!$J$30</f>
        <v>0</v>
      </c>
      <c r="J10" s="81">
        <f>[8]STA_SP2_NO!$J$30</f>
        <v>0</v>
      </c>
      <c r="K10" s="74">
        <f>[9]STA_SP2_NO!$J$30</f>
        <v>1</v>
      </c>
      <c r="L10" s="81">
        <f>'[10]СП-2 (н.о.)'!$J$31</f>
        <v>0</v>
      </c>
      <c r="M10" s="74">
        <f>[11]STA_SP2_NO!$J$30</f>
        <v>1</v>
      </c>
      <c r="N10" s="37">
        <f t="shared" si="0"/>
        <v>5</v>
      </c>
    </row>
    <row r="11" spans="1:14" x14ac:dyDescent="0.25">
      <c r="A11" s="36">
        <v>7</v>
      </c>
      <c r="B11" s="37" t="s">
        <v>45</v>
      </c>
      <c r="C11" s="75">
        <f>[1]STA_SP2_NO!$J$31</f>
        <v>0</v>
      </c>
      <c r="D11" s="154">
        <f>[2]STA_SP2_NO!$J$31</f>
        <v>4</v>
      </c>
      <c r="E11" s="74">
        <f>[3]STA_SP2_NO!$J$31</f>
        <v>1</v>
      </c>
      <c r="F11" s="81">
        <f>[4]STA_SP2_NO!$J$31</f>
        <v>1</v>
      </c>
      <c r="G11" s="74">
        <f>[5]STA_SP2_NO!$J$31</f>
        <v>0</v>
      </c>
      <c r="H11" s="81">
        <f>[6]STA_SP2_NO!$J$31</f>
        <v>0</v>
      </c>
      <c r="I11" s="74">
        <f>[7]STA_SP2_NO!$J$31</f>
        <v>0</v>
      </c>
      <c r="J11" s="81">
        <f>[8]STA_SP2_NO!$J$31</f>
        <v>0</v>
      </c>
      <c r="K11" s="74">
        <f>[9]STA_SP2_NO!$J$31</f>
        <v>0</v>
      </c>
      <c r="L11" s="81">
        <f>'[10]СП-2 (н.о.)'!$J$32</f>
        <v>1</v>
      </c>
      <c r="M11" s="74">
        <f>[11]STA_SP2_NO!$J$31</f>
        <v>0</v>
      </c>
      <c r="N11" s="225">
        <f t="shared" si="0"/>
        <v>7</v>
      </c>
    </row>
    <row r="12" spans="1:14" ht="15.75" thickBot="1" x14ac:dyDescent="0.3">
      <c r="A12" s="38">
        <v>8</v>
      </c>
      <c r="B12" s="39" t="s">
        <v>46</v>
      </c>
      <c r="C12" s="75">
        <f>[1]STA_SP2_NO!$J$32</f>
        <v>0</v>
      </c>
      <c r="D12" s="154">
        <f>[2]STA_SP2_NO!$J$32</f>
        <v>0</v>
      </c>
      <c r="E12" s="74">
        <f>[3]STA_SP2_NO!$J$32</f>
        <v>0</v>
      </c>
      <c r="F12" s="81">
        <f>[4]STA_SP2_NO!$J$32</f>
        <v>0</v>
      </c>
      <c r="G12" s="74">
        <f>[5]STA_SP2_NO!$J$32</f>
        <v>0</v>
      </c>
      <c r="H12" s="81">
        <f>[6]STA_SP2_NO!$J$32</f>
        <v>0</v>
      </c>
      <c r="I12" s="74">
        <f>[7]STA_SP2_NO!$J$32</f>
        <v>0</v>
      </c>
      <c r="J12" s="81">
        <f>[8]STA_SP2_NO!$J$32</f>
        <v>0</v>
      </c>
      <c r="K12" s="74">
        <f>[9]STA_SP2_NO!$J$32</f>
        <v>0</v>
      </c>
      <c r="L12" s="81">
        <f>'[10]СП-2 (н.о.)'!$J$33</f>
        <v>0</v>
      </c>
      <c r="M12" s="74">
        <f>[11]STA_SP2_NO!$J$32</f>
        <v>0</v>
      </c>
      <c r="N12" s="224">
        <f t="shared" si="0"/>
        <v>0</v>
      </c>
    </row>
    <row r="13" spans="1:14" ht="15.75" thickBot="1" x14ac:dyDescent="0.3">
      <c r="A13" s="40"/>
      <c r="B13" s="41" t="s">
        <v>54</v>
      </c>
      <c r="C13" s="45">
        <f t="shared" ref="C13:N13" si="1">SUM(C5:C12)</f>
        <v>20</v>
      </c>
      <c r="D13" s="43">
        <f t="shared" si="1"/>
        <v>67</v>
      </c>
      <c r="E13" s="45">
        <f t="shared" si="1"/>
        <v>20</v>
      </c>
      <c r="F13" s="46">
        <f t="shared" si="1"/>
        <v>31</v>
      </c>
      <c r="G13" s="45">
        <f t="shared" si="1"/>
        <v>26</v>
      </c>
      <c r="H13" s="46">
        <f t="shared" si="1"/>
        <v>17</v>
      </c>
      <c r="I13" s="45">
        <f t="shared" si="1"/>
        <v>32</v>
      </c>
      <c r="J13" s="46">
        <f t="shared" si="1"/>
        <v>34</v>
      </c>
      <c r="K13" s="45">
        <f t="shared" si="1"/>
        <v>32</v>
      </c>
      <c r="L13" s="46">
        <f>SUM(L5:L12)</f>
        <v>37</v>
      </c>
      <c r="M13" s="45">
        <f t="shared" si="1"/>
        <v>28</v>
      </c>
      <c r="N13" s="43">
        <f t="shared" si="1"/>
        <v>344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96" t="s">
        <v>53</v>
      </c>
      <c r="B16" s="397"/>
      <c r="C16" s="63">
        <f>C13/N13</f>
        <v>5.8139534883720929E-2</v>
      </c>
      <c r="D16" s="64">
        <f>D13/N13</f>
        <v>0.19476744186046513</v>
      </c>
      <c r="E16" s="52">
        <f>E13/N13</f>
        <v>5.8139534883720929E-2</v>
      </c>
      <c r="F16" s="64">
        <f>F13/N13</f>
        <v>9.0116279069767435E-2</v>
      </c>
      <c r="G16" s="52">
        <f>G13/N13</f>
        <v>7.5581395348837205E-2</v>
      </c>
      <c r="H16" s="64">
        <f>H13/N13</f>
        <v>4.9418604651162788E-2</v>
      </c>
      <c r="I16" s="52">
        <f>I13/N13</f>
        <v>9.3023255813953487E-2</v>
      </c>
      <c r="J16" s="64">
        <f>J13/N13</f>
        <v>9.8837209302325577E-2</v>
      </c>
      <c r="K16" s="52">
        <f>K13/N13</f>
        <v>9.3023255813953487E-2</v>
      </c>
      <c r="L16" s="64">
        <f>L13/N13</f>
        <v>0.10755813953488372</v>
      </c>
      <c r="M16" s="65">
        <f>M13/N13</f>
        <v>8.1395348837209308E-2</v>
      </c>
      <c r="N16" s="210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29"/>
      <c r="C18" s="330" t="s">
        <v>113</v>
      </c>
      <c r="D18" s="331"/>
      <c r="E18" s="331"/>
      <c r="F18" s="331"/>
      <c r="G18" s="331"/>
      <c r="H18" s="331"/>
      <c r="I18" s="331"/>
      <c r="J18" s="332"/>
      <c r="K18" s="332"/>
      <c r="L18" s="29"/>
      <c r="M18" s="29"/>
      <c r="N18" s="207" t="s">
        <v>36</v>
      </c>
    </row>
    <row r="19" spans="1:14" ht="15.75" thickBot="1" x14ac:dyDescent="0.3">
      <c r="A19" s="333" t="s">
        <v>0</v>
      </c>
      <c r="B19" s="335" t="s">
        <v>1</v>
      </c>
      <c r="C19" s="362" t="s">
        <v>2</v>
      </c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35" t="s">
        <v>3</v>
      </c>
    </row>
    <row r="20" spans="1:14" x14ac:dyDescent="0.25">
      <c r="A20" s="363"/>
      <c r="B20" s="365"/>
      <c r="C20" s="384" t="s">
        <v>69</v>
      </c>
      <c r="D20" s="335" t="s">
        <v>4</v>
      </c>
      <c r="E20" s="369" t="s">
        <v>5</v>
      </c>
      <c r="F20" s="387" t="s">
        <v>6</v>
      </c>
      <c r="G20" s="369" t="s">
        <v>7</v>
      </c>
      <c r="H20" s="367" t="s">
        <v>8</v>
      </c>
      <c r="I20" s="369" t="s">
        <v>94</v>
      </c>
      <c r="J20" s="367" t="s">
        <v>9</v>
      </c>
      <c r="K20" s="384" t="s">
        <v>10</v>
      </c>
      <c r="L20" s="335" t="s">
        <v>93</v>
      </c>
      <c r="M20" s="369" t="s">
        <v>11</v>
      </c>
      <c r="N20" s="372"/>
    </row>
    <row r="21" spans="1:14" ht="15.75" thickBot="1" x14ac:dyDescent="0.3">
      <c r="A21" s="364"/>
      <c r="B21" s="366"/>
      <c r="C21" s="386"/>
      <c r="D21" s="364"/>
      <c r="E21" s="364"/>
      <c r="F21" s="388"/>
      <c r="G21" s="364"/>
      <c r="H21" s="368"/>
      <c r="I21" s="364"/>
      <c r="J21" s="368"/>
      <c r="K21" s="386"/>
      <c r="L21" s="364"/>
      <c r="M21" s="364"/>
      <c r="N21" s="366"/>
    </row>
    <row r="22" spans="1:14" x14ac:dyDescent="0.25">
      <c r="A22" s="34">
        <v>1</v>
      </c>
      <c r="B22" s="35" t="s">
        <v>39</v>
      </c>
      <c r="C22" s="75">
        <f>[1]STA_SP2_NO!$K$25</f>
        <v>1072.2</v>
      </c>
      <c r="D22" s="154">
        <f>[2]STA_SP2_NO!$K$25</f>
        <v>29330.57</v>
      </c>
      <c r="E22" s="74">
        <f>[3]STA_SP2_NO!$K$25</f>
        <v>1177</v>
      </c>
      <c r="F22" s="81">
        <f>[4]STA_SP2_NO!$K$25</f>
        <v>380.66</v>
      </c>
      <c r="G22" s="74">
        <f>[5]STA_SP2_NO!$K$25</f>
        <v>2506</v>
      </c>
      <c r="H22" s="81">
        <f>[6]STA_SP2_NO!$K$25</f>
        <v>892</v>
      </c>
      <c r="I22" s="74">
        <f>[7]STA_SP2_NO!$K$25</f>
        <v>2551</v>
      </c>
      <c r="J22" s="81">
        <f>[8]STA_SP2_NO!$K$25</f>
        <v>4665</v>
      </c>
      <c r="K22" s="74">
        <f>[9]STA_SP2_NO!$K$25</f>
        <v>1663</v>
      </c>
      <c r="L22" s="81">
        <f>'[10]СП-2 (н.о.)'!$K$26</f>
        <v>4320.92</v>
      </c>
      <c r="M22" s="74">
        <f>[11]STA_SP2_NO!$K$25</f>
        <v>2468</v>
      </c>
      <c r="N22" s="154">
        <f t="shared" ref="N22:N29" si="2">SUM(C22:M22)</f>
        <v>51026.35</v>
      </c>
    </row>
    <row r="23" spans="1:14" x14ac:dyDescent="0.25">
      <c r="A23" s="36">
        <v>2</v>
      </c>
      <c r="B23" s="37" t="s">
        <v>40</v>
      </c>
      <c r="C23" s="75">
        <f>[1]STA_SP2_NO!$K$26</f>
        <v>1451.08</v>
      </c>
      <c r="D23" s="154">
        <f>[2]STA_SP2_NO!$K$26</f>
        <v>14040.1</v>
      </c>
      <c r="E23" s="74">
        <f>[3]STA_SP2_NO!$K$26</f>
        <v>5492</v>
      </c>
      <c r="F23" s="81">
        <f>[4]STA_SP2_NO!$K$26</f>
        <v>4594.6000000000004</v>
      </c>
      <c r="G23" s="74">
        <f>[5]STA_SP2_NO!$K$26</f>
        <v>2214</v>
      </c>
      <c r="H23" s="81">
        <f>[6]STA_SP2_NO!$K$26</f>
        <v>3166</v>
      </c>
      <c r="I23" s="74">
        <f>[7]STA_SP2_NO!$K$26</f>
        <v>2997.31</v>
      </c>
      <c r="J23" s="81">
        <f>[8]STA_SP2_NO!$K$26</f>
        <v>2862</v>
      </c>
      <c r="K23" s="74">
        <f>[9]STA_SP2_NO!$K$26</f>
        <v>2615</v>
      </c>
      <c r="L23" s="81">
        <f>'[10]СП-2 (н.о.)'!$K$27</f>
        <v>658.5</v>
      </c>
      <c r="M23" s="74">
        <f>[11]STA_SP2_NO!$K$26</f>
        <v>9932</v>
      </c>
      <c r="N23" s="62">
        <f t="shared" si="2"/>
        <v>50022.59</v>
      </c>
    </row>
    <row r="24" spans="1:14" x14ac:dyDescent="0.25">
      <c r="A24" s="36">
        <v>3</v>
      </c>
      <c r="B24" s="37" t="s">
        <v>41</v>
      </c>
      <c r="C24" s="75">
        <f>[1]STA_SP2_NO!$K$27</f>
        <v>803.72</v>
      </c>
      <c r="D24" s="154">
        <f>[2]STA_SP2_NO!$K$27</f>
        <v>409.66</v>
      </c>
      <c r="E24" s="74">
        <f>[3]STA_SP2_NO!$K$27</f>
        <v>1</v>
      </c>
      <c r="F24" s="81">
        <f>[4]STA_SP2_NO!$K$27</f>
        <v>1429.59</v>
      </c>
      <c r="G24" s="74">
        <f>[5]STA_SP2_NO!$K$27</f>
        <v>0</v>
      </c>
      <c r="H24" s="81">
        <f>[6]STA_SP2_NO!$K$27</f>
        <v>0</v>
      </c>
      <c r="I24" s="74">
        <f>[7]STA_SP2_NO!$K$27</f>
        <v>429.07</v>
      </c>
      <c r="J24" s="81">
        <f>[8]STA_SP2_NO!$K$27</f>
        <v>45</v>
      </c>
      <c r="K24" s="74">
        <f>[9]STA_SP2_NO!$K$27</f>
        <v>176</v>
      </c>
      <c r="L24" s="81">
        <f>'[10]СП-2 (н.о.)'!$K$28</f>
        <v>0</v>
      </c>
      <c r="M24" s="74">
        <f>[11]STA_SP2_NO!$K$27</f>
        <v>0</v>
      </c>
      <c r="N24" s="225">
        <f t="shared" si="2"/>
        <v>3294.0400000000004</v>
      </c>
    </row>
    <row r="25" spans="1:14" x14ac:dyDescent="0.25">
      <c r="A25" s="36">
        <v>4</v>
      </c>
      <c r="B25" s="37" t="s">
        <v>42</v>
      </c>
      <c r="C25" s="75">
        <f>[1]STA_SP2_NO!$K$28</f>
        <v>0</v>
      </c>
      <c r="D25" s="154">
        <f>[2]STA_SP2_NO!$K$28</f>
        <v>0</v>
      </c>
      <c r="E25" s="74">
        <f>[3]STA_SP2_NO!$K$28</f>
        <v>0</v>
      </c>
      <c r="F25" s="81">
        <f>[4]STA_SP2_NO!$K$28</f>
        <v>0</v>
      </c>
      <c r="G25" s="74">
        <f>[5]STA_SP2_NO!$K$28</f>
        <v>0</v>
      </c>
      <c r="H25" s="81">
        <f>[6]STA_SP2_NO!$K$28</f>
        <v>0</v>
      </c>
      <c r="I25" s="74">
        <f>[7]STA_SP2_NO!$K$28</f>
        <v>0</v>
      </c>
      <c r="J25" s="81">
        <f>[8]STA_SP2_NO!$K$28</f>
        <v>0</v>
      </c>
      <c r="K25" s="74">
        <f>[9]STA_SP2_NO!$K$28</f>
        <v>0</v>
      </c>
      <c r="L25" s="81">
        <f>'[10]СП-2 (н.о.)'!$K$29</f>
        <v>0</v>
      </c>
      <c r="M25" s="74">
        <f>[11]STA_SP2_NO!$K$28</f>
        <v>0</v>
      </c>
      <c r="N25" s="225">
        <f t="shared" si="2"/>
        <v>0</v>
      </c>
    </row>
    <row r="26" spans="1:14" x14ac:dyDescent="0.25">
      <c r="A26" s="36">
        <v>5</v>
      </c>
      <c r="B26" s="37" t="s">
        <v>43</v>
      </c>
      <c r="C26" s="75">
        <f>[1]STA_SP2_NO!$K$29</f>
        <v>0</v>
      </c>
      <c r="D26" s="154">
        <f>[2]STA_SP2_NO!$K$29</f>
        <v>0</v>
      </c>
      <c r="E26" s="74">
        <f>[3]STA_SP2_NO!$K$29</f>
        <v>0</v>
      </c>
      <c r="F26" s="81">
        <f>[4]STA_SP2_NO!$K$29</f>
        <v>0</v>
      </c>
      <c r="G26" s="74">
        <f>[5]STA_SP2_NO!$K$29</f>
        <v>0</v>
      </c>
      <c r="H26" s="81">
        <f>[6]STA_SP2_NO!$K$29</f>
        <v>0</v>
      </c>
      <c r="I26" s="74">
        <f>[7]STA_SP2_NO!$K$29</f>
        <v>0</v>
      </c>
      <c r="J26" s="81">
        <f>[8]STA_SP2_NO!$K$29</f>
        <v>0</v>
      </c>
      <c r="K26" s="74">
        <f>[9]STA_SP2_NO!$K$29</f>
        <v>0</v>
      </c>
      <c r="L26" s="81">
        <f>'[10]СП-2 (н.о.)'!$K$30</f>
        <v>0</v>
      </c>
      <c r="M26" s="74">
        <f>[11]STA_SP2_NO!$K$29</f>
        <v>0</v>
      </c>
      <c r="N26" s="37">
        <f t="shared" si="2"/>
        <v>0</v>
      </c>
    </row>
    <row r="27" spans="1:14" x14ac:dyDescent="0.25">
      <c r="A27" s="36">
        <v>6</v>
      </c>
      <c r="B27" s="37" t="s">
        <v>44</v>
      </c>
      <c r="C27" s="75">
        <f>[1]STA_SP2_NO!$K$30</f>
        <v>0</v>
      </c>
      <c r="D27" s="154">
        <f>[2]STA_SP2_NO!$K$30</f>
        <v>0</v>
      </c>
      <c r="E27" s="74">
        <f>[3]STA_SP2_NO!$K$30</f>
        <v>0</v>
      </c>
      <c r="F27" s="81">
        <f>[4]STA_SP2_NO!$K$30</f>
        <v>0</v>
      </c>
      <c r="G27" s="74">
        <f>[5]STA_SP2_NO!$K$30</f>
        <v>325</v>
      </c>
      <c r="H27" s="81">
        <f>[6]STA_SP2_NO!$K$30</f>
        <v>166</v>
      </c>
      <c r="I27" s="74">
        <f>[7]STA_SP2_NO!$K$30</f>
        <v>0</v>
      </c>
      <c r="J27" s="81">
        <f>[8]STA_SP2_NO!$K$30</f>
        <v>0</v>
      </c>
      <c r="K27" s="74">
        <f>[9]STA_SP2_NO!$K$30</f>
        <v>301</v>
      </c>
      <c r="L27" s="81">
        <f>'[10]СП-2 (н.о.)'!$K$31</f>
        <v>0</v>
      </c>
      <c r="M27" s="74">
        <f>[11]STA_SP2_NO!$K$30</f>
        <v>55</v>
      </c>
      <c r="N27" s="37">
        <f t="shared" si="2"/>
        <v>847</v>
      </c>
    </row>
    <row r="28" spans="1:14" x14ac:dyDescent="0.25">
      <c r="A28" s="36">
        <v>7</v>
      </c>
      <c r="B28" s="37" t="s">
        <v>45</v>
      </c>
      <c r="C28" s="75">
        <f>[1]STA_SP2_NO!$K$31</f>
        <v>0</v>
      </c>
      <c r="D28" s="154">
        <f>[2]STA_SP2_NO!$K$31</f>
        <v>1126.03</v>
      </c>
      <c r="E28" s="74">
        <f>[3]STA_SP2_NO!$K$31</f>
        <v>674</v>
      </c>
      <c r="F28" s="81">
        <f>[4]STA_SP2_NO!$K$31</f>
        <v>17.02</v>
      </c>
      <c r="G28" s="74">
        <f>[5]STA_SP2_NO!$K$31</f>
        <v>0</v>
      </c>
      <c r="H28" s="81">
        <f>[6]STA_SP2_NO!$K$31</f>
        <v>0</v>
      </c>
      <c r="I28" s="74">
        <f>[7]STA_SP2_NO!$K$31</f>
        <v>0</v>
      </c>
      <c r="J28" s="81">
        <f>[8]STA_SP2_NO!$K$31</f>
        <v>0</v>
      </c>
      <c r="K28" s="74">
        <f>[9]STA_SP2_NO!$K$31</f>
        <v>0</v>
      </c>
      <c r="L28" s="81">
        <f>'[10]СП-2 (н.о.)'!$K$32</f>
        <v>60.19</v>
      </c>
      <c r="M28" s="74">
        <f>[11]STA_SP2_NO!$K$31</f>
        <v>0</v>
      </c>
      <c r="N28" s="62">
        <f t="shared" si="2"/>
        <v>1877.24</v>
      </c>
    </row>
    <row r="29" spans="1:14" ht="15.75" thickBot="1" x14ac:dyDescent="0.3">
      <c r="A29" s="38">
        <v>8</v>
      </c>
      <c r="B29" s="39" t="s">
        <v>46</v>
      </c>
      <c r="C29" s="75">
        <f>[1]STA_SP2_NO!$K$32</f>
        <v>0</v>
      </c>
      <c r="D29" s="154">
        <f>[2]STA_SP2_NO!$K$32</f>
        <v>0</v>
      </c>
      <c r="E29" s="74">
        <f>[3]STA_SP2_NO!$K$32</f>
        <v>0</v>
      </c>
      <c r="F29" s="81">
        <f>[4]STA_SP2_NO!$K$32</f>
        <v>0</v>
      </c>
      <c r="G29" s="74">
        <f>[5]STA_SP2_NO!$K$32</f>
        <v>0</v>
      </c>
      <c r="H29" s="81">
        <f>[6]STA_SP2_NO!$K$32</f>
        <v>0</v>
      </c>
      <c r="I29" s="74">
        <f>[7]STA_SP2_NO!$K$32</f>
        <v>0</v>
      </c>
      <c r="J29" s="81">
        <f>[8]STA_SP2_NO!$K$32</f>
        <v>0</v>
      </c>
      <c r="K29" s="74">
        <f>[9]STA_SP2_NO!$K$32</f>
        <v>0</v>
      </c>
      <c r="L29" s="81">
        <f>'[10]СП-2 (н.о.)'!$K$33</f>
        <v>0</v>
      </c>
      <c r="M29" s="74">
        <f>[11]STA_SP2_NO!$K$32</f>
        <v>0</v>
      </c>
      <c r="N29" s="245">
        <f t="shared" si="2"/>
        <v>0</v>
      </c>
    </row>
    <row r="30" spans="1:14" ht="15.75" thickBot="1" x14ac:dyDescent="0.3">
      <c r="A30" s="66"/>
      <c r="B30" s="41" t="s">
        <v>3</v>
      </c>
      <c r="C30" s="160">
        <f>SUM(C22:C28)</f>
        <v>3327</v>
      </c>
      <c r="D30" s="56">
        <f t="shared" ref="D30:K30" si="3">SUM(D22:D29)</f>
        <v>44906.36</v>
      </c>
      <c r="E30" s="45">
        <f t="shared" si="3"/>
        <v>7344</v>
      </c>
      <c r="F30" s="130">
        <f>SUM(F22:F28)</f>
        <v>6421.8700000000008</v>
      </c>
      <c r="G30" s="45">
        <f>SUM(G22:G28)</f>
        <v>5045</v>
      </c>
      <c r="H30" s="46">
        <f t="shared" si="3"/>
        <v>4224</v>
      </c>
      <c r="I30" s="45">
        <f>SUM(I22:I29)</f>
        <v>5977.3799999999992</v>
      </c>
      <c r="J30" s="46">
        <f t="shared" si="3"/>
        <v>7572</v>
      </c>
      <c r="K30" s="45">
        <f t="shared" si="3"/>
        <v>4755</v>
      </c>
      <c r="L30" s="46">
        <f>SUM(L22:L28)</f>
        <v>5039.6099999999997</v>
      </c>
      <c r="M30" s="88">
        <f>SUM(M22:M29)</f>
        <v>12455</v>
      </c>
      <c r="N30" s="43">
        <f>SUM(C30:M30)</f>
        <v>107067.22000000002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94" t="s">
        <v>53</v>
      </c>
      <c r="B32" s="395"/>
      <c r="C32" s="87">
        <f>C30/N30</f>
        <v>3.1073936541921976E-2</v>
      </c>
      <c r="D32" s="86">
        <f>D30/N30</f>
        <v>0.41942211631160309</v>
      </c>
      <c r="E32" s="87">
        <f>E30/N30</f>
        <v>6.8592422592087463E-2</v>
      </c>
      <c r="F32" s="51">
        <f>F30/N30</f>
        <v>5.9979795870295317E-2</v>
      </c>
      <c r="G32" s="87">
        <f>G30/N30</f>
        <v>4.7119930824765968E-2</v>
      </c>
      <c r="H32" s="51">
        <f>H30/N30</f>
        <v>3.9451850902638544E-2</v>
      </c>
      <c r="I32" s="87">
        <f>I30/N30</f>
        <v>5.5828291796499417E-2</v>
      </c>
      <c r="J32" s="51">
        <f>J30/N30</f>
        <v>7.0721925907854893E-2</v>
      </c>
      <c r="K32" s="87">
        <f>K30/N30</f>
        <v>4.4411352045938983E-2</v>
      </c>
      <c r="L32" s="51">
        <f>L30/N30</f>
        <v>4.7069588619187079E-2</v>
      </c>
      <c r="M32" s="87">
        <f>M30/N30</f>
        <v>0.11632878858720716</v>
      </c>
      <c r="N32" s="51">
        <f>N30/N30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32:B32"/>
    <mergeCell ref="C18:K18"/>
    <mergeCell ref="A19:A21"/>
    <mergeCell ref="B19:B21"/>
    <mergeCell ref="C19:M19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P20" sqref="P20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29"/>
      <c r="C1" s="330" t="s">
        <v>114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60"/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84" t="s">
        <v>69</v>
      </c>
      <c r="D3" s="335" t="s">
        <v>4</v>
      </c>
      <c r="E3" s="369" t="s">
        <v>5</v>
      </c>
      <c r="F3" s="387" t="s">
        <v>6</v>
      </c>
      <c r="G3" s="369" t="s">
        <v>7</v>
      </c>
      <c r="H3" s="367" t="s">
        <v>8</v>
      </c>
      <c r="I3" s="369" t="s">
        <v>94</v>
      </c>
      <c r="J3" s="367" t="s">
        <v>9</v>
      </c>
      <c r="K3" s="384" t="s">
        <v>10</v>
      </c>
      <c r="L3" s="335" t="s">
        <v>93</v>
      </c>
      <c r="M3" s="369" t="s">
        <v>11</v>
      </c>
      <c r="N3" s="372"/>
    </row>
    <row r="4" spans="1:14" ht="15.75" thickBot="1" x14ac:dyDescent="0.3">
      <c r="A4" s="364"/>
      <c r="B4" s="366"/>
      <c r="C4" s="386"/>
      <c r="D4" s="364"/>
      <c r="E4" s="364"/>
      <c r="F4" s="388"/>
      <c r="G4" s="364"/>
      <c r="H4" s="368"/>
      <c r="I4" s="364"/>
      <c r="J4" s="368"/>
      <c r="K4" s="386"/>
      <c r="L4" s="364"/>
      <c r="M4" s="364"/>
      <c r="N4" s="366"/>
    </row>
    <row r="5" spans="1:14" x14ac:dyDescent="0.25">
      <c r="A5" s="34">
        <v>1</v>
      </c>
      <c r="B5" s="35" t="s">
        <v>39</v>
      </c>
      <c r="C5" s="75">
        <f>[1]STA_SP2_NO!$J$34</f>
        <v>0</v>
      </c>
      <c r="D5" s="154">
        <f>[2]STA_SP2_NO!$J$34</f>
        <v>0</v>
      </c>
      <c r="E5" s="74">
        <f>[3]STA_SP2_NO!$J$34</f>
        <v>1</v>
      </c>
      <c r="F5" s="81">
        <f>[4]STA_SP2_NO!$J$34</f>
        <v>2</v>
      </c>
      <c r="G5" s="74">
        <f>[5]STA_SP2_NO!$J$34</f>
        <v>3</v>
      </c>
      <c r="H5" s="81">
        <f>[6]STA_SP2_NO!$J$34</f>
        <v>0</v>
      </c>
      <c r="I5" s="74">
        <f>[7]STA_SP2_NO!$J$34</f>
        <v>0</v>
      </c>
      <c r="J5" s="81">
        <f>[8]STA_SP2_NO!$J$34</f>
        <v>0</v>
      </c>
      <c r="K5" s="74">
        <f>[9]STA_SP2_NO!$J$34</f>
        <v>0</v>
      </c>
      <c r="L5" s="81">
        <f>'[10]СП-2 (н.о.)'!$J$35</f>
        <v>0</v>
      </c>
      <c r="M5" s="74">
        <f>[11]STA_SP2_NO!$J$34</f>
        <v>0</v>
      </c>
      <c r="N5" s="154">
        <f t="shared" ref="N5:N12" si="0">SUM(C5:M5)</f>
        <v>6</v>
      </c>
    </row>
    <row r="6" spans="1:14" x14ac:dyDescent="0.25">
      <c r="A6" s="36">
        <v>2</v>
      </c>
      <c r="B6" s="37" t="s">
        <v>40</v>
      </c>
      <c r="C6" s="75">
        <f>[1]STA_SP2_NO!$J$35</f>
        <v>0</v>
      </c>
      <c r="D6" s="154">
        <f>[2]STA_SP2_NO!$J$35</f>
        <v>0</v>
      </c>
      <c r="E6" s="74">
        <f>[3]STA_SP2_NO!$J$35</f>
        <v>0</v>
      </c>
      <c r="F6" s="81">
        <f>[4]STA_SP2_NO!$J$35</f>
        <v>0</v>
      </c>
      <c r="G6" s="74">
        <f>[5]STA_SP2_NO!$J$35</f>
        <v>0</v>
      </c>
      <c r="H6" s="81">
        <f>[6]STA_SP2_NO!$J$35</f>
        <v>0</v>
      </c>
      <c r="I6" s="74">
        <f>[7]STA_SP2_NO!$J$35</f>
        <v>0</v>
      </c>
      <c r="J6" s="81">
        <f>[8]STA_SP2_NO!$J$35</f>
        <v>0</v>
      </c>
      <c r="K6" s="74">
        <f>[9]STA_SP2_NO!$J$35</f>
        <v>0</v>
      </c>
      <c r="L6" s="81">
        <f>'[10]СП-2 (н.о.)'!$J$36</f>
        <v>0</v>
      </c>
      <c r="M6" s="74">
        <f>[11]STA_SP2_NO!$J$35</f>
        <v>0</v>
      </c>
      <c r="N6" s="62">
        <f t="shared" si="0"/>
        <v>0</v>
      </c>
    </row>
    <row r="7" spans="1:14" x14ac:dyDescent="0.25">
      <c r="A7" s="36">
        <v>3</v>
      </c>
      <c r="B7" s="37" t="s">
        <v>41</v>
      </c>
      <c r="C7" s="75">
        <f>[1]STA_SP2_NO!$J$36</f>
        <v>0</v>
      </c>
      <c r="D7" s="154">
        <f>[2]STA_SP2_NO!$J$36</f>
        <v>0</v>
      </c>
      <c r="E7" s="74">
        <f>[3]STA_SP2_NO!$J$36</f>
        <v>0</v>
      </c>
      <c r="F7" s="81">
        <f>[4]STA_SP2_NO!$J$36</f>
        <v>0</v>
      </c>
      <c r="G7" s="74">
        <f>[5]STA_SP2_NO!$J$36</f>
        <v>0</v>
      </c>
      <c r="H7" s="81">
        <f>[6]STA_SP2_NO!$J$36</f>
        <v>0</v>
      </c>
      <c r="I7" s="74">
        <f>[7]STA_SP2_NO!$J$36</f>
        <v>0</v>
      </c>
      <c r="J7" s="81">
        <f>[8]STA_SP2_NO!$J$36</f>
        <v>0</v>
      </c>
      <c r="K7" s="74">
        <f>[9]STA_SP2_NO!$J$36</f>
        <v>0</v>
      </c>
      <c r="L7" s="81">
        <f>'[10]СП-2 (н.о.)'!$J$37</f>
        <v>0</v>
      </c>
      <c r="M7" s="74">
        <f>[11]STA_SP2_NO!$J$36</f>
        <v>0</v>
      </c>
      <c r="N7" s="62">
        <f t="shared" si="0"/>
        <v>0</v>
      </c>
    </row>
    <row r="8" spans="1:14" x14ac:dyDescent="0.25">
      <c r="A8" s="36">
        <v>4</v>
      </c>
      <c r="B8" s="37" t="s">
        <v>42</v>
      </c>
      <c r="C8" s="75">
        <f>[1]STA_SP2_NO!$J$37</f>
        <v>0</v>
      </c>
      <c r="D8" s="154">
        <f>[2]STA_SP2_NO!$J$37</f>
        <v>0</v>
      </c>
      <c r="E8" s="74">
        <f>[3]STA_SP2_NO!$J$37</f>
        <v>0</v>
      </c>
      <c r="F8" s="81">
        <f>[4]STA_SP2_NO!$J$37</f>
        <v>0</v>
      </c>
      <c r="G8" s="74">
        <f>[5]STA_SP2_NO!$J$37</f>
        <v>0</v>
      </c>
      <c r="H8" s="81">
        <f>[6]STA_SP2_NO!$J$37</f>
        <v>0</v>
      </c>
      <c r="I8" s="74">
        <f>[7]STA_SP2_NO!$J$37</f>
        <v>0</v>
      </c>
      <c r="J8" s="81">
        <f>[8]STA_SP2_NO!$J$37</f>
        <v>0</v>
      </c>
      <c r="K8" s="74">
        <f>[9]STA_SP2_NO!$J$37</f>
        <v>0</v>
      </c>
      <c r="L8" s="81">
        <f>'[10]СП-2 (н.о.)'!$J$38</f>
        <v>0</v>
      </c>
      <c r="M8" s="74">
        <f>[11]STA_SP2_NO!$J$37</f>
        <v>0</v>
      </c>
      <c r="N8" s="62">
        <f t="shared" si="0"/>
        <v>0</v>
      </c>
    </row>
    <row r="9" spans="1:14" x14ac:dyDescent="0.25">
      <c r="A9" s="36">
        <v>5</v>
      </c>
      <c r="B9" s="37" t="s">
        <v>43</v>
      </c>
      <c r="C9" s="75">
        <f>[1]STA_SP2_NO!$J$38</f>
        <v>0</v>
      </c>
      <c r="D9" s="154">
        <f>[2]STA_SP2_NO!$J$38</f>
        <v>0</v>
      </c>
      <c r="E9" s="74">
        <f>[3]STA_SP2_NO!$J$38</f>
        <v>0</v>
      </c>
      <c r="F9" s="81">
        <f>[4]STA_SP2_NO!$J$38</f>
        <v>0</v>
      </c>
      <c r="G9" s="74">
        <f>[5]STA_SP2_NO!$J$38</f>
        <v>0</v>
      </c>
      <c r="H9" s="81">
        <f>[6]STA_SP2_NO!$J$38</f>
        <v>0</v>
      </c>
      <c r="I9" s="74">
        <f>[7]STA_SP2_NO!$J$38</f>
        <v>0</v>
      </c>
      <c r="J9" s="81">
        <f>[8]STA_SP2_NO!$J$38</f>
        <v>0</v>
      </c>
      <c r="K9" s="74">
        <f>[9]STA_SP2_NO!$J$38</f>
        <v>0</v>
      </c>
      <c r="L9" s="81">
        <f>'[10]СП-2 (н.о.)'!$J$39</f>
        <v>0</v>
      </c>
      <c r="M9" s="74">
        <f>[11]STA_SP2_NO!$J$38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75">
        <f>[1]STA_SP2_NO!$J$39</f>
        <v>0</v>
      </c>
      <c r="D10" s="154">
        <f>[2]STA_SP2_NO!$J$39</f>
        <v>0</v>
      </c>
      <c r="E10" s="74">
        <f>[3]STA_SP2_NO!$J$39</f>
        <v>0</v>
      </c>
      <c r="F10" s="81">
        <f>[4]STA_SP2_NO!$J$39</f>
        <v>0</v>
      </c>
      <c r="G10" s="74">
        <f>[5]STA_SP2_NO!$J$39</f>
        <v>0</v>
      </c>
      <c r="H10" s="81">
        <f>[6]STA_SP2_NO!$J$39</f>
        <v>0</v>
      </c>
      <c r="I10" s="74">
        <f>[7]STA_SP2_NO!$J$39</f>
        <v>0</v>
      </c>
      <c r="J10" s="81">
        <f>[8]STA_SP2_NO!$J$39</f>
        <v>0</v>
      </c>
      <c r="K10" s="74">
        <f>[9]STA_SP2_NO!$J$39</f>
        <v>0</v>
      </c>
      <c r="L10" s="81">
        <f>'[10]СП-2 (н.о.)'!$J$40</f>
        <v>0</v>
      </c>
      <c r="M10" s="74">
        <f>[11]STA_SP2_NO!$J$39</f>
        <v>0</v>
      </c>
      <c r="N10" s="37">
        <f t="shared" si="0"/>
        <v>0</v>
      </c>
    </row>
    <row r="11" spans="1:14" x14ac:dyDescent="0.25">
      <c r="A11" s="36">
        <v>7</v>
      </c>
      <c r="B11" s="37" t="s">
        <v>45</v>
      </c>
      <c r="C11" s="75">
        <f>[1]STA_SP2_NO!$J$40</f>
        <v>0</v>
      </c>
      <c r="D11" s="154">
        <f>[2]STA_SP2_NO!$J$40</f>
        <v>0</v>
      </c>
      <c r="E11" s="74">
        <f>[3]STA_SP2_NO!$J$40</f>
        <v>0</v>
      </c>
      <c r="F11" s="81">
        <f>[4]STA_SP2_NO!$J$40</f>
        <v>0</v>
      </c>
      <c r="G11" s="74">
        <f>[5]STA_SP2_NO!$J$40</f>
        <v>0</v>
      </c>
      <c r="H11" s="81">
        <f>[6]STA_SP2_NO!$J$40</f>
        <v>0</v>
      </c>
      <c r="I11" s="74">
        <f>[7]STA_SP2_NO!$J$40</f>
        <v>0</v>
      </c>
      <c r="J11" s="81">
        <f>[8]STA_SP2_NO!$J$40</f>
        <v>0</v>
      </c>
      <c r="K11" s="74">
        <f>[9]STA_SP2_NO!$J$40</f>
        <v>0</v>
      </c>
      <c r="L11" s="81">
        <f>'[10]СП-2 (н.о.)'!$J$41</f>
        <v>0</v>
      </c>
      <c r="M11" s="74">
        <f>[11]STA_SP2_NO!$J$40</f>
        <v>0</v>
      </c>
      <c r="N11" s="62">
        <f t="shared" si="0"/>
        <v>0</v>
      </c>
    </row>
    <row r="12" spans="1:14" ht="15.75" thickBot="1" x14ac:dyDescent="0.3">
      <c r="A12" s="38">
        <v>8</v>
      </c>
      <c r="B12" s="39" t="s">
        <v>46</v>
      </c>
      <c r="C12" s="75">
        <f>[1]STA_SP2_NO!$J$41</f>
        <v>0</v>
      </c>
      <c r="D12" s="154">
        <f>[2]STA_SP2_NO!$J$41</f>
        <v>0</v>
      </c>
      <c r="E12" s="74">
        <f>[3]STA_SP2_NO!$J$41</f>
        <v>0</v>
      </c>
      <c r="F12" s="81">
        <f>[4]STA_SP2_NO!$J$41</f>
        <v>0</v>
      </c>
      <c r="G12" s="74">
        <f>[5]STA_SP2_NO!$J$41</f>
        <v>0</v>
      </c>
      <c r="H12" s="81">
        <f>[6]STA_SP2_NO!$J$41</f>
        <v>0</v>
      </c>
      <c r="I12" s="74">
        <f>[7]STA_SP2_NO!$J$41</f>
        <v>0</v>
      </c>
      <c r="J12" s="81">
        <f>[8]STA_SP2_NO!$J$41</f>
        <v>0</v>
      </c>
      <c r="K12" s="74">
        <f>[9]STA_SP2_NO!$J$41</f>
        <v>0</v>
      </c>
      <c r="L12" s="81">
        <f>'[10]СП-2 (н.о.)'!$J$42</f>
        <v>0</v>
      </c>
      <c r="M12" s="74">
        <f>[11]STA_SP2_NO!$J$41</f>
        <v>0</v>
      </c>
      <c r="N12" s="39">
        <f t="shared" si="0"/>
        <v>0</v>
      </c>
    </row>
    <row r="13" spans="1:14" ht="15.75" thickBot="1" x14ac:dyDescent="0.3">
      <c r="A13" s="66"/>
      <c r="B13" s="41" t="s">
        <v>30</v>
      </c>
      <c r="C13" s="160">
        <f t="shared" ref="C13:N13" si="1">SUM(C5:C12)</f>
        <v>0</v>
      </c>
      <c r="D13" s="43">
        <f t="shared" si="1"/>
        <v>0</v>
      </c>
      <c r="E13" s="45">
        <f t="shared" si="1"/>
        <v>1</v>
      </c>
      <c r="F13" s="46">
        <f t="shared" si="1"/>
        <v>2</v>
      </c>
      <c r="G13" s="45">
        <f t="shared" si="1"/>
        <v>3</v>
      </c>
      <c r="H13" s="46">
        <f t="shared" si="1"/>
        <v>0</v>
      </c>
      <c r="I13" s="45">
        <f t="shared" si="1"/>
        <v>0</v>
      </c>
      <c r="J13" s="46">
        <f t="shared" si="1"/>
        <v>0</v>
      </c>
      <c r="K13" s="45">
        <f t="shared" si="1"/>
        <v>0</v>
      </c>
      <c r="L13" s="46">
        <f>SUM(L5:L12)</f>
        <v>0</v>
      </c>
      <c r="M13" s="45">
        <f t="shared" si="1"/>
        <v>0</v>
      </c>
      <c r="N13" s="43">
        <f t="shared" si="1"/>
        <v>6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98" t="s">
        <v>53</v>
      </c>
      <c r="B15" s="399"/>
      <c r="C15" s="87">
        <f>C13/N13</f>
        <v>0</v>
      </c>
      <c r="D15" s="86">
        <f>D13/N13</f>
        <v>0</v>
      </c>
      <c r="E15" s="85">
        <f>E13/N13</f>
        <v>0.16666666666666666</v>
      </c>
      <c r="F15" s="51">
        <f>F13/N13</f>
        <v>0.33333333333333331</v>
      </c>
      <c r="G15" s="85">
        <f>G13/N13</f>
        <v>0.5</v>
      </c>
      <c r="H15" s="51">
        <f>H13/N13</f>
        <v>0</v>
      </c>
      <c r="I15" s="85">
        <f>I13/N13</f>
        <v>0</v>
      </c>
      <c r="J15" s="51">
        <f>J13/N13</f>
        <v>0</v>
      </c>
      <c r="K15" s="85">
        <f>K13/N13</f>
        <v>0</v>
      </c>
      <c r="L15" s="51">
        <f>L13/N13</f>
        <v>0</v>
      </c>
      <c r="M15" s="85">
        <f>M13/N13</f>
        <v>0</v>
      </c>
      <c r="N15" s="51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29"/>
      <c r="C17" s="330" t="s">
        <v>115</v>
      </c>
      <c r="D17" s="331"/>
      <c r="E17" s="331"/>
      <c r="F17" s="331"/>
      <c r="G17" s="331"/>
      <c r="H17" s="331"/>
      <c r="I17" s="331"/>
      <c r="J17" s="332"/>
      <c r="K17" s="332"/>
      <c r="L17" s="29"/>
      <c r="M17" s="29"/>
      <c r="N17" s="207" t="s">
        <v>36</v>
      </c>
    </row>
    <row r="18" spans="1:14" ht="15.75" thickBot="1" x14ac:dyDescent="0.3">
      <c r="A18" s="333" t="s">
        <v>0</v>
      </c>
      <c r="B18" s="335" t="s">
        <v>1</v>
      </c>
      <c r="C18" s="362" t="s">
        <v>2</v>
      </c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35" t="s">
        <v>3</v>
      </c>
    </row>
    <row r="19" spans="1:14" x14ac:dyDescent="0.25">
      <c r="A19" s="363"/>
      <c r="B19" s="365"/>
      <c r="C19" s="384" t="s">
        <v>69</v>
      </c>
      <c r="D19" s="335" t="s">
        <v>4</v>
      </c>
      <c r="E19" s="369" t="s">
        <v>5</v>
      </c>
      <c r="F19" s="387" t="s">
        <v>6</v>
      </c>
      <c r="G19" s="369" t="s">
        <v>7</v>
      </c>
      <c r="H19" s="367" t="s">
        <v>8</v>
      </c>
      <c r="I19" s="369" t="s">
        <v>94</v>
      </c>
      <c r="J19" s="367" t="s">
        <v>9</v>
      </c>
      <c r="K19" s="384" t="s">
        <v>10</v>
      </c>
      <c r="L19" s="335" t="s">
        <v>93</v>
      </c>
      <c r="M19" s="369" t="s">
        <v>11</v>
      </c>
      <c r="N19" s="372"/>
    </row>
    <row r="20" spans="1:14" ht="15.75" thickBot="1" x14ac:dyDescent="0.3">
      <c r="A20" s="364"/>
      <c r="B20" s="366"/>
      <c r="C20" s="386"/>
      <c r="D20" s="364"/>
      <c r="E20" s="364"/>
      <c r="F20" s="388"/>
      <c r="G20" s="364"/>
      <c r="H20" s="368"/>
      <c r="I20" s="364"/>
      <c r="J20" s="368"/>
      <c r="K20" s="386"/>
      <c r="L20" s="364"/>
      <c r="M20" s="364"/>
      <c r="N20" s="366"/>
    </row>
    <row r="21" spans="1:14" x14ac:dyDescent="0.25">
      <c r="A21" s="34">
        <v>1</v>
      </c>
      <c r="B21" s="35" t="s">
        <v>39</v>
      </c>
      <c r="C21" s="75">
        <f>[1]STA_SP2_NO!$K$34</f>
        <v>0</v>
      </c>
      <c r="D21" s="154">
        <f>[2]STA_SP2_NO!$K$34</f>
        <v>0</v>
      </c>
      <c r="E21" s="74">
        <f>[3]STA_SP2_NO!$K$34</f>
        <v>80</v>
      </c>
      <c r="F21" s="81">
        <f>[4]STA_SP2_NO!$K$34</f>
        <v>127.06</v>
      </c>
      <c r="G21" s="74">
        <f>[5]STA_SP2_NO!$K$34</f>
        <v>303</v>
      </c>
      <c r="H21" s="81">
        <f>[6]STA_SP2_NO!$K$34</f>
        <v>0</v>
      </c>
      <c r="I21" s="74">
        <f>[7]STA_SP2_NO!$K$34</f>
        <v>0</v>
      </c>
      <c r="J21" s="81">
        <f>[8]STA_SP2_NO!$K$34</f>
        <v>0</v>
      </c>
      <c r="K21" s="74">
        <f>[9]STA_SP2_NO!$K$34</f>
        <v>0</v>
      </c>
      <c r="L21" s="81">
        <f>'[10]СП-2 (н.о.)'!$K$35</f>
        <v>0</v>
      </c>
      <c r="M21" s="74">
        <f>[11]STA_SP2_NO!$K$34</f>
        <v>0</v>
      </c>
      <c r="N21" s="154">
        <f t="shared" ref="N21:N28" si="2">SUM(C21:M21)</f>
        <v>510.06</v>
      </c>
    </row>
    <row r="22" spans="1:14" x14ac:dyDescent="0.25">
      <c r="A22" s="36">
        <v>2</v>
      </c>
      <c r="B22" s="37" t="s">
        <v>40</v>
      </c>
      <c r="C22" s="75">
        <f>[1]STA_SP2_NO!$K$35</f>
        <v>0</v>
      </c>
      <c r="D22" s="154">
        <f>[2]STA_SP2_NO!$K$35</f>
        <v>0</v>
      </c>
      <c r="E22" s="74">
        <f>[3]STA_SP2_NO!$K$35</f>
        <v>0</v>
      </c>
      <c r="F22" s="81">
        <f>[4]STA_SP2_NO!$K$35</f>
        <v>0</v>
      </c>
      <c r="G22" s="74">
        <f>[5]STA_SP2_NO!$K$35</f>
        <v>0</v>
      </c>
      <c r="H22" s="81">
        <f>[6]STA_SP2_NO!$K$35</f>
        <v>0</v>
      </c>
      <c r="I22" s="74">
        <f>[7]STA_SP2_NO!$K$35</f>
        <v>0</v>
      </c>
      <c r="J22" s="81">
        <f>[8]STA_SP2_NO!$K$35</f>
        <v>0</v>
      </c>
      <c r="K22" s="74">
        <f>[9]STA_SP2_NO!$K$35</f>
        <v>0</v>
      </c>
      <c r="L22" s="81">
        <f>'[10]СП-2 (н.о.)'!$K$36</f>
        <v>0</v>
      </c>
      <c r="M22" s="74">
        <f>[11]STA_SP2_NO!$K$35</f>
        <v>0</v>
      </c>
      <c r="N22" s="62">
        <f t="shared" si="2"/>
        <v>0</v>
      </c>
    </row>
    <row r="23" spans="1:14" x14ac:dyDescent="0.25">
      <c r="A23" s="36">
        <v>3</v>
      </c>
      <c r="B23" s="37" t="s">
        <v>41</v>
      </c>
      <c r="C23" s="75">
        <f>[1]STA_SP2_NO!$K$36</f>
        <v>0</v>
      </c>
      <c r="D23" s="154">
        <f>[2]STA_SP2_NO!$K$36</f>
        <v>0</v>
      </c>
      <c r="E23" s="74">
        <f>[3]STA_SP2_NO!$K$36</f>
        <v>0</v>
      </c>
      <c r="F23" s="81">
        <f>[4]STA_SP2_NO!$K$36</f>
        <v>0</v>
      </c>
      <c r="G23" s="74">
        <f>[5]STA_SP2_NO!$K$36</f>
        <v>0</v>
      </c>
      <c r="H23" s="81">
        <f>[6]STA_SP2_NO!$K$36</f>
        <v>0</v>
      </c>
      <c r="I23" s="74">
        <f>[7]STA_SP2_NO!$K$36</f>
        <v>0</v>
      </c>
      <c r="J23" s="81">
        <f>[8]STA_SP2_NO!$K$36</f>
        <v>0</v>
      </c>
      <c r="K23" s="74">
        <f>[9]STA_SP2_NO!$K$36</f>
        <v>0</v>
      </c>
      <c r="L23" s="81">
        <f>'[10]СП-2 (н.о.)'!$K$37</f>
        <v>0</v>
      </c>
      <c r="M23" s="74">
        <f>[11]STA_SP2_NO!$K$36</f>
        <v>0</v>
      </c>
      <c r="N23" s="62">
        <f t="shared" si="2"/>
        <v>0</v>
      </c>
    </row>
    <row r="24" spans="1:14" x14ac:dyDescent="0.25">
      <c r="A24" s="36">
        <v>4</v>
      </c>
      <c r="B24" s="37" t="s">
        <v>42</v>
      </c>
      <c r="C24" s="75">
        <f>[1]STA_SP2_NO!$K$37</f>
        <v>0</v>
      </c>
      <c r="D24" s="154">
        <f>[2]STA_SP2_NO!$K$37</f>
        <v>0</v>
      </c>
      <c r="E24" s="74">
        <f>[3]STA_SP2_NO!$K$37</f>
        <v>0</v>
      </c>
      <c r="F24" s="81">
        <f>[4]STA_SP2_NO!$K$37</f>
        <v>0</v>
      </c>
      <c r="G24" s="74">
        <f>[5]STA_SP2_NO!$K$37</f>
        <v>0</v>
      </c>
      <c r="H24" s="81">
        <f>[6]STA_SP2_NO!$K$37</f>
        <v>0</v>
      </c>
      <c r="I24" s="74">
        <f>[7]STA_SP2_NO!$K$37</f>
        <v>0</v>
      </c>
      <c r="J24" s="81">
        <f>[8]STA_SP2_NO!$K$37</f>
        <v>0</v>
      </c>
      <c r="K24" s="74">
        <f>[9]STA_SP2_NO!$K$37</f>
        <v>0</v>
      </c>
      <c r="L24" s="81">
        <f>'[10]СП-2 (н.о.)'!$K$38</f>
        <v>0</v>
      </c>
      <c r="M24" s="74">
        <f>[11]STA_SP2_NO!$K$37</f>
        <v>0</v>
      </c>
      <c r="N24" s="62">
        <f t="shared" si="2"/>
        <v>0</v>
      </c>
    </row>
    <row r="25" spans="1:14" x14ac:dyDescent="0.25">
      <c r="A25" s="36">
        <v>5</v>
      </c>
      <c r="B25" s="37" t="s">
        <v>43</v>
      </c>
      <c r="C25" s="75">
        <f>[1]STA_SP2_NO!$K$38</f>
        <v>0</v>
      </c>
      <c r="D25" s="154">
        <f>[2]STA_SP2_NO!$K$38</f>
        <v>0</v>
      </c>
      <c r="E25" s="74">
        <f>[3]STA_SP2_NO!$K$38</f>
        <v>0</v>
      </c>
      <c r="F25" s="81">
        <f>[4]STA_SP2_NO!$K$38</f>
        <v>0</v>
      </c>
      <c r="G25" s="74">
        <f>[5]STA_SP2_NO!$K$38</f>
        <v>0</v>
      </c>
      <c r="H25" s="81">
        <f>[6]STA_SP2_NO!$K$38</f>
        <v>0</v>
      </c>
      <c r="I25" s="74">
        <f>[7]STA_SP2_NO!$K$38</f>
        <v>0</v>
      </c>
      <c r="J25" s="81">
        <f>[8]STA_SP2_NO!$K$38</f>
        <v>0</v>
      </c>
      <c r="K25" s="74">
        <f>[9]STA_SP2_NO!$K$38</f>
        <v>0</v>
      </c>
      <c r="L25" s="81">
        <f>'[10]СП-2 (н.о.)'!$K$39</f>
        <v>0</v>
      </c>
      <c r="M25" s="74">
        <f>[11]STA_SP2_NO!$K$38</f>
        <v>0</v>
      </c>
      <c r="N25" s="37">
        <f t="shared" si="2"/>
        <v>0</v>
      </c>
    </row>
    <row r="26" spans="1:14" x14ac:dyDescent="0.25">
      <c r="A26" s="36">
        <v>6</v>
      </c>
      <c r="B26" s="37" t="s">
        <v>44</v>
      </c>
      <c r="C26" s="75">
        <f>[1]STA_SP2_NO!$K$39</f>
        <v>0</v>
      </c>
      <c r="D26" s="154">
        <f>[2]STA_SP2_NO!$K$39</f>
        <v>0</v>
      </c>
      <c r="E26" s="74">
        <f>[3]STA_SP2_NO!$K$39</f>
        <v>0</v>
      </c>
      <c r="F26" s="81">
        <f>[4]STA_SP2_NO!$K$39</f>
        <v>0</v>
      </c>
      <c r="G26" s="74">
        <f>[5]STA_SP2_NO!$K$39</f>
        <v>0</v>
      </c>
      <c r="H26" s="81">
        <f>[6]STA_SP2_NO!$K$39</f>
        <v>0</v>
      </c>
      <c r="I26" s="74">
        <f>[7]STA_SP2_NO!$K$39</f>
        <v>0</v>
      </c>
      <c r="J26" s="81">
        <f>[8]STA_SP2_NO!$K$39</f>
        <v>0</v>
      </c>
      <c r="K26" s="74">
        <f>[9]STA_SP2_NO!$K$39</f>
        <v>0</v>
      </c>
      <c r="L26" s="81">
        <f>'[10]СП-2 (н.о.)'!$K$40</f>
        <v>0</v>
      </c>
      <c r="M26" s="74">
        <f>[11]STA_SP2_NO!$K$39</f>
        <v>0</v>
      </c>
      <c r="N26" s="37">
        <f t="shared" si="2"/>
        <v>0</v>
      </c>
    </row>
    <row r="27" spans="1:14" x14ac:dyDescent="0.25">
      <c r="A27" s="36">
        <v>7</v>
      </c>
      <c r="B27" s="37" t="s">
        <v>45</v>
      </c>
      <c r="C27" s="75">
        <f>[1]STA_SP2_NO!$K$40</f>
        <v>0</v>
      </c>
      <c r="D27" s="154">
        <f>[2]STA_SP2_NO!$K$40</f>
        <v>0</v>
      </c>
      <c r="E27" s="74">
        <f>[3]STA_SP2_NO!$K$40</f>
        <v>0</v>
      </c>
      <c r="F27" s="81">
        <f>[4]STA_SP2_NO!$K$40</f>
        <v>0</v>
      </c>
      <c r="G27" s="74">
        <f>[5]STA_SP2_NO!$K$40</f>
        <v>0</v>
      </c>
      <c r="H27" s="81">
        <f>[6]STA_SP2_NO!$K$40</f>
        <v>0</v>
      </c>
      <c r="I27" s="74">
        <f>[7]STA_SP2_NO!$K$40</f>
        <v>0</v>
      </c>
      <c r="J27" s="81">
        <f>[8]STA_SP2_NO!$K$40</f>
        <v>0</v>
      </c>
      <c r="K27" s="74">
        <f>[9]STA_SP2_NO!$K$40</f>
        <v>0</v>
      </c>
      <c r="L27" s="81">
        <f>'[10]СП-2 (н.о.)'!$K$41</f>
        <v>0</v>
      </c>
      <c r="M27" s="74">
        <f>[11]STA_SP2_NO!$K$40</f>
        <v>0</v>
      </c>
      <c r="N27" s="62">
        <f t="shared" si="2"/>
        <v>0</v>
      </c>
    </row>
    <row r="28" spans="1:14" ht="15.75" thickBot="1" x14ac:dyDescent="0.3">
      <c r="A28" s="38">
        <v>8</v>
      </c>
      <c r="B28" s="39" t="s">
        <v>46</v>
      </c>
      <c r="C28" s="75">
        <f>[1]STA_SP2_NO!$K$41</f>
        <v>0</v>
      </c>
      <c r="D28" s="154">
        <f>[2]STA_SP2_NO!$K$41</f>
        <v>0</v>
      </c>
      <c r="E28" s="74">
        <f>[3]STA_SP2_NO!$K$41</f>
        <v>0</v>
      </c>
      <c r="F28" s="81">
        <f>[4]STA_SP2_NO!$K$41</f>
        <v>0</v>
      </c>
      <c r="G28" s="74">
        <f>[5]STA_SP2_NO!$K$41</f>
        <v>0</v>
      </c>
      <c r="H28" s="81">
        <f>[6]STA_SP2_NO!$K$41</f>
        <v>0</v>
      </c>
      <c r="I28" s="74">
        <f>[7]STA_SP2_NO!$K$41</f>
        <v>0</v>
      </c>
      <c r="J28" s="81">
        <f>[8]STA_SP2_NO!$K$41</f>
        <v>0</v>
      </c>
      <c r="K28" s="74">
        <f>[9]STA_SP2_NO!$K$41</f>
        <v>0</v>
      </c>
      <c r="L28" s="81">
        <f>'[10]СП-2 (н.о.)'!$K$42</f>
        <v>0</v>
      </c>
      <c r="M28" s="74">
        <f>[11]STA_SP2_NO!$K$41</f>
        <v>0</v>
      </c>
      <c r="N28" s="39">
        <f t="shared" si="2"/>
        <v>0</v>
      </c>
    </row>
    <row r="29" spans="1:14" ht="15.75" thickBot="1" x14ac:dyDescent="0.3">
      <c r="A29" s="40"/>
      <c r="B29" s="41" t="s">
        <v>37</v>
      </c>
      <c r="C29" s="88">
        <f t="shared" ref="C29:N29" si="3">SUM(C21:C28)</f>
        <v>0</v>
      </c>
      <c r="D29" s="43">
        <f t="shared" si="3"/>
        <v>0</v>
      </c>
      <c r="E29" s="88">
        <f t="shared" si="3"/>
        <v>80</v>
      </c>
      <c r="F29" s="43">
        <f t="shared" si="3"/>
        <v>127.06</v>
      </c>
      <c r="G29" s="88">
        <f t="shared" si="3"/>
        <v>303</v>
      </c>
      <c r="H29" s="43">
        <f t="shared" si="3"/>
        <v>0</v>
      </c>
      <c r="I29" s="88">
        <f t="shared" si="3"/>
        <v>0</v>
      </c>
      <c r="J29" s="43">
        <f t="shared" si="3"/>
        <v>0</v>
      </c>
      <c r="K29" s="88">
        <f t="shared" si="3"/>
        <v>0</v>
      </c>
      <c r="L29" s="43">
        <f>SUM(L21:L28)</f>
        <v>0</v>
      </c>
      <c r="M29" s="88">
        <f t="shared" si="3"/>
        <v>0</v>
      </c>
      <c r="N29" s="43">
        <f t="shared" si="3"/>
        <v>510.06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98" t="s">
        <v>53</v>
      </c>
      <c r="B31" s="399"/>
      <c r="C31" s="85">
        <f>C29/N29</f>
        <v>0</v>
      </c>
      <c r="D31" s="86">
        <f>D29/N29</f>
        <v>0</v>
      </c>
      <c r="E31" s="85">
        <f>E29/N29</f>
        <v>0.15684429282829471</v>
      </c>
      <c r="F31" s="86">
        <f>F29/N29</f>
        <v>0.24910794808453907</v>
      </c>
      <c r="G31" s="85">
        <f>G29/N29</f>
        <v>0.59404775908716623</v>
      </c>
      <c r="H31" s="86">
        <f>H29/N29</f>
        <v>0</v>
      </c>
      <c r="I31" s="85">
        <f>I29/N29</f>
        <v>0</v>
      </c>
      <c r="J31" s="86">
        <f>J29/N29</f>
        <v>0</v>
      </c>
      <c r="K31" s="85">
        <f>K29/N29</f>
        <v>0</v>
      </c>
      <c r="L31" s="86">
        <f>L29/N29</f>
        <v>0</v>
      </c>
      <c r="M31" s="85">
        <f>M29/N29</f>
        <v>0</v>
      </c>
      <c r="N31" s="86">
        <f>N29/N29</f>
        <v>1</v>
      </c>
    </row>
  </sheetData>
  <mergeCells count="34">
    <mergeCell ref="A2:A4"/>
    <mergeCell ref="A15:B15"/>
    <mergeCell ref="C1:K1"/>
    <mergeCell ref="B2:B4"/>
    <mergeCell ref="C2:M2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31:B31"/>
    <mergeCell ref="C17:K17"/>
    <mergeCell ref="A18:A20"/>
    <mergeCell ref="B18:B20"/>
    <mergeCell ref="C18:M18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G16" sqref="G16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  <col min="8" max="8" width="9.85546875" bestFit="1" customWidth="1"/>
  </cols>
  <sheetData>
    <row r="1" spans="1:14" ht="33.75" customHeight="1" thickBot="1" x14ac:dyDescent="0.3">
      <c r="A1" s="29"/>
      <c r="B1" s="29"/>
      <c r="C1" s="357" t="s">
        <v>116</v>
      </c>
      <c r="D1" s="358"/>
      <c r="E1" s="358"/>
      <c r="F1" s="358"/>
      <c r="G1" s="358"/>
      <c r="H1" s="358"/>
      <c r="I1" s="358"/>
      <c r="J1" s="29"/>
      <c r="K1" s="29"/>
      <c r="L1" s="29"/>
      <c r="M1" s="29"/>
      <c r="N1" s="212" t="s">
        <v>36</v>
      </c>
    </row>
    <row r="2" spans="1:14" ht="15.75" thickBot="1" x14ac:dyDescent="0.3">
      <c r="A2" s="333" t="s">
        <v>0</v>
      </c>
      <c r="B2" s="335" t="s">
        <v>1</v>
      </c>
      <c r="C2" s="359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39" t="s">
        <v>3</v>
      </c>
    </row>
    <row r="3" spans="1:14" ht="15.75" thickBot="1" x14ac:dyDescent="0.3">
      <c r="A3" s="334"/>
      <c r="B3" s="336"/>
      <c r="C3" s="79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6" t="s">
        <v>10</v>
      </c>
      <c r="L3" s="30" t="s">
        <v>93</v>
      </c>
      <c r="M3" s="219" t="s">
        <v>11</v>
      </c>
      <c r="N3" s="340"/>
    </row>
    <row r="4" spans="1:14" ht="15.75" thickBot="1" x14ac:dyDescent="0.3">
      <c r="A4" s="34">
        <v>1</v>
      </c>
      <c r="B4" s="35" t="s">
        <v>12</v>
      </c>
      <c r="C4" s="184">
        <f>[1]STA_SP4_NO!$P$10</f>
        <v>13685.71</v>
      </c>
      <c r="D4" s="233">
        <f>[2]STA_SP4_NO!$P$10</f>
        <v>57184.41</v>
      </c>
      <c r="E4" s="184">
        <f>[3]STA_SP4_NO!$P$10</f>
        <v>9022</v>
      </c>
      <c r="F4" s="81">
        <f>[4]STA_SP4_NO!$P$10</f>
        <v>16805.86</v>
      </c>
      <c r="G4" s="184">
        <f>[5]STA_SP4_NO!$P$10</f>
        <v>14783</v>
      </c>
      <c r="H4" s="81">
        <f>[6]STA_SP4_NO!$P$10</f>
        <v>31594</v>
      </c>
      <c r="I4" s="184">
        <f>[7]STA_SP4_NO!$P$10</f>
        <v>5672</v>
      </c>
      <c r="J4" s="81">
        <f>[8]STA_SP4_NO!$P$10</f>
        <v>11456</v>
      </c>
      <c r="K4" s="184">
        <f>[9]STA_SP4_NO!$P$10</f>
        <v>10377</v>
      </c>
      <c r="L4" s="81">
        <f>'[10]СП-4 (н.о.)'!$P$11</f>
        <v>9003.99</v>
      </c>
      <c r="M4" s="184">
        <f>[11]STA_SP4_NO!$P$10</f>
        <v>26003</v>
      </c>
      <c r="N4" s="154">
        <f t="shared" ref="N4:N20" si="0">SUM(C4:M4)</f>
        <v>205586.96999999997</v>
      </c>
    </row>
    <row r="5" spans="1:14" ht="15.75" thickBot="1" x14ac:dyDescent="0.3">
      <c r="A5" s="36">
        <v>2</v>
      </c>
      <c r="B5" s="37" t="s">
        <v>13</v>
      </c>
      <c r="C5" s="184">
        <f>[1]STA_SP4_NO!$P$11</f>
        <v>37571.39</v>
      </c>
      <c r="D5" s="233">
        <f>[2]STA_SP4_NO!$P$11</f>
        <v>65517.39</v>
      </c>
      <c r="E5" s="184">
        <f>[3]STA_SP4_NO!$P$11</f>
        <v>6242</v>
      </c>
      <c r="F5" s="81">
        <f>[4]STA_SP4_NO!$P$11</f>
        <v>21507.33</v>
      </c>
      <c r="G5" s="184">
        <f>[5]STA_SP4_NO!$P$11</f>
        <v>14963</v>
      </c>
      <c r="H5" s="81">
        <f>[6]STA_SP4_NO!$P$11</f>
        <v>55540</v>
      </c>
      <c r="I5" s="184">
        <f>[7]STA_SP4_NO!$P$11</f>
        <v>0</v>
      </c>
      <c r="J5" s="81">
        <f>[8]STA_SP4_NO!$P$11</f>
        <v>32603</v>
      </c>
      <c r="K5" s="184">
        <f>[9]STA_SP4_NO!$P$11</f>
        <v>0</v>
      </c>
      <c r="L5" s="81">
        <f>'[10]СП-4 (н.о.)'!$P$12</f>
        <v>48166.96</v>
      </c>
      <c r="M5" s="184">
        <f>[11]STA_SP4_NO!$P$11</f>
        <v>83068</v>
      </c>
      <c r="N5" s="62">
        <f t="shared" si="0"/>
        <v>365179.07</v>
      </c>
    </row>
    <row r="6" spans="1:14" ht="15.75" thickBot="1" x14ac:dyDescent="0.3">
      <c r="A6" s="36">
        <v>3</v>
      </c>
      <c r="B6" s="37" t="s">
        <v>14</v>
      </c>
      <c r="C6" s="184">
        <f>[1]STA_SP4_NO!$P$12</f>
        <v>13418.17</v>
      </c>
      <c r="D6" s="233">
        <f>[2]STA_SP4_NO!$P$12</f>
        <v>26654.68</v>
      </c>
      <c r="E6" s="184">
        <f>[3]STA_SP4_NO!$P$12</f>
        <v>12730</v>
      </c>
      <c r="F6" s="81">
        <f>[4]STA_SP4_NO!$P$12</f>
        <v>44517.97</v>
      </c>
      <c r="G6" s="184">
        <f>[5]STA_SP4_NO!$P$12</f>
        <v>23408</v>
      </c>
      <c r="H6" s="81">
        <f>[6]STA_SP4_NO!$P$12</f>
        <v>26552</v>
      </c>
      <c r="I6" s="184">
        <f>[7]STA_SP4_NO!$P$12</f>
        <v>4598</v>
      </c>
      <c r="J6" s="81">
        <f>[8]STA_SP4_NO!$P$12</f>
        <v>17567</v>
      </c>
      <c r="K6" s="184">
        <f>[9]STA_SP4_NO!$P$12</f>
        <v>18582</v>
      </c>
      <c r="L6" s="81">
        <f>'[10]СП-4 (н.о.)'!$P$13</f>
        <v>22932.959999999999</v>
      </c>
      <c r="M6" s="184">
        <f>[11]STA_SP4_NO!$P$12</f>
        <v>19802</v>
      </c>
      <c r="N6" s="62">
        <f>SUM(C6:M6)</f>
        <v>230762.78</v>
      </c>
    </row>
    <row r="7" spans="1:14" ht="15.75" thickBot="1" x14ac:dyDescent="0.3">
      <c r="A7" s="36">
        <v>4</v>
      </c>
      <c r="B7" s="37" t="s">
        <v>15</v>
      </c>
      <c r="C7" s="184">
        <f>[1]STA_SP4_NO!$P$13</f>
        <v>0</v>
      </c>
      <c r="D7" s="233">
        <f>[2]STA_SP4_NO!$P$13</f>
        <v>0</v>
      </c>
      <c r="E7" s="184">
        <f>[3]STA_SP4_NO!$P$13</f>
        <v>0</v>
      </c>
      <c r="F7" s="81">
        <f>[4]STA_SP4_NO!$P$13</f>
        <v>0</v>
      </c>
      <c r="G7" s="184">
        <f>[5]STA_SP4_NO!$P$13</f>
        <v>0</v>
      </c>
      <c r="H7" s="81">
        <f>[6]STA_SP4_NO!$P$13</f>
        <v>0</v>
      </c>
      <c r="I7" s="184">
        <f>[7]STA_SP4_NO!$P$13</f>
        <v>0</v>
      </c>
      <c r="J7" s="81">
        <f>[8]STA_SP4_NO!$P$13</f>
        <v>0</v>
      </c>
      <c r="K7" s="184">
        <f>[9]STA_SP4_NO!$P$13</f>
        <v>0</v>
      </c>
      <c r="L7" s="81">
        <f>'[10]СП-4 (н.о.)'!$P$14</f>
        <v>0</v>
      </c>
      <c r="M7" s="184">
        <f>[11]STA_SP4_NO!$P$13</f>
        <v>0</v>
      </c>
      <c r="N7" s="3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4">
        <f>[1]STA_SP4_NO!$P$14</f>
        <v>0</v>
      </c>
      <c r="D8" s="233">
        <f>[2]STA_SP4_NO!$P$14</f>
        <v>0</v>
      </c>
      <c r="E8" s="184">
        <f>[3]STA_SP4_NO!$P$14</f>
        <v>0</v>
      </c>
      <c r="F8" s="81">
        <f>[4]STA_SP4_NO!$P$14</f>
        <v>0</v>
      </c>
      <c r="G8" s="184">
        <f>[5]STA_SP4_NO!$P$14</f>
        <v>0</v>
      </c>
      <c r="H8" s="81">
        <f>[6]STA_SP4_NO!$P$14</f>
        <v>57041</v>
      </c>
      <c r="I8" s="184">
        <f>[7]STA_SP4_NO!$P$14</f>
        <v>0</v>
      </c>
      <c r="J8" s="81">
        <f>[8]STA_SP4_NO!$P$14</f>
        <v>0</v>
      </c>
      <c r="K8" s="184">
        <f>[9]STA_SP4_NO!$P$14</f>
        <v>0</v>
      </c>
      <c r="L8" s="81">
        <f>'[10]СП-4 (н.о.)'!$P$15</f>
        <v>0</v>
      </c>
      <c r="M8" s="184">
        <f>[11]STA_SP4_NO!$P$14</f>
        <v>0</v>
      </c>
      <c r="N8" s="62">
        <f t="shared" si="0"/>
        <v>57041</v>
      </c>
    </row>
    <row r="9" spans="1:14" ht="15.75" thickBot="1" x14ac:dyDescent="0.3">
      <c r="A9" s="36">
        <v>6</v>
      </c>
      <c r="B9" s="37" t="s">
        <v>17</v>
      </c>
      <c r="C9" s="184">
        <f>[1]STA_SP4_NO!$P$15</f>
        <v>0</v>
      </c>
      <c r="D9" s="233">
        <f>[2]STA_SP4_NO!$P$15</f>
        <v>0</v>
      </c>
      <c r="E9" s="184">
        <f>[3]STA_SP4_NO!$P$15</f>
        <v>0</v>
      </c>
      <c r="F9" s="81">
        <f>[4]STA_SP4_NO!$P$15</f>
        <v>197.94</v>
      </c>
      <c r="G9" s="184">
        <f>[5]STA_SP4_NO!$P$15</f>
        <v>0</v>
      </c>
      <c r="H9" s="81">
        <f>[6]STA_SP4_NO!$P$15</f>
        <v>0</v>
      </c>
      <c r="I9" s="184">
        <f>[7]STA_SP4_NO!$P$15</f>
        <v>0</v>
      </c>
      <c r="J9" s="81">
        <f>[8]STA_SP4_NO!$P$15</f>
        <v>0</v>
      </c>
      <c r="K9" s="184">
        <f>[9]STA_SP4_NO!$P$15</f>
        <v>0</v>
      </c>
      <c r="L9" s="81">
        <f>'[10]СП-4 (н.о.)'!$P$16</f>
        <v>0</v>
      </c>
      <c r="M9" s="184">
        <f>[11]STA_SP4_NO!$P$15</f>
        <v>0</v>
      </c>
      <c r="N9" s="62">
        <f t="shared" si="0"/>
        <v>197.94</v>
      </c>
    </row>
    <row r="10" spans="1:14" ht="15.75" thickBot="1" x14ac:dyDescent="0.3">
      <c r="A10" s="36">
        <v>7</v>
      </c>
      <c r="B10" s="37" t="s">
        <v>18</v>
      </c>
      <c r="C10" s="184">
        <f>[1]STA_SP4_NO!$P$16</f>
        <v>4291.7299999999996</v>
      </c>
      <c r="D10" s="233">
        <f>[2]STA_SP4_NO!$P$16</f>
        <v>8890.77</v>
      </c>
      <c r="E10" s="184">
        <f>[3]STA_SP4_NO!$P$16</f>
        <v>3448</v>
      </c>
      <c r="F10" s="81">
        <f>[4]STA_SP4_NO!$P$16</f>
        <v>696.52</v>
      </c>
      <c r="G10" s="184">
        <f>[5]STA_SP4_NO!$P$16</f>
        <v>296</v>
      </c>
      <c r="H10" s="81">
        <f>[6]STA_SP4_NO!$P$16</f>
        <v>902</v>
      </c>
      <c r="I10" s="184">
        <f>[7]STA_SP4_NO!$P$16</f>
        <v>0</v>
      </c>
      <c r="J10" s="81">
        <f>[8]STA_SP4_NO!$P$16</f>
        <v>4786</v>
      </c>
      <c r="K10" s="184">
        <f>[9]STA_SP4_NO!$P$16</f>
        <v>565</v>
      </c>
      <c r="L10" s="81">
        <f>'[10]СП-4 (н.о.)'!$P$17</f>
        <v>116.66</v>
      </c>
      <c r="M10" s="184">
        <f>[11]STA_SP4_NO!$P$16</f>
        <v>1040</v>
      </c>
      <c r="N10" s="62">
        <f t="shared" si="0"/>
        <v>25032.68</v>
      </c>
    </row>
    <row r="11" spans="1:14" ht="15.75" thickBot="1" x14ac:dyDescent="0.3">
      <c r="A11" s="36">
        <v>8</v>
      </c>
      <c r="B11" s="37" t="s">
        <v>19</v>
      </c>
      <c r="C11" s="184">
        <f>[1]STA_SP4_NO!$P$17</f>
        <v>56284.08</v>
      </c>
      <c r="D11" s="233">
        <f>[2]STA_SP4_NO!$P$17</f>
        <v>19955.72</v>
      </c>
      <c r="E11" s="184">
        <f>[3]STA_SP4_NO!$P$17</f>
        <v>10138</v>
      </c>
      <c r="F11" s="81">
        <f>[4]STA_SP4_NO!$P$17</f>
        <v>27229.19</v>
      </c>
      <c r="G11" s="184">
        <f>[5]STA_SP4_NO!$P$17</f>
        <v>12175</v>
      </c>
      <c r="H11" s="81">
        <f>[6]STA_SP4_NO!$P$17</f>
        <v>48570</v>
      </c>
      <c r="I11" s="184">
        <f>[7]STA_SP4_NO!$P$17</f>
        <v>853</v>
      </c>
      <c r="J11" s="81">
        <f>[8]STA_SP4_NO!$P$17</f>
        <v>12790</v>
      </c>
      <c r="K11" s="184">
        <f>[9]STA_SP4_NO!$P$17</f>
        <v>8086</v>
      </c>
      <c r="L11" s="81">
        <f>'[10]СП-4 (н.о.)'!$P$18</f>
        <v>21257.09</v>
      </c>
      <c r="M11" s="184">
        <f>[11]STA_SP4_NO!$P$17</f>
        <v>11823</v>
      </c>
      <c r="N11" s="62">
        <f t="shared" si="0"/>
        <v>229161.08</v>
      </c>
    </row>
    <row r="12" spans="1:14" ht="15.75" thickBot="1" x14ac:dyDescent="0.3">
      <c r="A12" s="36">
        <v>9</v>
      </c>
      <c r="B12" s="37" t="s">
        <v>20</v>
      </c>
      <c r="C12" s="184">
        <f>[1]STA_SP4_NO!$P$20</f>
        <v>125560.88</v>
      </c>
      <c r="D12" s="233">
        <f>[2]STA_SP4_NO!$P$20</f>
        <v>34487.56</v>
      </c>
      <c r="E12" s="184">
        <f>[3]STA_SP4_NO!$P$20</f>
        <v>38572</v>
      </c>
      <c r="F12" s="81">
        <f>[4]STA_SP4_NO!$P$20</f>
        <v>38412.86</v>
      </c>
      <c r="G12" s="184">
        <f>[5]STA_SP4_NO!$P$20</f>
        <v>28684</v>
      </c>
      <c r="H12" s="81">
        <f>[6]STA_SP4_NO!$P$20</f>
        <v>20196</v>
      </c>
      <c r="I12" s="184">
        <f>[7]STA_SP4_NO!$P$20</f>
        <v>445</v>
      </c>
      <c r="J12" s="81">
        <f>[8]STA_SP4_NO!$P$20</f>
        <v>24228</v>
      </c>
      <c r="K12" s="184">
        <f>[9]STA_SP4_NO!$P$20</f>
        <v>3633</v>
      </c>
      <c r="L12" s="81">
        <f>'[10]СП-4 (н.о.)'!$P$21</f>
        <v>15005.64</v>
      </c>
      <c r="M12" s="184">
        <f>[11]STA_SP4_NO!$P$20</f>
        <v>10400</v>
      </c>
      <c r="N12" s="62">
        <f t="shared" si="0"/>
        <v>339624.94</v>
      </c>
    </row>
    <row r="13" spans="1:14" ht="15.75" thickBot="1" x14ac:dyDescent="0.3">
      <c r="A13" s="36">
        <v>10</v>
      </c>
      <c r="B13" s="37" t="s">
        <v>21</v>
      </c>
      <c r="C13" s="184">
        <f>[1]STA_SP4_NO!$P$26</f>
        <v>47962.54</v>
      </c>
      <c r="D13" s="233">
        <f>[2]STA_SP4_NO!$P$26</f>
        <v>73964.320000000007</v>
      </c>
      <c r="E13" s="184">
        <f>[3]STA_SP4_NO!$P$26</f>
        <v>71449</v>
      </c>
      <c r="F13" s="81">
        <f>[4]STA_SP4_NO!$P$26</f>
        <v>89462.78</v>
      </c>
      <c r="G13" s="184">
        <f>[5]STA_SP4_NO!$P$26</f>
        <v>119270</v>
      </c>
      <c r="H13" s="81">
        <f>[6]STA_SP4_NO!$P$26</f>
        <v>95648</v>
      </c>
      <c r="I13" s="184">
        <f>[7]STA_SP4_NO!$P$26</f>
        <v>86932</v>
      </c>
      <c r="J13" s="81">
        <f>[8]STA_SP4_NO!$P$26</f>
        <v>134921</v>
      </c>
      <c r="K13" s="184">
        <f>[9]STA_SP4_NO!$P$26</f>
        <v>88998</v>
      </c>
      <c r="L13" s="81">
        <f>'[10]СП-4 (н.о.)'!$P$27</f>
        <v>64357.679999999993</v>
      </c>
      <c r="M13" s="184">
        <f>[11]STA_SP4_NO!$P$26</f>
        <v>86208</v>
      </c>
      <c r="N13" s="62">
        <f t="shared" si="0"/>
        <v>959173.32000000007</v>
      </c>
    </row>
    <row r="14" spans="1:14" ht="15.75" thickBot="1" x14ac:dyDescent="0.3">
      <c r="A14" s="36">
        <v>11</v>
      </c>
      <c r="B14" s="37" t="s">
        <v>22</v>
      </c>
      <c r="C14" s="184">
        <f>[1]STA_SP4_NO!$P$33</f>
        <v>0</v>
      </c>
      <c r="D14" s="233">
        <f>[2]STA_SP4_NO!$P$33</f>
        <v>4.62</v>
      </c>
      <c r="E14" s="184">
        <f>[3]STA_SP4_NO!$P$33</f>
        <v>0</v>
      </c>
      <c r="F14" s="81">
        <f>[4]STA_SP4_NO!$P$33</f>
        <v>0</v>
      </c>
      <c r="G14" s="184">
        <f>[5]STA_SP4_NO!$P$33</f>
        <v>14</v>
      </c>
      <c r="H14" s="81">
        <f>[6]STA_SP4_NO!$P$33</f>
        <v>6140</v>
      </c>
      <c r="I14" s="184">
        <f>[7]STA_SP4_NO!$P$33</f>
        <v>0</v>
      </c>
      <c r="J14" s="81">
        <f>[8]STA_SP4_NO!$P$33</f>
        <v>0</v>
      </c>
      <c r="K14" s="184">
        <f>[9]STA_SP4_NO!$P$33</f>
        <v>35</v>
      </c>
      <c r="L14" s="81">
        <f>'[10]СП-4 (н.о.)'!$P$34</f>
        <v>0</v>
      </c>
      <c r="M14" s="184">
        <f>[11]STA_SP4_NO!$P$33</f>
        <v>22</v>
      </c>
      <c r="N14" s="62">
        <f t="shared" si="0"/>
        <v>6215.62</v>
      </c>
    </row>
    <row r="15" spans="1:14" ht="15.75" thickBot="1" x14ac:dyDescent="0.3">
      <c r="A15" s="36">
        <v>12</v>
      </c>
      <c r="B15" s="37" t="s">
        <v>23</v>
      </c>
      <c r="C15" s="184">
        <f>[1]STA_SP4_NO!$P$34</f>
        <v>6.81</v>
      </c>
      <c r="D15" s="233">
        <f>[2]STA_SP4_NO!$P$34</f>
        <v>5.76</v>
      </c>
      <c r="E15" s="184">
        <f>[3]STA_SP4_NO!$P$34</f>
        <v>0</v>
      </c>
      <c r="F15" s="81">
        <f>[4]STA_SP4_NO!$P$34</f>
        <v>59.97</v>
      </c>
      <c r="G15" s="184">
        <f>[5]STA_SP4_NO!$P$34</f>
        <v>6</v>
      </c>
      <c r="H15" s="81">
        <f>[6]STA_SP4_NO!$P$34</f>
        <v>9</v>
      </c>
      <c r="I15" s="184">
        <f>[7]STA_SP4_NO!$P$34</f>
        <v>0</v>
      </c>
      <c r="J15" s="81">
        <f>[8]STA_SP4_NO!$P$34</f>
        <v>19</v>
      </c>
      <c r="K15" s="184">
        <f>[9]STA_SP4_NO!$P$34</f>
        <v>5</v>
      </c>
      <c r="L15" s="81">
        <f>'[10]СП-4 (н.о.)'!$P$35</f>
        <v>2.25</v>
      </c>
      <c r="M15" s="184">
        <f>[11]STA_SP4_NO!$P$34</f>
        <v>0</v>
      </c>
      <c r="N15" s="62">
        <f t="shared" si="0"/>
        <v>113.78999999999999</v>
      </c>
    </row>
    <row r="16" spans="1:14" ht="15.75" thickBot="1" x14ac:dyDescent="0.3">
      <c r="A16" s="36">
        <v>13</v>
      </c>
      <c r="B16" s="37" t="s">
        <v>68</v>
      </c>
      <c r="C16" s="184">
        <f>[1]STA_SP4_NO!$P$35</f>
        <v>5565.78</v>
      </c>
      <c r="D16" s="233">
        <f>[2]STA_SP4_NO!$P$35</f>
        <v>13942.36</v>
      </c>
      <c r="E16" s="184">
        <f>[3]STA_SP4_NO!$P$35</f>
        <v>1035</v>
      </c>
      <c r="F16" s="81">
        <f>[4]STA_SP4_NO!$P$35</f>
        <v>5588.21</v>
      </c>
      <c r="G16" s="184">
        <f>[5]STA_SP4_NO!$P$35</f>
        <v>5655</v>
      </c>
      <c r="H16" s="81">
        <f>[6]STA_SP4_NO!$P$35</f>
        <v>29166</v>
      </c>
      <c r="I16" s="184">
        <f>[7]STA_SP4_NO!$P$35</f>
        <v>216</v>
      </c>
      <c r="J16" s="81">
        <f>[8]STA_SP4_NO!$P$35</f>
        <v>12081</v>
      </c>
      <c r="K16" s="184">
        <f>[9]STA_SP4_NO!$P$35</f>
        <v>4287</v>
      </c>
      <c r="L16" s="81">
        <f>'[10]СП-4 (н.о.)'!$P$36</f>
        <v>18984.54</v>
      </c>
      <c r="M16" s="184">
        <f>[11]STA_SP4_NO!$P$35</f>
        <v>2771</v>
      </c>
      <c r="N16" s="62">
        <f t="shared" si="0"/>
        <v>99291.890000000014</v>
      </c>
    </row>
    <row r="17" spans="1:14" ht="15.75" thickBot="1" x14ac:dyDescent="0.3">
      <c r="A17" s="36">
        <v>14</v>
      </c>
      <c r="B17" s="37" t="s">
        <v>25</v>
      </c>
      <c r="C17" s="184">
        <f>[1]STA_SP4_NO!$P$36</f>
        <v>239.38</v>
      </c>
      <c r="D17" s="233">
        <f>[2]STA_SP4_NO!$P$36</f>
        <v>3706.35</v>
      </c>
      <c r="E17" s="184">
        <f>[3]STA_SP4_NO!$P$36</f>
        <v>412</v>
      </c>
      <c r="F17" s="81">
        <f>[4]STA_SP4_NO!$P$36</f>
        <v>1830</v>
      </c>
      <c r="G17" s="184">
        <f>[5]STA_SP4_NO!$P$36</f>
        <v>3178</v>
      </c>
      <c r="H17" s="81">
        <f>[6]STA_SP4_NO!$P$36</f>
        <v>0</v>
      </c>
      <c r="I17" s="184">
        <f>[7]STA_SP4_NO!$P$36</f>
        <v>0</v>
      </c>
      <c r="J17" s="81">
        <f>[8]STA_SP4_NO!$P$36</f>
        <v>0</v>
      </c>
      <c r="K17" s="184">
        <f>[9]STA_SP4_NO!$P$36</f>
        <v>0</v>
      </c>
      <c r="L17" s="81">
        <f>'[10]СП-4 (н.о.)'!$P$37</f>
        <v>8.5399999999999991</v>
      </c>
      <c r="M17" s="184">
        <f>[11]STA_SP4_NO!$P$36</f>
        <v>72</v>
      </c>
      <c r="N17" s="62">
        <f t="shared" si="0"/>
        <v>9446.27</v>
      </c>
    </row>
    <row r="18" spans="1:14" ht="15.75" thickBot="1" x14ac:dyDescent="0.3">
      <c r="A18" s="36">
        <v>15</v>
      </c>
      <c r="B18" s="37" t="s">
        <v>26</v>
      </c>
      <c r="C18" s="184">
        <f>[1]STA_SP4_NO!$P$37</f>
        <v>0</v>
      </c>
      <c r="D18" s="233">
        <f>[2]STA_SP4_NO!$P$37</f>
        <v>0</v>
      </c>
      <c r="E18" s="184">
        <f>[3]STA_SP4_NO!$P$37</f>
        <v>0</v>
      </c>
      <c r="F18" s="81">
        <f>[4]STA_SP4_NO!$P$37</f>
        <v>0</v>
      </c>
      <c r="G18" s="184">
        <f>[5]STA_SP4_NO!$P$37</f>
        <v>0</v>
      </c>
      <c r="H18" s="81">
        <f>[6]STA_SP4_NO!$P$37</f>
        <v>4</v>
      </c>
      <c r="I18" s="184">
        <f>[7]STA_SP4_NO!$P$37</f>
        <v>0</v>
      </c>
      <c r="J18" s="81">
        <f>[8]STA_SP4_NO!$P$37</f>
        <v>0</v>
      </c>
      <c r="K18" s="184">
        <f>[9]STA_SP4_NO!$P$37</f>
        <v>4</v>
      </c>
      <c r="L18" s="81">
        <f>'[10]СП-4 (н.о.)'!$P$38</f>
        <v>36.200000000000003</v>
      </c>
      <c r="M18" s="184">
        <f>[11]STA_SP4_NO!$P$37</f>
        <v>0</v>
      </c>
      <c r="N18" s="62">
        <f t="shared" si="0"/>
        <v>44.2</v>
      </c>
    </row>
    <row r="19" spans="1:14" ht="15.75" thickBot="1" x14ac:dyDescent="0.3">
      <c r="A19" s="36">
        <v>16</v>
      </c>
      <c r="B19" s="37" t="s">
        <v>27</v>
      </c>
      <c r="C19" s="184">
        <f>[1]STA_SP4_NO!$P$38</f>
        <v>318.62</v>
      </c>
      <c r="D19" s="233">
        <f>[2]STA_SP4_NO!$P$38</f>
        <v>10637</v>
      </c>
      <c r="E19" s="184">
        <f>[3]STA_SP4_NO!$P$38</f>
        <v>32</v>
      </c>
      <c r="F19" s="81">
        <f>[4]STA_SP4_NO!$P$38</f>
        <v>5358.96</v>
      </c>
      <c r="G19" s="184">
        <f>[5]STA_SP4_NO!$P$38</f>
        <v>0</v>
      </c>
      <c r="H19" s="81">
        <f>[6]STA_SP4_NO!$P$38</f>
        <v>69</v>
      </c>
      <c r="I19" s="184">
        <f>[7]STA_SP4_NO!$P$38</f>
        <v>0</v>
      </c>
      <c r="J19" s="81">
        <f>[8]STA_SP4_NO!$P$38</f>
        <v>2001</v>
      </c>
      <c r="K19" s="184">
        <f>[9]STA_SP4_NO!$P$38</f>
        <v>0</v>
      </c>
      <c r="L19" s="81">
        <f>'[10]СП-4 (н.о.)'!$P$39</f>
        <v>779.19</v>
      </c>
      <c r="M19" s="184">
        <f>[11]STA_SP4_NO!$P$38</f>
        <v>87</v>
      </c>
      <c r="N19" s="62">
        <f t="shared" si="0"/>
        <v>19282.77</v>
      </c>
    </row>
    <row r="20" spans="1:14" ht="15.75" thickBot="1" x14ac:dyDescent="0.3">
      <c r="A20" s="36">
        <v>17</v>
      </c>
      <c r="B20" s="37" t="s">
        <v>28</v>
      </c>
      <c r="C20" s="184">
        <f>[1]STA_SP4_NO!$P$39</f>
        <v>0</v>
      </c>
      <c r="D20" s="233">
        <f>[2]STA_SP4_NO!$P$39</f>
        <v>0</v>
      </c>
      <c r="E20" s="184">
        <f>[3]STA_SP4_NO!$P$39</f>
        <v>0</v>
      </c>
      <c r="F20" s="81">
        <f>[4]STA_SP4_NO!$P$39</f>
        <v>0</v>
      </c>
      <c r="G20" s="184">
        <f>[5]STA_SP4_NO!$P$39</f>
        <v>0</v>
      </c>
      <c r="H20" s="81">
        <f>[6]STA_SP4_NO!$P$39</f>
        <v>0</v>
      </c>
      <c r="I20" s="184">
        <f>[7]STA_SP4_NO!$P$39</f>
        <v>0</v>
      </c>
      <c r="J20" s="81">
        <f>[8]STA_SP4_NO!$P$39</f>
        <v>0</v>
      </c>
      <c r="K20" s="184">
        <f>[9]STA_SP4_NO!$P$39</f>
        <v>0</v>
      </c>
      <c r="L20" s="81">
        <f>'[10]СП-4 (н.о.)'!$P$40</f>
        <v>0</v>
      </c>
      <c r="M20" s="184">
        <f>[11]STA_SP4_NO!$P$39</f>
        <v>0</v>
      </c>
      <c r="N20" s="37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4">
        <f>[1]STA_SP4_NO!$P$40</f>
        <v>1048.42</v>
      </c>
      <c r="D21" s="233">
        <f>[2]STA_SP4_NO!$P$40</f>
        <v>5280.22</v>
      </c>
      <c r="E21" s="184">
        <f>[3]STA_SP4_NO!$P$40</f>
        <v>714</v>
      </c>
      <c r="F21" s="81">
        <f>[4]STA_SP4_NO!$P$40</f>
        <v>5243.11</v>
      </c>
      <c r="G21" s="184">
        <f>[5]STA_SP4_NO!$P$40</f>
        <v>1137</v>
      </c>
      <c r="H21" s="81">
        <f>[6]STA_SP4_NO!$P$40</f>
        <v>3451</v>
      </c>
      <c r="I21" s="184">
        <f>[7]STA_SP4_NO!$P$40</f>
        <v>673</v>
      </c>
      <c r="J21" s="81">
        <f>[8]STA_SP4_NO!$P$40</f>
        <v>2348</v>
      </c>
      <c r="K21" s="184">
        <f>[9]STA_SP4_NO!$P$40</f>
        <v>2032</v>
      </c>
      <c r="L21" s="81">
        <f>'[10]СП-4 (н.о.)'!$P$41</f>
        <v>1269.58</v>
      </c>
      <c r="M21" s="184">
        <f>[11]STA_SP4_NO!$P$40</f>
        <v>2013</v>
      </c>
      <c r="N21" s="155">
        <f>SUM(C21:M21)</f>
        <v>25209.33</v>
      </c>
    </row>
    <row r="22" spans="1:14" ht="15.75" thickBot="1" x14ac:dyDescent="0.3">
      <c r="A22" s="40"/>
      <c r="B22" s="41" t="s">
        <v>37</v>
      </c>
      <c r="C22" s="84">
        <f t="shared" ref="C22:J22" si="1">SUM(C4:C21)</f>
        <v>305953.51</v>
      </c>
      <c r="D22" s="130">
        <f t="shared" si="1"/>
        <v>320231.15999999992</v>
      </c>
      <c r="E22" s="59">
        <f>SUM(E4:E21)</f>
        <v>153794</v>
      </c>
      <c r="F22" s="46">
        <f>SUM(F4:F21)</f>
        <v>256910.69999999998</v>
      </c>
      <c r="G22" s="59">
        <f>SUM(G4:G21)</f>
        <v>223569</v>
      </c>
      <c r="H22" s="46">
        <f t="shared" si="1"/>
        <v>374882</v>
      </c>
      <c r="I22" s="59">
        <f t="shared" si="1"/>
        <v>99389</v>
      </c>
      <c r="J22" s="46">
        <f t="shared" si="1"/>
        <v>254800</v>
      </c>
      <c r="K22" s="59">
        <f>SUM(K4:K21)</f>
        <v>136604</v>
      </c>
      <c r="L22" s="46">
        <f>SUM(L4:L21)</f>
        <v>201921.28</v>
      </c>
      <c r="M22" s="84">
        <f>SUM(M4:M21)</f>
        <v>243309</v>
      </c>
      <c r="N22" s="43">
        <f>SUM(C22:M22)</f>
        <v>2571363.65</v>
      </c>
    </row>
    <row r="23" spans="1:14" ht="15.75" thickBot="1" x14ac:dyDescent="0.3">
      <c r="A23" s="47"/>
      <c r="B23" s="48"/>
      <c r="C23" s="69"/>
      <c r="D23" s="50"/>
      <c r="E23" s="69"/>
      <c r="F23" s="50"/>
      <c r="G23" s="69"/>
      <c r="H23" s="50"/>
      <c r="I23" s="69"/>
      <c r="J23" s="50"/>
      <c r="K23" s="69"/>
      <c r="L23" s="50"/>
      <c r="M23" s="69"/>
      <c r="N23" s="50"/>
    </row>
    <row r="24" spans="1:14" ht="15.75" thickBot="1" x14ac:dyDescent="0.3">
      <c r="A24" s="341" t="s">
        <v>53</v>
      </c>
      <c r="B24" s="342"/>
      <c r="C24" s="63">
        <f>C22/N22</f>
        <v>0.11898492459438789</v>
      </c>
      <c r="D24" s="70">
        <f>D22/N22</f>
        <v>0.12453748422553922</v>
      </c>
      <c r="E24" s="52">
        <f>E22/N22</f>
        <v>5.9810287821405579E-2</v>
      </c>
      <c r="F24" s="64">
        <f>F22/N22</f>
        <v>9.9912239173171782E-2</v>
      </c>
      <c r="G24" s="52">
        <f>G22/N22</f>
        <v>8.6945695137286394E-2</v>
      </c>
      <c r="H24" s="70">
        <f>H22/N22</f>
        <v>0.14579112526538204</v>
      </c>
      <c r="I24" s="71">
        <f>I22/N22</f>
        <v>3.8652253639814817E-2</v>
      </c>
      <c r="J24" s="70">
        <f>J22/N22</f>
        <v>9.9091390671249474E-2</v>
      </c>
      <c r="K24" s="52">
        <f>K22/N22</f>
        <v>5.312511903946375E-2</v>
      </c>
      <c r="L24" s="70">
        <f>L22/N22</f>
        <v>7.8526924808943299E-2</v>
      </c>
      <c r="M24" s="72">
        <f>M22/N22</f>
        <v>9.4622555623355725E-2</v>
      </c>
      <c r="N24" s="210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"/>
    </row>
    <row r="26" spans="1:14" ht="15.75" thickBot="1" x14ac:dyDescent="0.3">
      <c r="A26" s="308" t="s">
        <v>0</v>
      </c>
      <c r="B26" s="314" t="s">
        <v>1</v>
      </c>
      <c r="C26" s="355" t="s">
        <v>90</v>
      </c>
      <c r="D26" s="355"/>
      <c r="E26" s="355"/>
      <c r="F26" s="355"/>
      <c r="G26" s="355"/>
      <c r="H26" s="355"/>
      <c r="I26" s="325" t="s">
        <v>3</v>
      </c>
      <c r="J26" s="1"/>
      <c r="K26" s="1"/>
      <c r="L26" s="1"/>
      <c r="M26" s="1"/>
      <c r="N26" s="1"/>
    </row>
    <row r="27" spans="1:14" ht="15.75" thickBot="1" x14ac:dyDescent="0.3">
      <c r="A27" s="309"/>
      <c r="B27" s="315"/>
      <c r="C27" s="257" t="s">
        <v>11</v>
      </c>
      <c r="D27" s="285" t="s">
        <v>32</v>
      </c>
      <c r="E27" s="259" t="s">
        <v>7</v>
      </c>
      <c r="F27" s="165" t="s">
        <v>9</v>
      </c>
      <c r="G27" s="229" t="s">
        <v>4</v>
      </c>
      <c r="H27" s="280" t="s">
        <v>96</v>
      </c>
      <c r="I27" s="356"/>
      <c r="J27" s="97"/>
      <c r="K27" s="298" t="s">
        <v>33</v>
      </c>
      <c r="L27" s="299"/>
      <c r="M27" s="148">
        <f>N22</f>
        <v>2571363.65</v>
      </c>
      <c r="N27" s="149">
        <f>M27/M29</f>
        <v>0.79102781080097084</v>
      </c>
    </row>
    <row r="28" spans="1:14" ht="15.75" thickBot="1" x14ac:dyDescent="0.3">
      <c r="A28" s="24">
        <v>19</v>
      </c>
      <c r="B28" s="166" t="s">
        <v>34</v>
      </c>
      <c r="C28" s="261">
        <f>[12]STA_SP1_ZO!$Q$51</f>
        <v>128992</v>
      </c>
      <c r="D28" s="270">
        <f>[13]STA_SP1_ZO!$Q$51</f>
        <v>94196</v>
      </c>
      <c r="E28" s="262">
        <f>[14]STA_SP1_ZO!$Q$51</f>
        <v>112517</v>
      </c>
      <c r="F28" s="55">
        <f>[15]STA_SP1_ZO!$Q$51</f>
        <v>239529</v>
      </c>
      <c r="G28" s="147">
        <f>[16]STA_SP1_ZO!$Q$51</f>
        <v>103979.08</v>
      </c>
      <c r="H28" s="55">
        <f>[17]STA_SP1_ZO!$Q$51</f>
        <v>84.77</v>
      </c>
      <c r="I28" s="55">
        <f>SUM(C28:H28)</f>
        <v>679297.85</v>
      </c>
      <c r="J28" s="97"/>
      <c r="K28" s="298" t="s">
        <v>34</v>
      </c>
      <c r="L28" s="299"/>
      <c r="M28" s="208">
        <f>I28</f>
        <v>679297.85</v>
      </c>
      <c r="N28" s="150">
        <f>M28/M29</f>
        <v>0.20897218919902918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98" t="s">
        <v>3</v>
      </c>
      <c r="L29" s="299"/>
      <c r="M29" s="151">
        <f>M27+M28</f>
        <v>3250661.5</v>
      </c>
      <c r="N29" s="152">
        <f>M29/M29</f>
        <v>1</v>
      </c>
    </row>
    <row r="30" spans="1:14" ht="15.75" thickBot="1" x14ac:dyDescent="0.3">
      <c r="A30" s="302" t="s">
        <v>53</v>
      </c>
      <c r="B30" s="303"/>
      <c r="C30" s="25">
        <f>C28/I28</f>
        <v>0.18989019323408723</v>
      </c>
      <c r="D30" s="98">
        <f>D28/I28</f>
        <v>0.13866671298900771</v>
      </c>
      <c r="E30" s="25">
        <f>E28/I28</f>
        <v>0.16563720906815765</v>
      </c>
      <c r="F30" s="98">
        <f>F28/I28</f>
        <v>0.35261262787744729</v>
      </c>
      <c r="G30" s="25">
        <f>G28/I28</f>
        <v>0.15306846621110312</v>
      </c>
      <c r="H30" s="98">
        <f>H28/I28</f>
        <v>1.2479062019701666E-4</v>
      </c>
      <c r="I30" s="98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30:B30"/>
    <mergeCell ref="K28:L28"/>
    <mergeCell ref="C1:I1"/>
    <mergeCell ref="A2:A3"/>
    <mergeCell ref="B2:B3"/>
    <mergeCell ref="C2:M2"/>
    <mergeCell ref="A24:B24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N12" sqref="N12"/>
    </sheetView>
  </sheetViews>
  <sheetFormatPr defaultRowHeight="15" x14ac:dyDescent="0.25"/>
  <cols>
    <col min="1" max="1" width="4.7109375" customWidth="1"/>
    <col min="2" max="2" width="20.28515625" customWidth="1"/>
    <col min="8" max="8" width="11.42578125" customWidth="1"/>
    <col min="14" max="14" width="11.7109375" customWidth="1"/>
  </cols>
  <sheetData>
    <row r="1" spans="1:15" x14ac:dyDescent="0.25">
      <c r="A1" s="1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400" t="s">
        <v>117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2"/>
      <c r="M2" s="1"/>
      <c r="N2" s="1"/>
    </row>
    <row r="3" spans="1:15" ht="15.75" thickBot="1" x14ac:dyDescent="0.3">
      <c r="A3" s="29"/>
      <c r="B3" s="330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29"/>
      <c r="N3" s="207" t="s">
        <v>91</v>
      </c>
    </row>
    <row r="4" spans="1:15" ht="15.75" thickBot="1" x14ac:dyDescent="0.3">
      <c r="A4" s="333" t="s">
        <v>0</v>
      </c>
      <c r="B4" s="409" t="s">
        <v>89</v>
      </c>
      <c r="C4" s="362" t="s">
        <v>2</v>
      </c>
      <c r="D4" s="362"/>
      <c r="E4" s="362"/>
      <c r="F4" s="362"/>
      <c r="G4" s="362"/>
      <c r="H4" s="362"/>
      <c r="I4" s="362"/>
      <c r="J4" s="362"/>
      <c r="K4" s="362"/>
      <c r="L4" s="362"/>
      <c r="M4" s="410"/>
      <c r="N4" s="422" t="s">
        <v>3</v>
      </c>
    </row>
    <row r="5" spans="1:15" ht="15.75" thickBot="1" x14ac:dyDescent="0.3">
      <c r="A5" s="334"/>
      <c r="B5" s="408"/>
      <c r="C5" s="145" t="s">
        <v>69</v>
      </c>
      <c r="D5" s="144" t="s">
        <v>4</v>
      </c>
      <c r="E5" s="143" t="s">
        <v>5</v>
      </c>
      <c r="F5" s="144" t="s">
        <v>6</v>
      </c>
      <c r="G5" s="143" t="s">
        <v>7</v>
      </c>
      <c r="H5" s="144" t="s">
        <v>8</v>
      </c>
      <c r="I5" s="21" t="s">
        <v>94</v>
      </c>
      <c r="J5" s="144" t="s">
        <v>9</v>
      </c>
      <c r="K5" s="146" t="s">
        <v>10</v>
      </c>
      <c r="L5" s="144" t="s">
        <v>93</v>
      </c>
      <c r="M5" s="142" t="s">
        <v>11</v>
      </c>
      <c r="N5" s="423"/>
    </row>
    <row r="6" spans="1:15" ht="37.5" customHeight="1" x14ac:dyDescent="0.25">
      <c r="A6" s="34">
        <v>1</v>
      </c>
      <c r="B6" s="73" t="s">
        <v>59</v>
      </c>
      <c r="C6" s="80">
        <f>[1]STA_SP5_NO!$E$41</f>
        <v>201040.18</v>
      </c>
      <c r="D6" s="81">
        <f>[2]STA_SP5_NO!$E$41</f>
        <v>949276.83</v>
      </c>
      <c r="E6" s="74">
        <f>[3]STA_SP5_NO!$E$41</f>
        <v>149097</v>
      </c>
      <c r="F6" s="81">
        <f>[4]STA_SP5_NO!$E$41</f>
        <v>290828.53000000003</v>
      </c>
      <c r="G6" s="74">
        <f>[5]STA_SP5_NO!$E$41</f>
        <v>394659</v>
      </c>
      <c r="H6" s="81">
        <f>[6]STA_SP5_NO!$E$41</f>
        <v>378316</v>
      </c>
      <c r="I6" s="74">
        <f>[7]STA_SP5_NO!$E$41</f>
        <v>223395.6</v>
      </c>
      <c r="J6" s="81">
        <f>[8]STA_SP5_NO!$E$41</f>
        <v>161040</v>
      </c>
      <c r="K6" s="89">
        <f>[9]STA_SP5_NO!$E$41</f>
        <v>221686</v>
      </c>
      <c r="L6" s="81">
        <f>'[10]СП-5 (н.о.)'!$E$42</f>
        <v>282428.74000000011</v>
      </c>
      <c r="M6" s="82">
        <f>[11]STA_SP5_NO!$E$41</f>
        <v>293841</v>
      </c>
      <c r="N6" s="114">
        <f>SUM(C6:M6)</f>
        <v>3545608.8800000004</v>
      </c>
    </row>
    <row r="7" spans="1:15" ht="37.5" customHeight="1" thickBot="1" x14ac:dyDescent="0.3">
      <c r="A7" s="99">
        <v>2</v>
      </c>
      <c r="B7" s="100" t="s">
        <v>60</v>
      </c>
      <c r="C7" s="101">
        <f>[1]STA_SP5_NO!$G$41</f>
        <v>147436.01</v>
      </c>
      <c r="D7" s="102">
        <f>[2]STA_SP5_NO!$G$41</f>
        <v>287426.90999999997</v>
      </c>
      <c r="E7" s="103">
        <f>[3]STA_SP5_NO!$G$41</f>
        <v>308132</v>
      </c>
      <c r="F7" s="102">
        <f>[4]STA_SP5_NO!$G$41</f>
        <v>235809.47</v>
      </c>
      <c r="G7" s="103">
        <f>[5]STA_SP5_NO!$G$41</f>
        <v>184195</v>
      </c>
      <c r="H7" s="102">
        <f>[6]STA_SP5_NO!$G$41</f>
        <v>215025</v>
      </c>
      <c r="I7" s="74">
        <f>[7]STA_SP5_NO!$G$41</f>
        <v>94766.3</v>
      </c>
      <c r="J7" s="102">
        <f>[8]STA_SP5_NO!$G$41</f>
        <v>265733</v>
      </c>
      <c r="K7" s="103">
        <f>[9]STA_SP5_NO!$G$41</f>
        <v>270145.24</v>
      </c>
      <c r="L7" s="102">
        <f>'[10]СП-5 (н.о.)'!$G$42</f>
        <v>239959.08000000002</v>
      </c>
      <c r="M7" s="104">
        <f>[11]STA_SP5_NO!$G$41</f>
        <v>292998</v>
      </c>
      <c r="N7" s="115">
        <f>SUM(C7:M7)</f>
        <v>2541626.0099999998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333" t="s">
        <v>0</v>
      </c>
      <c r="B10" s="407" t="s">
        <v>89</v>
      </c>
      <c r="C10" s="413" t="s">
        <v>90</v>
      </c>
      <c r="D10" s="413"/>
      <c r="E10" s="413"/>
      <c r="F10" s="413"/>
      <c r="G10" s="413"/>
      <c r="H10" s="413"/>
      <c r="I10" s="411" t="s">
        <v>3</v>
      </c>
      <c r="K10" s="416" t="s">
        <v>81</v>
      </c>
      <c r="L10" s="417"/>
      <c r="M10" s="414" t="s">
        <v>2</v>
      </c>
      <c r="N10" s="420" t="s">
        <v>90</v>
      </c>
      <c r="O10" s="414" t="s">
        <v>3</v>
      </c>
    </row>
    <row r="11" spans="1:15" ht="15.75" thickBot="1" x14ac:dyDescent="0.3">
      <c r="A11" s="334"/>
      <c r="B11" s="408"/>
      <c r="C11" s="230" t="s">
        <v>11</v>
      </c>
      <c r="D11" s="263" t="s">
        <v>32</v>
      </c>
      <c r="E11" s="231" t="s">
        <v>7</v>
      </c>
      <c r="F11" s="232" t="s">
        <v>9</v>
      </c>
      <c r="G11" s="231" t="s">
        <v>4</v>
      </c>
      <c r="H11" s="286" t="s">
        <v>96</v>
      </c>
      <c r="I11" s="412"/>
      <c r="K11" s="418"/>
      <c r="L11" s="419"/>
      <c r="M11" s="415"/>
      <c r="N11" s="421"/>
      <c r="O11" s="415"/>
    </row>
    <row r="12" spans="1:15" ht="37.5" customHeight="1" thickBot="1" x14ac:dyDescent="0.3">
      <c r="A12" s="116">
        <v>1</v>
      </c>
      <c r="B12" s="73" t="s">
        <v>59</v>
      </c>
      <c r="C12" s="117">
        <f>[12]STA_SP4_ZO!$G$51</f>
        <v>19471</v>
      </c>
      <c r="D12" s="271">
        <f>[13]STA_SP4_ZO!$G$51</f>
        <v>50496</v>
      </c>
      <c r="E12" s="119">
        <f>[14]STA_SP4_ZO!$G$51</f>
        <v>10835</v>
      </c>
      <c r="F12" s="118">
        <f>[15]STA_SP4_ZO!$G$51</f>
        <v>11678</v>
      </c>
      <c r="G12" s="120">
        <f>[16]STA_SP4_ZO!$G$51</f>
        <v>1558.82</v>
      </c>
      <c r="H12" s="234">
        <f>[17]STA_SP4_ZO!$G$51</f>
        <v>0</v>
      </c>
      <c r="I12" s="234">
        <f>SUM(C12:H12)</f>
        <v>94038.82</v>
      </c>
      <c r="K12" s="403" t="s">
        <v>59</v>
      </c>
      <c r="L12" s="404"/>
      <c r="M12" s="125">
        <f>N6</f>
        <v>3545608.8800000004</v>
      </c>
      <c r="N12" s="139">
        <f>I12</f>
        <v>94038.82</v>
      </c>
      <c r="O12" s="140">
        <f>SUM(M12:N12)</f>
        <v>3639647.7</v>
      </c>
    </row>
    <row r="13" spans="1:15" ht="37.5" customHeight="1" thickBot="1" x14ac:dyDescent="0.3">
      <c r="A13" s="99">
        <v>2</v>
      </c>
      <c r="B13" s="100" t="s">
        <v>60</v>
      </c>
      <c r="C13" s="121">
        <f>[12]STA_SP4_ZO!$H$51</f>
        <v>2854</v>
      </c>
      <c r="D13" s="272">
        <f>[13]STA_SP4_ZO!$H$51</f>
        <v>12970</v>
      </c>
      <c r="E13" s="123">
        <f>[14]STA_SP4_ZO!$H$51</f>
        <v>9491.4</v>
      </c>
      <c r="F13" s="122">
        <f>[15]STA_SP4_ZO!$H$51</f>
        <v>1825</v>
      </c>
      <c r="G13" s="124">
        <f>[16]STA_SP4_ZO!$H$51</f>
        <v>504.5</v>
      </c>
      <c r="H13" s="115">
        <f>[17]STA_SP4_ZO!$H$51</f>
        <v>0</v>
      </c>
      <c r="I13" s="115">
        <f>SUM(C13:H13)</f>
        <v>27644.9</v>
      </c>
      <c r="K13" s="405" t="s">
        <v>60</v>
      </c>
      <c r="L13" s="406"/>
      <c r="M13" s="126">
        <f>N7</f>
        <v>2541626.0099999998</v>
      </c>
      <c r="N13" s="139">
        <f>I13</f>
        <v>27644.9</v>
      </c>
      <c r="O13" s="141">
        <f>SUM(M13:N13)</f>
        <v>2569270.9099999997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6">
    <mergeCell ref="O10:O11"/>
    <mergeCell ref="K10:L11"/>
    <mergeCell ref="M10:M11"/>
    <mergeCell ref="N10:N11"/>
    <mergeCell ref="N4:N5"/>
    <mergeCell ref="A2:L2"/>
    <mergeCell ref="K12:L12"/>
    <mergeCell ref="K13:L13"/>
    <mergeCell ref="B10:B11"/>
    <mergeCell ref="A10:A11"/>
    <mergeCell ref="B3:L3"/>
    <mergeCell ref="A4:A5"/>
    <mergeCell ref="B4:B5"/>
    <mergeCell ref="C4:M4"/>
    <mergeCell ref="I10:I11"/>
    <mergeCell ref="C10:H10"/>
  </mergeCells>
  <pageMargins left="0.25" right="0.25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4" workbookViewId="0">
      <selection activeCell="P28" sqref="P28"/>
    </sheetView>
  </sheetViews>
  <sheetFormatPr defaultRowHeight="15" x14ac:dyDescent="0.25"/>
  <cols>
    <col min="1" max="1" width="25.7109375" customWidth="1"/>
    <col min="12" max="12" width="10.5703125" customWidth="1"/>
    <col min="13" max="13" width="12.7109375" customWidth="1"/>
  </cols>
  <sheetData>
    <row r="1" spans="1:13" ht="11.25" customHeight="1" thickBot="1" x14ac:dyDescent="0.3">
      <c r="A1" s="156"/>
      <c r="B1" s="156"/>
      <c r="C1" s="213" t="s">
        <v>95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5.75" thickBot="1" x14ac:dyDescent="0.3">
      <c r="A2" s="92"/>
      <c r="B2" s="93" t="s">
        <v>69</v>
      </c>
      <c r="C2" s="77" t="s">
        <v>4</v>
      </c>
      <c r="D2" s="78" t="s">
        <v>5</v>
      </c>
      <c r="E2" s="77" t="s">
        <v>6</v>
      </c>
      <c r="F2" s="78" t="s">
        <v>7</v>
      </c>
      <c r="G2" s="77" t="s">
        <v>8</v>
      </c>
      <c r="H2" s="21" t="s">
        <v>94</v>
      </c>
      <c r="I2" s="77" t="s">
        <v>9</v>
      </c>
      <c r="J2" s="78" t="s">
        <v>10</v>
      </c>
      <c r="K2" s="77" t="s">
        <v>93</v>
      </c>
      <c r="L2" s="76" t="s">
        <v>11</v>
      </c>
      <c r="M2" s="77" t="s">
        <v>3</v>
      </c>
    </row>
    <row r="3" spans="1:13" x14ac:dyDescent="0.25">
      <c r="A3" s="161" t="s">
        <v>70</v>
      </c>
      <c r="B3" s="90"/>
      <c r="C3" s="90"/>
      <c r="D3" s="91"/>
      <c r="E3" s="90"/>
      <c r="F3" s="91"/>
      <c r="G3" s="90"/>
      <c r="H3" s="90"/>
      <c r="I3" s="90"/>
      <c r="J3" s="91"/>
      <c r="K3" s="90"/>
      <c r="L3" s="91"/>
      <c r="M3" s="90"/>
    </row>
    <row r="4" spans="1:13" x14ac:dyDescent="0.25">
      <c r="A4" s="162" t="s">
        <v>76</v>
      </c>
      <c r="B4" s="194">
        <f>[1]STA_SP7_NO!$C$9</f>
        <v>260</v>
      </c>
      <c r="C4" s="194">
        <f>[2]STA_SP7_NO!$C$9</f>
        <v>30039</v>
      </c>
      <c r="D4" s="195">
        <f>[3]STA_SP7_NO!$C$9</f>
        <v>13039</v>
      </c>
      <c r="E4" s="194">
        <f>[4]STA_SP7_NO!$C$9</f>
        <v>19655</v>
      </c>
      <c r="F4" s="195">
        <f>[5]STA_SP7_NO!$C$9</f>
        <v>11950</v>
      </c>
      <c r="G4" s="194">
        <f>[6]STA_SP7_NO!$C$9</f>
        <v>28322</v>
      </c>
      <c r="H4" s="194">
        <f>[7]STA_SP7_NO!$C$9</f>
        <v>51</v>
      </c>
      <c r="I4" s="194">
        <f>[8]STA_SP7_NO!$C$9</f>
        <v>3241</v>
      </c>
      <c r="J4" s="194">
        <f>[9]STA_SP7_NO!$C$9</f>
        <v>19992</v>
      </c>
      <c r="K4" s="194">
        <f>'[10]СП-7 (н.о.)'!$D$10</f>
        <v>1199</v>
      </c>
      <c r="L4" s="195">
        <f>[11]STA_SP7_NO!$C$9</f>
        <v>14110</v>
      </c>
      <c r="M4" s="194">
        <f>SUM(B4:L4)</f>
        <v>141858</v>
      </c>
    </row>
    <row r="5" spans="1:13" x14ac:dyDescent="0.25">
      <c r="A5" s="162" t="s">
        <v>77</v>
      </c>
      <c r="B5" s="194">
        <f>[1]STA_SP7_NO!$D$9</f>
        <v>23144.83</v>
      </c>
      <c r="C5" s="194">
        <f>[2]STA_SP7_NO!$D$9</f>
        <v>351403.93</v>
      </c>
      <c r="D5" s="195">
        <f>[3]STA_SP7_NO!$D$9</f>
        <v>73299</v>
      </c>
      <c r="E5" s="194">
        <f>[4]STA_SP7_NO!$D$9</f>
        <v>201772.77</v>
      </c>
      <c r="F5" s="195">
        <f>[5]STA_SP7_NO!$D$9</f>
        <v>110512</v>
      </c>
      <c r="G5" s="194">
        <f>[6]STA_SP7_NO!$D$9</f>
        <v>375097.05</v>
      </c>
      <c r="H5" s="194">
        <f>[7]STA_SP7_NO!$D$9</f>
        <v>174</v>
      </c>
      <c r="I5" s="194">
        <f>[8]STA_SP7_NO!$D$9</f>
        <v>46958</v>
      </c>
      <c r="J5" s="194">
        <f>[9]STA_SP7_NO!$D$9</f>
        <v>124909.47</v>
      </c>
      <c r="K5" s="194">
        <f>'[10]СП-7 (н.о.)'!$E$10</f>
        <v>17762.330000000002</v>
      </c>
      <c r="L5" s="195">
        <f>[11]STA_SP7_NO!$D$9</f>
        <v>196064</v>
      </c>
      <c r="M5" s="216">
        <f>SUM(B5:L5)</f>
        <v>1521097.3800000001</v>
      </c>
    </row>
    <row r="6" spans="1:13" x14ac:dyDescent="0.25">
      <c r="A6" s="162" t="s">
        <v>58</v>
      </c>
      <c r="B6" s="194">
        <f>[1]STA_SP7_NO!$E$9</f>
        <v>0</v>
      </c>
      <c r="C6" s="194">
        <f>[2]STA_SP7_NO!$E$9</f>
        <v>0</v>
      </c>
      <c r="D6" s="195">
        <f>[3]STA_SP7_NO!$E$9</f>
        <v>0</v>
      </c>
      <c r="E6" s="194">
        <f>[4]STA_SP7_NO!$E$9</f>
        <v>0</v>
      </c>
      <c r="F6" s="196">
        <f>[5]STA_SP7_NO!$E$9</f>
        <v>0</v>
      </c>
      <c r="G6" s="194">
        <f>[6]STA_SP7_NO!$E$9</f>
        <v>0</v>
      </c>
      <c r="H6" s="194">
        <f>[7]STA_SP7_NO!$F$9</f>
        <v>0</v>
      </c>
      <c r="I6" s="194">
        <f>[8]STA_SP7_NO!$E$9</f>
        <v>0</v>
      </c>
      <c r="J6" s="194">
        <f>[9]STA_SP7_NO!$E$9</f>
        <v>0</v>
      </c>
      <c r="K6" s="194">
        <f>'[10]СП-7 (н.о.)'!$F$10</f>
        <v>0</v>
      </c>
      <c r="L6" s="195">
        <f>[11]STA_SP7_NO!$E$9</f>
        <v>0</v>
      </c>
      <c r="M6" s="194">
        <f>SUM(B6:L6)</f>
        <v>0</v>
      </c>
    </row>
    <row r="7" spans="1:13" x14ac:dyDescent="0.25">
      <c r="A7" s="161" t="s">
        <v>71</v>
      </c>
      <c r="B7" s="90"/>
      <c r="C7" s="90"/>
      <c r="D7" s="91"/>
      <c r="E7" s="90"/>
      <c r="F7" s="91"/>
      <c r="G7" s="90"/>
      <c r="H7" s="90"/>
      <c r="I7" s="90"/>
      <c r="J7" s="91"/>
      <c r="K7" s="90"/>
      <c r="L7" s="91"/>
      <c r="M7" s="90"/>
    </row>
    <row r="8" spans="1:13" x14ac:dyDescent="0.25">
      <c r="A8" s="162" t="s">
        <v>76</v>
      </c>
      <c r="B8" s="194">
        <f>[1]STA_SP7_NO!$C$18</f>
        <v>4541</v>
      </c>
      <c r="C8" s="194">
        <f>[2]STA_SP7_NO!$C$18</f>
        <v>10590</v>
      </c>
      <c r="D8" s="195">
        <f>[3]STA_SP7_NO!$C$18</f>
        <v>6597</v>
      </c>
      <c r="E8" s="194">
        <f>[4]STA_SP7_NO!$C$18</f>
        <v>5966</v>
      </c>
      <c r="F8" s="195">
        <f>[5]STA_SP7_NO!$C$18</f>
        <v>9724</v>
      </c>
      <c r="G8" s="194">
        <f>[6]STA_SP7_NO!$C$18</f>
        <v>6021</v>
      </c>
      <c r="H8" s="194">
        <f>[7]STA_SP7_NO!$C$18</f>
        <v>14766</v>
      </c>
      <c r="I8" s="194">
        <f>[8]STA_SP7_NO!$C$18</f>
        <v>18847</v>
      </c>
      <c r="J8" s="194">
        <f>[9]STA_SP7_NO!$C$18</f>
        <v>7699</v>
      </c>
      <c r="K8" s="194">
        <f>'[10]СП-7 (н.о.)'!$D$19</f>
        <v>4079</v>
      </c>
      <c r="L8" s="195">
        <f>[11]STA_SP7_NO!$C$18</f>
        <v>12485</v>
      </c>
      <c r="M8" s="194">
        <f>SUM(B8:L8)</f>
        <v>101315</v>
      </c>
    </row>
    <row r="9" spans="1:13" x14ac:dyDescent="0.25">
      <c r="A9" s="162" t="s">
        <v>77</v>
      </c>
      <c r="B9" s="194">
        <f>[1]STA_SP7_NO!$D$18</f>
        <v>122649.81</v>
      </c>
      <c r="C9" s="194">
        <f>[2]STA_SP7_NO!$D18</f>
        <v>83703.070000000007</v>
      </c>
      <c r="D9" s="195">
        <f>[3]STA_SP7_NO!$D$18</f>
        <v>120655</v>
      </c>
      <c r="E9" s="194">
        <f>[4]STA_SP7_NO!$D$18</f>
        <v>56809.82</v>
      </c>
      <c r="F9" s="195">
        <f>[5]STA_SP7_NO!$D$18</f>
        <v>104754</v>
      </c>
      <c r="G9" s="194">
        <f>[6]STA_SP7_NO!$D$18</f>
        <v>57065.8</v>
      </c>
      <c r="H9" s="194">
        <f>[7]STA_SP7_NO!$D$18</f>
        <v>86691</v>
      </c>
      <c r="I9" s="194">
        <f>[8]STA_SP7_NO!$D$18</f>
        <v>174103</v>
      </c>
      <c r="J9" s="194">
        <f>[9]STA_SP7_NO!$D$18</f>
        <v>47035</v>
      </c>
      <c r="K9" s="194">
        <f>'[10]СП-7 (н.о.)'!$E$19</f>
        <v>49013.139999999985</v>
      </c>
      <c r="L9" s="195">
        <f>[11]STA_SP7_NO!$D$18</f>
        <v>105751</v>
      </c>
      <c r="M9" s="216">
        <f>SUM(B9:L9)</f>
        <v>1008230.64</v>
      </c>
    </row>
    <row r="10" spans="1:13" x14ac:dyDescent="0.25">
      <c r="A10" s="162" t="s">
        <v>58</v>
      </c>
      <c r="B10" s="194">
        <f>[1]STA_SP7_NO!$E$18</f>
        <v>25363.66</v>
      </c>
      <c r="C10" s="194">
        <f>[2]STA_SP7_NO!$E$18</f>
        <v>22695.22</v>
      </c>
      <c r="D10" s="195">
        <f>[3]STA_SP7_NO!$E$18</f>
        <v>44253</v>
      </c>
      <c r="E10" s="194">
        <f>[4]STA_SP7_NO!$E$18</f>
        <v>10001.4</v>
      </c>
      <c r="F10" s="195">
        <f>[5]STA_SP7_NO!$E$18</f>
        <v>28211</v>
      </c>
      <c r="G10" s="194">
        <f>[6]STA_SP7_NO!$E$18</f>
        <v>13255.79</v>
      </c>
      <c r="H10" s="194">
        <f>[7]STA_SP7_NO!$E$18</f>
        <v>27865</v>
      </c>
      <c r="I10" s="194">
        <f>[8]STA_SP7_NO!$E$18</f>
        <v>45817</v>
      </c>
      <c r="J10" s="194">
        <f>[9]STA_SP7_NO!$E$18</f>
        <v>12989.48</v>
      </c>
      <c r="K10" s="194">
        <f>'[10]СП-7 (н.о.)'!$F$19</f>
        <v>11756</v>
      </c>
      <c r="L10" s="195">
        <f>[11]STA_SP7_NO!$E$18</f>
        <v>29244</v>
      </c>
      <c r="M10" s="194">
        <f>SUM(B10:L10)</f>
        <v>271451.55000000005</v>
      </c>
    </row>
    <row r="11" spans="1:13" x14ac:dyDescent="0.25">
      <c r="A11" s="161" t="s">
        <v>72</v>
      </c>
      <c r="B11" s="90"/>
      <c r="C11" s="90"/>
      <c r="D11" s="91"/>
      <c r="E11" s="90"/>
      <c r="F11" s="91"/>
      <c r="G11" s="90"/>
      <c r="H11" s="90"/>
      <c r="I11" s="90"/>
      <c r="J11" s="91"/>
      <c r="K11" s="90"/>
      <c r="L11" s="91"/>
      <c r="M11" s="90"/>
    </row>
    <row r="12" spans="1:13" x14ac:dyDescent="0.25">
      <c r="A12" s="162" t="s">
        <v>76</v>
      </c>
      <c r="B12" s="194">
        <f>[1]STA_SP7_NO!$C$19</f>
        <v>12729</v>
      </c>
      <c r="C12" s="194">
        <f>[2]STA_SP7_NO!$C$19</f>
        <v>17</v>
      </c>
      <c r="D12" s="195">
        <f>[3]STA_SP7_NO!$C$19</f>
        <v>2871</v>
      </c>
      <c r="E12" s="194">
        <f>[4]STA_SP7_NO!$C$19</f>
        <v>635</v>
      </c>
      <c r="F12" s="195">
        <f>[5]STA_SP7_NO!$C$19</f>
        <v>0</v>
      </c>
      <c r="G12" s="194">
        <f>[6]STA_SP7_NO!$C$19</f>
        <v>0</v>
      </c>
      <c r="H12" s="194">
        <f>[7]STA_SP7_NO!$C$19</f>
        <v>190</v>
      </c>
      <c r="I12" s="194">
        <f>[8]STA_SP7_NO!$C$19</f>
        <v>3740</v>
      </c>
      <c r="J12" s="194">
        <f>[9]STA_SP7_NO!$C$19</f>
        <v>661</v>
      </c>
      <c r="K12" s="194">
        <f>'[10]СП-7 (н.о.)'!$D$59</f>
        <v>0</v>
      </c>
      <c r="L12" s="195">
        <f>[11]STA_SP7_NO!$C$19</f>
        <v>0</v>
      </c>
      <c r="M12" s="194">
        <f>SUM(B12:L12)</f>
        <v>20843</v>
      </c>
    </row>
    <row r="13" spans="1:13" x14ac:dyDescent="0.25">
      <c r="A13" s="162" t="s">
        <v>77</v>
      </c>
      <c r="B13" s="194">
        <f>[1]STA_SP7_NO!$D$19</f>
        <v>280239.7</v>
      </c>
      <c r="C13" s="194">
        <f>[2]STA_SP7_NO!$D$19</f>
        <v>219.22</v>
      </c>
      <c r="D13" s="195">
        <f>[3]STA_SP7_NO!$D$19</f>
        <v>16515</v>
      </c>
      <c r="E13" s="194">
        <f>[4]STA_SP7_NO!$D$19</f>
        <v>3197.04</v>
      </c>
      <c r="F13" s="195">
        <f>[5]STA_SP7_NO!$D$19</f>
        <v>0</v>
      </c>
      <c r="G13" s="194">
        <f>[6]STA_SP7_NO!$D$19</f>
        <v>0</v>
      </c>
      <c r="H13" s="194">
        <f>[7]STA_SP7_NO!$D$19</f>
        <v>1594</v>
      </c>
      <c r="I13" s="194">
        <f>[8]STA_SP7_NO!$D$19</f>
        <v>20153</v>
      </c>
      <c r="J13" s="194">
        <f>[9]STA_SP7_NO!$D$19</f>
        <v>3307</v>
      </c>
      <c r="K13" s="194">
        <f>'[10]СП-7 (н.о.)'!$E$59</f>
        <v>0</v>
      </c>
      <c r="L13" s="195">
        <f>[11]STA_SP7_NO!$D$19</f>
        <v>0</v>
      </c>
      <c r="M13" s="216">
        <f>SUM(B13:L13)</f>
        <v>325224.95999999996</v>
      </c>
    </row>
    <row r="14" spans="1:13" x14ac:dyDescent="0.25">
      <c r="A14" s="162" t="s">
        <v>58</v>
      </c>
      <c r="B14" s="194">
        <f>[1]STA_SP7_NO!$E$19</f>
        <v>64097.83</v>
      </c>
      <c r="C14" s="194">
        <f>[2]STA_SP7_NO!$E$19</f>
        <v>0</v>
      </c>
      <c r="D14" s="195">
        <f>[3]STA_SP7_NO!$E$19</f>
        <v>4976</v>
      </c>
      <c r="E14" s="194">
        <f>[4]STA_SP7_NO!$E$19</f>
        <v>748.41</v>
      </c>
      <c r="F14" s="195">
        <f>[5]STA_SP7_NO!$E$19</f>
        <v>0</v>
      </c>
      <c r="G14" s="194">
        <f>[6]STA_SP7_NO!$E$19</f>
        <v>0</v>
      </c>
      <c r="H14" s="194">
        <f>[7]STA_SP7_NO!$E$19</f>
        <v>549</v>
      </c>
      <c r="I14" s="194">
        <f>[8]STA_SP7_NO!$E$19</f>
        <v>5905</v>
      </c>
      <c r="J14" s="194">
        <f>[9]STA_SP7_NO!$E$19</f>
        <v>1107.44</v>
      </c>
      <c r="K14" s="194">
        <f>'[10]СП-7 (н.о.)'!$F$59</f>
        <v>0</v>
      </c>
      <c r="L14" s="195">
        <f>[11]STA_SP7_NO!$E$19</f>
        <v>0</v>
      </c>
      <c r="M14" s="194">
        <f>SUM(B14:L14)</f>
        <v>77383.680000000008</v>
      </c>
    </row>
    <row r="15" spans="1:13" x14ac:dyDescent="0.25">
      <c r="A15" s="161" t="s">
        <v>73</v>
      </c>
      <c r="B15" s="90"/>
      <c r="C15" s="90"/>
      <c r="D15" s="91"/>
      <c r="E15" s="90"/>
      <c r="F15" s="91"/>
      <c r="G15" s="90"/>
      <c r="H15" s="90"/>
      <c r="I15" s="90"/>
      <c r="J15" s="91"/>
      <c r="K15" s="90"/>
      <c r="L15" s="91"/>
      <c r="M15" s="90"/>
    </row>
    <row r="16" spans="1:13" x14ac:dyDescent="0.25">
      <c r="A16" s="162" t="s">
        <v>76</v>
      </c>
      <c r="B16" s="194">
        <f>[1]STA_SP7_NO!$C$20</f>
        <v>315</v>
      </c>
      <c r="C16" s="194">
        <f>[2]STA_SP7_NO!$C$20</f>
        <v>476</v>
      </c>
      <c r="D16" s="195">
        <f>[3]STA_SP7_NO!$C$20</f>
        <v>22</v>
      </c>
      <c r="E16" s="194">
        <f>[4]STA_SP7_NO!$C$20</f>
        <v>637</v>
      </c>
      <c r="F16" s="195">
        <f>[5]STA_SP7_NO!$C$20</f>
        <v>0</v>
      </c>
      <c r="G16" s="194">
        <f>[6]STA_SP7_NO!$C$20</f>
        <v>3076</v>
      </c>
      <c r="H16" s="194">
        <f>[7]STA_SP7_NO!$C$20</f>
        <v>129</v>
      </c>
      <c r="I16" s="194">
        <f>[8]STA_SP7_NO!$C$20</f>
        <v>516</v>
      </c>
      <c r="J16" s="194">
        <f>[9]STA_SP7_NO!$C$20</f>
        <v>218</v>
      </c>
      <c r="K16" s="194">
        <f>'[10]СП-7 (н.о.)'!$D$61</f>
        <v>115</v>
      </c>
      <c r="L16" s="195">
        <f>[11]STA_SP7_NO!$C$20</f>
        <v>127</v>
      </c>
      <c r="M16" s="194">
        <f>SUM(B16:L16)</f>
        <v>5631</v>
      </c>
    </row>
    <row r="17" spans="1:13" x14ac:dyDescent="0.25">
      <c r="A17" s="162" t="s">
        <v>77</v>
      </c>
      <c r="B17" s="194">
        <f>[1]STA_SP7_NO!$D$20</f>
        <v>71.099999999999994</v>
      </c>
      <c r="C17" s="194">
        <f>[2]STA_SP7_NO!$D$20</f>
        <v>459.61</v>
      </c>
      <c r="D17" s="195">
        <f>[3]STA_SP7_NO!$D$20</f>
        <v>9</v>
      </c>
      <c r="E17" s="194">
        <f>[4]STA_SP7_NO!$D$20</f>
        <v>428.33</v>
      </c>
      <c r="F17" s="195">
        <f>[5]STA_SP7_NO!$D$20</f>
        <v>0</v>
      </c>
      <c r="G17" s="194">
        <f>[6]STA_SP7_NO!$D$20</f>
        <v>1852</v>
      </c>
      <c r="H17" s="194">
        <f>[7]STA_SP7_NO!$D$20</f>
        <v>59</v>
      </c>
      <c r="I17" s="194">
        <f>[8]STA_SP7_NO!$D$20</f>
        <v>326</v>
      </c>
      <c r="J17" s="194">
        <f>[9]STA_SP7_NO!$D$20</f>
        <v>166.2</v>
      </c>
      <c r="K17" s="194">
        <f>'[10]СП-7 (н.о.)'!$E$61</f>
        <v>67.359999999999985</v>
      </c>
      <c r="L17" s="195">
        <f>[11]STA_SP7_NO!$D$20</f>
        <v>151</v>
      </c>
      <c r="M17" s="216">
        <f>SUM(B17:L17)</f>
        <v>3589.6</v>
      </c>
    </row>
    <row r="18" spans="1:13" x14ac:dyDescent="0.25">
      <c r="A18" s="162" t="s">
        <v>58</v>
      </c>
      <c r="B18" s="194">
        <f>[1]STA_SP7_NO!$E$20</f>
        <v>21.34</v>
      </c>
      <c r="C18" s="194">
        <f>[2]STA_SP7_NO!$E$20</f>
        <v>235.86</v>
      </c>
      <c r="D18" s="195">
        <f>[3]STA_SP7_NO!$E$20</f>
        <v>2</v>
      </c>
      <c r="E18" s="194">
        <f>[4]STA_SP7_NO!$E$20</f>
        <v>128.5</v>
      </c>
      <c r="F18" s="195">
        <f>[5]STA_SP7_NO!$E$20</f>
        <v>0</v>
      </c>
      <c r="G18" s="194">
        <f>[6]STA_SP7_NO!$E$20</f>
        <v>998</v>
      </c>
      <c r="H18" s="194">
        <f>[7]STA_SP7_NO!$E$20</f>
        <v>1</v>
      </c>
      <c r="I18" s="194">
        <f>[8]STA_SP7_NO!$E$20</f>
        <v>0</v>
      </c>
      <c r="J18" s="194">
        <f>[9]STA_SP7_NO!$E$20</f>
        <v>33.17</v>
      </c>
      <c r="K18" s="194">
        <f>'[10]СП-7 (н.о.)'!$F$61</f>
        <v>22</v>
      </c>
      <c r="L18" s="195">
        <f>[11]STA_SP7_NO!$E$20</f>
        <v>52</v>
      </c>
      <c r="M18" s="194">
        <f>SUM(B18:L18)</f>
        <v>1493.8700000000001</v>
      </c>
    </row>
    <row r="19" spans="1:13" x14ac:dyDescent="0.25">
      <c r="A19" s="161" t="s">
        <v>74</v>
      </c>
      <c r="B19" s="90"/>
      <c r="C19" s="90"/>
      <c r="D19" s="91"/>
      <c r="E19" s="90"/>
      <c r="F19" s="91"/>
      <c r="G19" s="90"/>
      <c r="H19" s="90"/>
      <c r="I19" s="90"/>
      <c r="J19" s="91"/>
      <c r="K19" s="90"/>
      <c r="L19" s="91"/>
      <c r="M19" s="90"/>
    </row>
    <row r="20" spans="1:13" x14ac:dyDescent="0.25">
      <c r="A20" s="162" t="s">
        <v>76</v>
      </c>
      <c r="B20" s="194">
        <f>[1]STA_SP7_NO!$C$21</f>
        <v>0</v>
      </c>
      <c r="C20" s="194">
        <f>[2]STA_SP7_NO!$C$21</f>
        <v>0</v>
      </c>
      <c r="D20" s="195">
        <f>[3]STA_SP7_NO!$C$21</f>
        <v>166</v>
      </c>
      <c r="E20" s="194">
        <f>[4]STA_SP7_NO!$C$21</f>
        <v>0</v>
      </c>
      <c r="F20" s="195">
        <f>[5]STA_SP7_NO!$C$21</f>
        <v>0</v>
      </c>
      <c r="G20" s="194">
        <f>[6]STA_SP7_NO!$C$21</f>
        <v>0</v>
      </c>
      <c r="H20" s="194">
        <f>[7]STA_SP7_NO!$C$21</f>
        <v>0</v>
      </c>
      <c r="I20" s="194">
        <f>[8]STA_SP7_NO!$C$21</f>
        <v>0</v>
      </c>
      <c r="J20" s="194">
        <f>[9]STA_SP7_NO!$C$21</f>
        <v>0</v>
      </c>
      <c r="K20" s="194">
        <f>'[10]СП-7 (н.о.)'!$D$69</f>
        <v>0</v>
      </c>
      <c r="L20" s="195">
        <f>[11]STA_SP7_NO!$C$21</f>
        <v>0</v>
      </c>
      <c r="M20" s="162">
        <f>SUM(B20:L20)</f>
        <v>166</v>
      </c>
    </row>
    <row r="21" spans="1:13" x14ac:dyDescent="0.25">
      <c r="A21" s="162" t="s">
        <v>77</v>
      </c>
      <c r="B21" s="194">
        <f>[1]STA_SP7_NO!$D$21</f>
        <v>0</v>
      </c>
      <c r="C21" s="194">
        <f>[2]STA_SP7_NO!$D$21</f>
        <v>0</v>
      </c>
      <c r="D21" s="195">
        <f>[3]STA_SP7_NO!$D$21</f>
        <v>2366</v>
      </c>
      <c r="E21" s="194">
        <f>[4]STA_SP7_NO!$D$21</f>
        <v>0</v>
      </c>
      <c r="F21" s="195">
        <f>[5]STA_SP7_NO!$D$21</f>
        <v>0</v>
      </c>
      <c r="G21" s="194">
        <f>[6]STA_SP7_NO!$D$21</f>
        <v>0</v>
      </c>
      <c r="H21" s="194">
        <f>[7]STA_SP7_NO!$D$21</f>
        <v>0</v>
      </c>
      <c r="I21" s="194">
        <f>[8]STA_SP7_NO!$D$21</f>
        <v>0</v>
      </c>
      <c r="J21" s="194">
        <f>[9]STA_SP7_NO!$D$21</f>
        <v>0</v>
      </c>
      <c r="K21" s="194">
        <f>'[10]СП-7 (н.о.)'!$E$69</f>
        <v>0</v>
      </c>
      <c r="L21" s="195">
        <f>[11]STA_SP7_NO!$D$21</f>
        <v>0</v>
      </c>
      <c r="M21" s="216">
        <f>SUM(B21:L21)</f>
        <v>2366</v>
      </c>
    </row>
    <row r="22" spans="1:13" ht="12.75" customHeight="1" x14ac:dyDescent="0.25">
      <c r="A22" s="162" t="s">
        <v>58</v>
      </c>
      <c r="B22" s="194">
        <f>[1]STA_SP7_NO!$E$21</f>
        <v>0</v>
      </c>
      <c r="C22" s="194">
        <f>[2]STA_SP7_NO!$E$21</f>
        <v>0</v>
      </c>
      <c r="D22" s="195">
        <f>[3]STA_SP7_NO!$E$21</f>
        <v>355</v>
      </c>
      <c r="E22" s="194">
        <f>[4]STA_SP7_NO!$E$21</f>
        <v>0</v>
      </c>
      <c r="F22" s="195">
        <f>[5]STA_SP7_NO!$E$21</f>
        <v>0</v>
      </c>
      <c r="G22" s="194">
        <f>[6]STA_SP7_NO!$E$21</f>
        <v>0</v>
      </c>
      <c r="H22" s="194">
        <f>[7]STA_SP7_NO!$E$21</f>
        <v>0</v>
      </c>
      <c r="I22" s="194">
        <f>[8]STA_SP7_NO!$E$21</f>
        <v>0</v>
      </c>
      <c r="J22" s="194">
        <f>[9]STA_SP7_NO!$E$21</f>
        <v>0</v>
      </c>
      <c r="K22" s="194">
        <f>'[10]СП-7 (н.о.)'!$F$69</f>
        <v>0</v>
      </c>
      <c r="L22" s="195">
        <f>[11]STA_SP7_NO!$E$21</f>
        <v>0</v>
      </c>
      <c r="M22" s="194">
        <f>SUM(B22:L22)</f>
        <v>355</v>
      </c>
    </row>
    <row r="23" spans="1:13" x14ac:dyDescent="0.25">
      <c r="A23" s="161" t="s">
        <v>75</v>
      </c>
      <c r="B23" s="90"/>
      <c r="C23" s="90"/>
      <c r="D23" s="91"/>
      <c r="E23" s="90"/>
      <c r="F23" s="91"/>
      <c r="G23" s="90"/>
      <c r="H23" s="90"/>
      <c r="I23" s="90"/>
      <c r="J23" s="91"/>
      <c r="K23" s="90"/>
      <c r="L23" s="91"/>
      <c r="M23" s="90"/>
    </row>
    <row r="24" spans="1:13" x14ac:dyDescent="0.25">
      <c r="A24" s="162" t="s">
        <v>76</v>
      </c>
      <c r="B24" s="194">
        <f>[1]STA_SP7_NO!$C$22</f>
        <v>490</v>
      </c>
      <c r="C24" s="194">
        <f>[2]STA_SP7_NO!$C$22</f>
        <v>2625</v>
      </c>
      <c r="D24" s="195">
        <f>[3]STA_SP7_NO!$C$22</f>
        <v>692</v>
      </c>
      <c r="E24" s="194">
        <f>[4]STA_SP7_NO!$C$22</f>
        <v>11203</v>
      </c>
      <c r="F24" s="195">
        <f>[5]STA_SP7_NO!$C$22</f>
        <v>478</v>
      </c>
      <c r="G24" s="194">
        <f>[6]STA_SP7_NO!$C$22</f>
        <v>0</v>
      </c>
      <c r="H24" s="194">
        <f>[7]STA_SP7_NO!$C$22</f>
        <v>0</v>
      </c>
      <c r="I24" s="194">
        <f>[8]STA_SP7_NO!$C$22</f>
        <v>0</v>
      </c>
      <c r="J24" s="194">
        <f>[9]STA_SP7_NO!$C$22</f>
        <v>285</v>
      </c>
      <c r="K24" s="194">
        <f>'[10]СП-7 (н.о.)'!$D$83</f>
        <v>10951</v>
      </c>
      <c r="L24" s="195">
        <f>[11]STA_SP7_NO!$C$22</f>
        <v>16710</v>
      </c>
      <c r="M24" s="194">
        <f>SUM(B24:L24)</f>
        <v>43434</v>
      </c>
    </row>
    <row r="25" spans="1:13" x14ac:dyDescent="0.25">
      <c r="A25" s="162" t="s">
        <v>77</v>
      </c>
      <c r="B25" s="194">
        <f>[1]STA_SP7_NO!$D$22</f>
        <v>28688.2</v>
      </c>
      <c r="C25" s="194">
        <f>[2]STA_SP7_NO!$D$22</f>
        <v>4400.1099999999997</v>
      </c>
      <c r="D25" s="195">
        <f>[3]STA_SP7_NO!$D$22</f>
        <v>1452</v>
      </c>
      <c r="E25" s="194">
        <f>[4]STA_SP7_NO!$D$22</f>
        <v>13293.89</v>
      </c>
      <c r="F25" s="195">
        <f>[5]STA_SP7_NO!$D$22</f>
        <v>4237</v>
      </c>
      <c r="G25" s="194">
        <f>[6]STA_SP7_NO!$D$22</f>
        <v>0</v>
      </c>
      <c r="H25" s="194">
        <f>[7]STA_SP7_NO!$D$22</f>
        <v>0</v>
      </c>
      <c r="I25" s="194">
        <f>[8]STA_SP7_NO!$D$22</f>
        <v>0</v>
      </c>
      <c r="J25" s="194">
        <f>[9]STA_SP7_NO!$D$22</f>
        <v>634</v>
      </c>
      <c r="K25" s="194">
        <f>'[10]СП-7 (н.о.)'!$E$83</f>
        <v>135885.71000000002</v>
      </c>
      <c r="L25" s="195">
        <f>[11]STA_SP7_NO!$D$22</f>
        <v>16896</v>
      </c>
      <c r="M25" s="216">
        <f>SUM(B25:L25)</f>
        <v>205486.91000000003</v>
      </c>
    </row>
    <row r="26" spans="1:13" x14ac:dyDescent="0.25">
      <c r="A26" s="162" t="s">
        <v>58</v>
      </c>
      <c r="B26" s="194">
        <f>[1]STA_SP7_NO!$E$22</f>
        <v>5629.24</v>
      </c>
      <c r="C26" s="194">
        <f>[2]STA_SP7_NO!$E$22</f>
        <v>1851.71</v>
      </c>
      <c r="D26" s="195">
        <f>[3]STA_SP7_NO!$E$22</f>
        <v>432</v>
      </c>
      <c r="E26" s="194">
        <f>[4]STA_SP7_NO!$E$22</f>
        <v>3937.9</v>
      </c>
      <c r="F26" s="195">
        <f>[5]STA_SP7_NO!$E$22</f>
        <v>1271</v>
      </c>
      <c r="G26" s="194">
        <f>[6]STA_SP7_NO!$E$22</f>
        <v>0</v>
      </c>
      <c r="H26" s="194">
        <f>[7]STA_SP7_NO!$E$22</f>
        <v>0</v>
      </c>
      <c r="I26" s="194">
        <f>[8]STA_SP7_NO!$E$22</f>
        <v>0</v>
      </c>
      <c r="J26" s="194">
        <f>[9]STA_SP7_NO!$E$22</f>
        <v>0</v>
      </c>
      <c r="K26" s="194">
        <f>'[10]СП-7 (н.о.)'!$F$83</f>
        <v>3233</v>
      </c>
      <c r="L26" s="195">
        <f>[11]STA_SP7_NO!$E$22</f>
        <v>6767</v>
      </c>
      <c r="M26" s="194">
        <f>SUM(B26:L26)</f>
        <v>23121.85</v>
      </c>
    </row>
    <row r="27" spans="1:13" x14ac:dyDescent="0.25">
      <c r="A27" s="161" t="s">
        <v>78</v>
      </c>
      <c r="B27" s="90"/>
      <c r="C27" s="90"/>
      <c r="D27" s="91"/>
      <c r="E27" s="90"/>
      <c r="F27" s="91"/>
      <c r="G27" s="90"/>
      <c r="H27" s="90"/>
      <c r="I27" s="90"/>
      <c r="J27" s="91"/>
      <c r="K27" s="90"/>
      <c r="L27" s="91"/>
      <c r="M27" s="90"/>
    </row>
    <row r="28" spans="1:13" x14ac:dyDescent="0.25">
      <c r="A28" s="162" t="s">
        <v>76</v>
      </c>
      <c r="B28" s="194">
        <f>[1]STA_SP7_NO!$C$29</f>
        <v>0</v>
      </c>
      <c r="C28" s="194">
        <f>[2]STA_SP7_NO!$C$29</f>
        <v>1643</v>
      </c>
      <c r="D28" s="195">
        <f>[3]STA_SP7_NO!$C$29</f>
        <v>1301</v>
      </c>
      <c r="E28" s="194">
        <f>[4]STA_SP7_NO!$C$29</f>
        <v>6589</v>
      </c>
      <c r="F28" s="195">
        <f>[5]STA_SP7_NO!$C$29</f>
        <v>10189</v>
      </c>
      <c r="G28" s="194">
        <f>[6]STA_SP7_NO!$C$29</f>
        <v>1579</v>
      </c>
      <c r="H28" s="194">
        <f>[7]STA_SP7_NO!$C$29</f>
        <v>8565</v>
      </c>
      <c r="I28" s="194">
        <f>[8]STA_SP7_NO!$C$29</f>
        <v>12649</v>
      </c>
      <c r="J28" s="194">
        <f>[9]STA_SP7_NO!$C$29</f>
        <v>2180</v>
      </c>
      <c r="K28" s="194">
        <f>'[10]СП-7 (н.о.)'!$D$84</f>
        <v>12276</v>
      </c>
      <c r="L28" s="195">
        <f>[11]STA_SP7_NO!$C$29</f>
        <v>869</v>
      </c>
      <c r="M28" s="194">
        <f>SUM(B28:L28)</f>
        <v>57840</v>
      </c>
    </row>
    <row r="29" spans="1:13" x14ac:dyDescent="0.25">
      <c r="A29" s="162" t="s">
        <v>77</v>
      </c>
      <c r="B29" s="194">
        <f>[1]STA_SP7_NO!$D$29</f>
        <v>0</v>
      </c>
      <c r="C29" s="194">
        <f>[2]STA_SP7_NO!$D$29</f>
        <v>9339.17</v>
      </c>
      <c r="D29" s="195">
        <f>[3]STA_SP7_NO!$D$29</f>
        <v>9161</v>
      </c>
      <c r="E29" s="194">
        <f>[4]STA_SP7_NO!$D$29</f>
        <v>50396.38</v>
      </c>
      <c r="F29" s="195">
        <f>[5]STA_SP7_NO!$D$29</f>
        <v>74661</v>
      </c>
      <c r="G29" s="194">
        <f>[6]STA_SP7_NO!$D$29</f>
        <v>14357.13</v>
      </c>
      <c r="H29" s="194">
        <f>[7]STA_SP7_NO!$D$29</f>
        <v>51241</v>
      </c>
      <c r="I29" s="194">
        <f>[8]STA_SP7_NO!$D$29</f>
        <v>104939</v>
      </c>
      <c r="J29" s="194">
        <f>[9]STA_SP7_NO!$D$29</f>
        <v>13701</v>
      </c>
      <c r="K29" s="194">
        <f>'[10]СП-7 (н.о.)'!$E$84</f>
        <v>81309.460000000006</v>
      </c>
      <c r="L29" s="195">
        <f>[11]STA_SP7_NO!$D$29</f>
        <v>12105</v>
      </c>
      <c r="M29" s="216">
        <f>SUM(B29:L29)</f>
        <v>421210.14</v>
      </c>
    </row>
    <row r="30" spans="1:13" x14ac:dyDescent="0.25">
      <c r="A30" s="162" t="s">
        <v>58</v>
      </c>
      <c r="B30" s="194">
        <f>[1]STA_SP7_NO!$E$29</f>
        <v>0</v>
      </c>
      <c r="C30" s="194">
        <f>[2]STA_SP7_NO!$E$29</f>
        <v>1720.09</v>
      </c>
      <c r="D30" s="195">
        <f>[3]STA_SP7_NO!$E$29</f>
        <v>1375</v>
      </c>
      <c r="E30" s="194">
        <f>[4]STA_SP7_NO!$E$29</f>
        <v>10117.24</v>
      </c>
      <c r="F30" s="195">
        <f>[5]STA_SP7_NO!$E$29</f>
        <v>21671</v>
      </c>
      <c r="G30" s="194">
        <f>[6]STA_SP7_NO!$E$29</f>
        <v>3847</v>
      </c>
      <c r="H30" s="194">
        <f>[7]STA_SP7_NO!$E$29</f>
        <v>12773</v>
      </c>
      <c r="I30" s="194">
        <f>[8]STA_SP7_NO!$E$29</f>
        <v>21455</v>
      </c>
      <c r="J30" s="194">
        <f>[9]STA_SP7_NO!$E$29</f>
        <v>1610.66</v>
      </c>
      <c r="K30" s="194">
        <f>'[10]СП-7 (н.о.)'!$F$84</f>
        <v>0</v>
      </c>
      <c r="L30" s="195">
        <f>[11]STA_SP7_NO!$E$29</f>
        <v>3842</v>
      </c>
      <c r="M30" s="194">
        <f>SUM(B30:L30)</f>
        <v>78410.990000000005</v>
      </c>
    </row>
    <row r="31" spans="1:13" ht="12" customHeight="1" x14ac:dyDescent="0.25">
      <c r="A31" s="161" t="s">
        <v>79</v>
      </c>
      <c r="B31" s="161"/>
      <c r="C31" s="90"/>
      <c r="D31" s="91"/>
      <c r="E31" s="90"/>
      <c r="F31" s="91"/>
      <c r="G31" s="90"/>
      <c r="H31" s="90"/>
      <c r="I31" s="90"/>
      <c r="J31" s="91"/>
      <c r="K31" s="90"/>
      <c r="L31" s="91"/>
      <c r="M31" s="90"/>
    </row>
    <row r="32" spans="1:13" x14ac:dyDescent="0.25">
      <c r="A32" s="162" t="s">
        <v>76</v>
      </c>
      <c r="B32" s="194">
        <f>[1]STA_SP7_NO!$C$38</f>
        <v>0</v>
      </c>
      <c r="C32" s="194">
        <f>[2]STA_SP7_NO!$C$38</f>
        <v>0</v>
      </c>
      <c r="D32" s="195">
        <f>[3]STA_SP7_NO!$C$38</f>
        <v>0</v>
      </c>
      <c r="E32" s="194">
        <f>[4]STA_SP7_NO!$C$38</f>
        <v>3698</v>
      </c>
      <c r="F32" s="266">
        <f>[5]STA_SP7_NO!$C$38</f>
        <v>0</v>
      </c>
      <c r="G32" s="194">
        <f>[6]STA_SP7_NO!$C$38</f>
        <v>37</v>
      </c>
      <c r="H32" s="194">
        <f>[7]STA_SP7_NO!$C$38</f>
        <v>0</v>
      </c>
      <c r="I32" s="194">
        <f>[8]STA_SP7_NO!$C$38</f>
        <v>0</v>
      </c>
      <c r="J32" s="194">
        <f>[9]STA_SP7_NO!$C$38</f>
        <v>0</v>
      </c>
      <c r="K32" s="194">
        <f>'[10]СП-7 (н.о.)'!$D$93</f>
        <v>0</v>
      </c>
      <c r="L32" s="195">
        <f>[11]STA_SP7_NO!$C$38</f>
        <v>772</v>
      </c>
      <c r="M32" s="194">
        <f>SUM(B32:L32)</f>
        <v>4507</v>
      </c>
    </row>
    <row r="33" spans="1:13" ht="12.75" customHeight="1" x14ac:dyDescent="0.25">
      <c r="A33" s="162" t="s">
        <v>77</v>
      </c>
      <c r="B33" s="194">
        <f>[1]STA_SP7_NO!$D$38</f>
        <v>0</v>
      </c>
      <c r="C33" s="194">
        <f>[2]STA_SP7_NO!$D$38</f>
        <v>0</v>
      </c>
      <c r="D33" s="195">
        <f>[3]STA_SP7_NO!$D$38</f>
        <v>0</v>
      </c>
      <c r="E33" s="194">
        <f>[4]STA_SP7_NO!$D$38</f>
        <v>2906.83</v>
      </c>
      <c r="F33" s="266">
        <f>[5]STA_SP7_NO!$D$38</f>
        <v>0</v>
      </c>
      <c r="G33" s="194">
        <f>[6]STA_SP7_NO!$D$38</f>
        <v>180</v>
      </c>
      <c r="H33" s="194">
        <f>[7]STA_SP7_NO!$D$38</f>
        <v>0</v>
      </c>
      <c r="I33" s="194">
        <f>[8]STA_SP7_NO!$D$38</f>
        <v>0</v>
      </c>
      <c r="J33" s="194">
        <f>[9]STA_SP7_NO!$D$38</f>
        <v>0</v>
      </c>
      <c r="K33" s="194">
        <f>'[10]СП-7 (н.о.)'!$E$93</f>
        <v>0</v>
      </c>
      <c r="L33" s="195">
        <f>[11]STA_SP7_NO!$D$38</f>
        <v>6246</v>
      </c>
      <c r="M33" s="216">
        <f>SUM(B33:L33)</f>
        <v>9332.83</v>
      </c>
    </row>
    <row r="34" spans="1:13" ht="15.75" thickBot="1" x14ac:dyDescent="0.3">
      <c r="A34" s="163" t="s">
        <v>58</v>
      </c>
      <c r="B34" s="277">
        <f>[1]STA_SP7_NO!$E$38</f>
        <v>0</v>
      </c>
      <c r="C34" s="277">
        <f>[2]STA_SP7_NO!$E$38</f>
        <v>0</v>
      </c>
      <c r="D34" s="278">
        <f>[3]STA_SP7_NO!$E$38</f>
        <v>0</v>
      </c>
      <c r="E34" s="151">
        <f>[4]STA_SP7_NO!$E$38</f>
        <v>316.52</v>
      </c>
      <c r="F34" s="267">
        <f>[5]STA_SP7_NO!$E$38</f>
        <v>0</v>
      </c>
      <c r="G34" s="151">
        <f>[6]STA_SP7_NO!$E$38</f>
        <v>83</v>
      </c>
      <c r="H34" s="151">
        <f>[7]STA_SP7_NO!$E$38</f>
        <v>0</v>
      </c>
      <c r="I34" s="277">
        <f>[8]STA_SP7_NO!$E$38</f>
        <v>0</v>
      </c>
      <c r="J34" s="277">
        <f>[9]STA_SP7_NO!$E$38</f>
        <v>0</v>
      </c>
      <c r="K34" s="277">
        <f>'[10]СП-7 (н.о.)'!$F$93</f>
        <v>0</v>
      </c>
      <c r="L34" s="278">
        <f>[11]STA_SP7_NO!$E$38</f>
        <v>1656</v>
      </c>
      <c r="M34" s="151">
        <f>SUM(B34:L34)</f>
        <v>2055.52</v>
      </c>
    </row>
    <row r="37" spans="1:13" x14ac:dyDescent="0.25"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x14ac:dyDescent="0.25"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</row>
    <row r="39" spans="1:13" x14ac:dyDescent="0.25"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</row>
    <row r="40" spans="1:13" x14ac:dyDescent="0.25">
      <c r="M40" s="268"/>
    </row>
    <row r="41" spans="1:13" x14ac:dyDescent="0.25"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</row>
    <row r="42" spans="1:13" x14ac:dyDescent="0.25"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</row>
    <row r="45" spans="1:13" x14ac:dyDescent="0.25"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N11" sqref="N11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/>
      <c r="B2" s="428" t="s">
        <v>118</v>
      </c>
      <c r="C2" s="428"/>
      <c r="D2" s="428"/>
      <c r="E2" s="428"/>
      <c r="F2" s="428"/>
      <c r="G2" s="429"/>
      <c r="H2" s="429"/>
      <c r="I2" s="112"/>
      <c r="J2" s="112"/>
      <c r="K2" s="112"/>
    </row>
    <row r="3" spans="1:11" ht="15.75" thickBot="1" x14ac:dyDescent="0.3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07" t="s">
        <v>92</v>
      </c>
    </row>
    <row r="4" spans="1:11" ht="15.75" thickBot="1" x14ac:dyDescent="0.3">
      <c r="A4" s="426" t="s">
        <v>82</v>
      </c>
      <c r="B4" s="426" t="s">
        <v>57</v>
      </c>
      <c r="C4" s="426" t="s">
        <v>83</v>
      </c>
      <c r="D4" s="426" t="s">
        <v>84</v>
      </c>
      <c r="E4" s="430" t="s">
        <v>85</v>
      </c>
      <c r="F4" s="431"/>
      <c r="G4" s="432"/>
      <c r="H4" s="426" t="s">
        <v>86</v>
      </c>
      <c r="I4" s="426" t="s">
        <v>80</v>
      </c>
      <c r="J4" s="426" t="s">
        <v>87</v>
      </c>
      <c r="K4" s="426" t="s">
        <v>3</v>
      </c>
    </row>
    <row r="5" spans="1:11" ht="47.25" customHeight="1" thickBot="1" x14ac:dyDescent="0.3">
      <c r="A5" s="427"/>
      <c r="B5" s="427"/>
      <c r="C5" s="427"/>
      <c r="D5" s="427"/>
      <c r="E5" s="106" t="s">
        <v>59</v>
      </c>
      <c r="F5" s="106" t="s">
        <v>60</v>
      </c>
      <c r="G5" s="106" t="s">
        <v>88</v>
      </c>
      <c r="H5" s="427"/>
      <c r="I5" s="427"/>
      <c r="J5" s="427"/>
      <c r="K5" s="427"/>
    </row>
    <row r="6" spans="1:11" ht="15.75" thickBot="1" x14ac:dyDescent="0.3">
      <c r="A6" s="113"/>
      <c r="B6" s="137" t="s">
        <v>55</v>
      </c>
      <c r="C6" s="107">
        <f t="shared" ref="C6:K6" si="0">SUM(C7:C17)</f>
        <v>5782060.6900000004</v>
      </c>
      <c r="D6" s="67">
        <f t="shared" si="0"/>
        <v>118808.65</v>
      </c>
      <c r="E6" s="176">
        <f>SUM(E7:E17)</f>
        <v>3545608.8800000004</v>
      </c>
      <c r="F6" s="176">
        <f t="shared" si="0"/>
        <v>2541626.0099999998</v>
      </c>
      <c r="G6" s="244">
        <f>SUM(G7:G17)</f>
        <v>6261079.9400000013</v>
      </c>
      <c r="H6" s="67">
        <f t="shared" si="0"/>
        <v>0</v>
      </c>
      <c r="I6" s="67">
        <f t="shared" si="0"/>
        <v>0</v>
      </c>
      <c r="J6" s="67">
        <f t="shared" si="0"/>
        <v>32642.48</v>
      </c>
      <c r="K6" s="237">
        <f t="shared" si="0"/>
        <v>12194591.76</v>
      </c>
    </row>
    <row r="7" spans="1:11" x14ac:dyDescent="0.25">
      <c r="A7" s="108">
        <v>1</v>
      </c>
      <c r="B7" s="167" t="s">
        <v>69</v>
      </c>
      <c r="C7" s="175">
        <f>[1]STA_SP5_NO!$C$41+[1]STA_SP5_NO!$K$41</f>
        <v>611933.25</v>
      </c>
      <c r="D7" s="177">
        <f>[1]STA_SP5_NO!$D$41</f>
        <v>17989.11</v>
      </c>
      <c r="E7" s="175">
        <f>[1]STA_SP5_NO!$E$41</f>
        <v>201040.18</v>
      </c>
      <c r="F7" s="175">
        <f>[1]STA_SP5_NO!$G$41</f>
        <v>147436.01</v>
      </c>
      <c r="G7" s="177">
        <f>E7+F7+[1]STA_SP5_NO!$I$41</f>
        <v>353703.33</v>
      </c>
      <c r="H7" s="175">
        <v>0</v>
      </c>
      <c r="I7" s="175">
        <v>0</v>
      </c>
      <c r="J7" s="175">
        <f>[1]STA_SP5_NO!$M$41</f>
        <v>0</v>
      </c>
      <c r="K7" s="177">
        <f>C7+D7+G7+J7</f>
        <v>983625.69</v>
      </c>
    </row>
    <row r="8" spans="1:11" x14ac:dyDescent="0.25">
      <c r="A8" s="105">
        <v>2</v>
      </c>
      <c r="B8" s="111" t="s">
        <v>4</v>
      </c>
      <c r="C8" s="178">
        <f>[2]STA_SP5_NO!$C$41+[2]STA_SP5_NO!$K$41</f>
        <v>633727.19999999995</v>
      </c>
      <c r="D8" s="172">
        <f>[2]STA_SP5_NO!$D$41</f>
        <v>59910.3</v>
      </c>
      <c r="E8" s="172">
        <f>[2]STA_SP5_NO!$E$41</f>
        <v>949276.83</v>
      </c>
      <c r="F8" s="172">
        <f>[2]STA_SP5_NO!$G$41</f>
        <v>287426.90999999997</v>
      </c>
      <c r="G8" s="178">
        <f>E8+F8+[2]STA_SP5_NO!$I$41</f>
        <v>1306580.83</v>
      </c>
      <c r="H8" s="178">
        <v>0</v>
      </c>
      <c r="I8" s="178">
        <v>0</v>
      </c>
      <c r="J8" s="178">
        <f>[2]STA_SP5_NO!$M$41</f>
        <v>0</v>
      </c>
      <c r="K8" s="236">
        <f>C8+D8+G8+J8</f>
        <v>2000218.33</v>
      </c>
    </row>
    <row r="9" spans="1:11" x14ac:dyDescent="0.25">
      <c r="A9" s="109">
        <v>3</v>
      </c>
      <c r="B9" s="168" t="s">
        <v>5</v>
      </c>
      <c r="C9" s="171">
        <f>[3]STA_SP5_NO!$C$41+[3]STA_SP5_NO!$K$41</f>
        <v>353133</v>
      </c>
      <c r="D9" s="171">
        <f>[3]STA_SP5_NO!$D$41</f>
        <v>3551</v>
      </c>
      <c r="E9" s="171">
        <f>[3]STA_SP5_NO!$E$41</f>
        <v>149097</v>
      </c>
      <c r="F9" s="171">
        <f>[3]STA_SP5_NO!$G$41</f>
        <v>308132</v>
      </c>
      <c r="G9" s="181">
        <f>E9+F9+[3]STA_SP5_NO!$I$41</f>
        <v>482457</v>
      </c>
      <c r="H9" s="171">
        <v>0</v>
      </c>
      <c r="I9" s="171">
        <v>0</v>
      </c>
      <c r="J9" s="181">
        <f>[3]STA_SP5_NO!$M$41</f>
        <v>0</v>
      </c>
      <c r="K9" s="177">
        <f>C9+D9+G9+J9</f>
        <v>839141</v>
      </c>
    </row>
    <row r="10" spans="1:11" x14ac:dyDescent="0.25">
      <c r="A10" s="105">
        <v>4</v>
      </c>
      <c r="B10" s="111" t="s">
        <v>6</v>
      </c>
      <c r="C10" s="172">
        <f>[4]STA_SP5_NO!$C$41+[4]STA_SP5_NO!$K$41</f>
        <v>617677.56999999995</v>
      </c>
      <c r="D10" s="172">
        <f>[4]STA_SP5_NO!$D$41</f>
        <v>6833.68</v>
      </c>
      <c r="E10" s="172">
        <f>[4]STA_SP5_NO!$E$41</f>
        <v>290828.53000000003</v>
      </c>
      <c r="F10" s="172">
        <f>[4]STA_SP5_NO!$G$41</f>
        <v>235809.47</v>
      </c>
      <c r="G10" s="178">
        <f>E10+F10+[4]STA_SP5_NO!$I$41</f>
        <v>545585.81000000006</v>
      </c>
      <c r="H10" s="172">
        <v>0</v>
      </c>
      <c r="I10" s="172">
        <v>0</v>
      </c>
      <c r="J10" s="178">
        <f>[4]STA_SP5_NO!$M$41</f>
        <v>0</v>
      </c>
      <c r="K10" s="236">
        <f t="shared" ref="K10:K15" si="1">C10+D10+G10+J10</f>
        <v>1170097.06</v>
      </c>
    </row>
    <row r="11" spans="1:11" x14ac:dyDescent="0.25">
      <c r="A11" s="109">
        <v>5</v>
      </c>
      <c r="B11" s="168" t="s">
        <v>7</v>
      </c>
      <c r="C11" s="171">
        <f>[5]STA_SP5_NO!$C$41+[5]STA_SP5_NO!$K$41</f>
        <v>584246</v>
      </c>
      <c r="D11" s="171">
        <f>[5]STA_SP5_NO!$D$41</f>
        <v>0</v>
      </c>
      <c r="E11" s="171">
        <f>[5]STA_SP5_NO!$E$41</f>
        <v>394659</v>
      </c>
      <c r="F11" s="171">
        <f>[5]STA_SP5_NO!$G$41</f>
        <v>184195</v>
      </c>
      <c r="G11" s="181">
        <f>E11+F11+[5]STA_SP5_NO!$I$41</f>
        <v>584641.56000000006</v>
      </c>
      <c r="H11" s="171">
        <v>0</v>
      </c>
      <c r="I11" s="171">
        <v>0</v>
      </c>
      <c r="J11" s="181">
        <f>[5]STA_SP5_NO!$M$41</f>
        <v>0</v>
      </c>
      <c r="K11" s="177">
        <f>C11+D11+G11+J11</f>
        <v>1168887.56</v>
      </c>
    </row>
    <row r="12" spans="1:11" x14ac:dyDescent="0.25">
      <c r="A12" s="105">
        <v>6</v>
      </c>
      <c r="B12" s="111" t="s">
        <v>8</v>
      </c>
      <c r="C12" s="172">
        <f>[6]STA_SP5_NO!$C$41+[6]STA_SP5_NO!$K$41</f>
        <v>632571</v>
      </c>
      <c r="D12" s="172">
        <f>[6]STA_SP5_NO!$D$41</f>
        <v>6791</v>
      </c>
      <c r="E12" s="172">
        <f>[6]STA_SP5_NO!$E$41</f>
        <v>378316</v>
      </c>
      <c r="F12" s="172">
        <f>[6]STA_SP5_NO!$G$41</f>
        <v>215025</v>
      </c>
      <c r="G12" s="178">
        <f>E12+F12+[6]STA_SP5_NO!$I$41</f>
        <v>599100</v>
      </c>
      <c r="H12" s="172">
        <v>0</v>
      </c>
      <c r="I12" s="172">
        <v>0</v>
      </c>
      <c r="J12" s="178">
        <f>[6]STA_SP5_NO!$M$41</f>
        <v>8600</v>
      </c>
      <c r="K12" s="236">
        <f t="shared" si="1"/>
        <v>1247062</v>
      </c>
    </row>
    <row r="13" spans="1:11" x14ac:dyDescent="0.25">
      <c r="A13" s="109">
        <v>7</v>
      </c>
      <c r="B13" s="168" t="s">
        <v>94</v>
      </c>
      <c r="C13" s="171">
        <f>[7]STA_SP5_NO!$C$41+[7]STA_SP5_NO!$K$41</f>
        <v>285310.82</v>
      </c>
      <c r="D13" s="171">
        <f>[7]STA_SP5_NO!$D$41</f>
        <v>0</v>
      </c>
      <c r="E13" s="171">
        <f>[7]STA_SP5_NO!$E$41</f>
        <v>223395.6</v>
      </c>
      <c r="F13" s="171">
        <f>[7]STA_SP5_NO!$G$41</f>
        <v>94766.3</v>
      </c>
      <c r="G13" s="181">
        <f>E13+F13+[7]STA_SP5_NO!$I$41</f>
        <v>320599.03000000003</v>
      </c>
      <c r="H13" s="171">
        <v>0</v>
      </c>
      <c r="I13" s="171">
        <v>0</v>
      </c>
      <c r="J13" s="181">
        <f>[7]STA_SP5_NO!$M$41</f>
        <v>0</v>
      </c>
      <c r="K13" s="177">
        <f t="shared" si="1"/>
        <v>605909.85000000009</v>
      </c>
    </row>
    <row r="14" spans="1:11" x14ac:dyDescent="0.25">
      <c r="A14" s="105">
        <v>8</v>
      </c>
      <c r="B14" s="111" t="s">
        <v>9</v>
      </c>
      <c r="C14" s="172">
        <f>[8]STA_SP5_NO!$C$41+[8]STA_SP5_NO!$K$41</f>
        <v>636093</v>
      </c>
      <c r="D14" s="172">
        <f>[8]STA_SP5_NO!$D$41</f>
        <v>47</v>
      </c>
      <c r="E14" s="172">
        <f>[8]STA_SP5_NO!$E$41</f>
        <v>161040</v>
      </c>
      <c r="F14" s="172">
        <f>[8]STA_SP5_NO!$G$41</f>
        <v>265733</v>
      </c>
      <c r="G14" s="178">
        <f>E14+F14+[8]STA_SP5_NO!$I$41</f>
        <v>434668</v>
      </c>
      <c r="H14" s="172">
        <v>0</v>
      </c>
      <c r="I14" s="172">
        <v>0</v>
      </c>
      <c r="J14" s="178">
        <f>[8]STA_SP5_NO!$M$41</f>
        <v>0</v>
      </c>
      <c r="K14" s="236">
        <f>C14+D14+G14+J14</f>
        <v>1070808</v>
      </c>
    </row>
    <row r="15" spans="1:11" x14ac:dyDescent="0.25">
      <c r="A15" s="109">
        <v>9</v>
      </c>
      <c r="B15" s="168" t="s">
        <v>38</v>
      </c>
      <c r="C15" s="171">
        <f>[9]STA_SP5_NO!$C$41+[9]STA_SP5_NO!$K$41</f>
        <v>388417.57</v>
      </c>
      <c r="D15" s="171">
        <f>[9]STA_SP5_NO!$D$41</f>
        <v>5037.84</v>
      </c>
      <c r="E15" s="171">
        <f>[9]STA_SP5_NO!$E$41</f>
        <v>221686</v>
      </c>
      <c r="F15" s="171">
        <f>[9]STA_SP5_NO!$G$41</f>
        <v>270145.24</v>
      </c>
      <c r="G15" s="181">
        <f>E15+F15+[9]STA_SP5_NO!$I$41</f>
        <v>499743.98</v>
      </c>
      <c r="H15" s="171">
        <v>0</v>
      </c>
      <c r="I15" s="171">
        <v>0</v>
      </c>
      <c r="J15" s="181">
        <f>[9]STA_SP5_NO!$M$41</f>
        <v>24042.48</v>
      </c>
      <c r="K15" s="177">
        <f t="shared" si="1"/>
        <v>917241.87</v>
      </c>
    </row>
    <row r="16" spans="1:11" x14ac:dyDescent="0.25">
      <c r="A16" s="105">
        <v>10</v>
      </c>
      <c r="B16" s="111" t="s">
        <v>93</v>
      </c>
      <c r="C16" s="178">
        <f>'[10]СП-5 (н.о.)'!$C$42+'[10]СП-5 (н.о.)'!$K$42</f>
        <v>456936.28000000014</v>
      </c>
      <c r="D16" s="178">
        <f>'[10]СП-5 (н.о.)'!$D$42</f>
        <v>3197.72</v>
      </c>
      <c r="E16" s="178">
        <f>'[10]СП-5 (н.о.)'!$E$42</f>
        <v>282428.74000000011</v>
      </c>
      <c r="F16" s="178">
        <f>'[10]СП-5 (н.о.)'!$G$42</f>
        <v>239959.08000000002</v>
      </c>
      <c r="G16" s="178">
        <f>E16+F16+'[10]СП-5 (н.о.)'!$I$42</f>
        <v>535702.40000000014</v>
      </c>
      <c r="H16" s="172">
        <v>0</v>
      </c>
      <c r="I16" s="172">
        <v>0</v>
      </c>
      <c r="J16" s="178">
        <v>0</v>
      </c>
      <c r="K16" s="236">
        <f>C16+D16+G16+J16</f>
        <v>995836.40000000026</v>
      </c>
    </row>
    <row r="17" spans="1:11" ht="15.75" thickBot="1" x14ac:dyDescent="0.3">
      <c r="A17" s="110">
        <v>11</v>
      </c>
      <c r="B17" s="169" t="s">
        <v>11</v>
      </c>
      <c r="C17" s="180">
        <f>[11]STA_SP5_NO!$C$41+[11]STA_SP5_NO!$K$41</f>
        <v>582015</v>
      </c>
      <c r="D17" s="179">
        <f>[11]STA_SP5_NO!$D$41</f>
        <v>15451</v>
      </c>
      <c r="E17" s="180">
        <f>[11]STA_SP5_NO!$E$41</f>
        <v>293841</v>
      </c>
      <c r="F17" s="180">
        <f>[11]STA_SP5_NO!$G$41</f>
        <v>292998</v>
      </c>
      <c r="G17" s="181">
        <f>E17+F17+[11]STA_SP5_NO!$I$41</f>
        <v>598298</v>
      </c>
      <c r="H17" s="180">
        <v>0</v>
      </c>
      <c r="I17" s="180">
        <v>0</v>
      </c>
      <c r="J17" s="179">
        <f>[11]STA_SP5_NO!$M$41</f>
        <v>0</v>
      </c>
      <c r="K17" s="177">
        <f>C17+D17+G17+J17</f>
        <v>1195764</v>
      </c>
    </row>
    <row r="18" spans="1:11" ht="15.75" thickBot="1" x14ac:dyDescent="0.3">
      <c r="A18" s="113"/>
      <c r="B18" s="137" t="s">
        <v>56</v>
      </c>
      <c r="C18" s="138">
        <f>SUM(C19:C24)</f>
        <v>42899.25</v>
      </c>
      <c r="D18" s="174">
        <f>SUM(D19:D24)</f>
        <v>111711</v>
      </c>
      <c r="E18" s="174">
        <f>SUM(E19:E24)</f>
        <v>94038.82</v>
      </c>
      <c r="F18" s="174">
        <f>SUM(F19:F24)</f>
        <v>27644.9</v>
      </c>
      <c r="G18" s="238">
        <f>G19+G20+G21+G22+G23+G24</f>
        <v>126793.09</v>
      </c>
      <c r="H18" s="174">
        <f>SUM(H19:H24)</f>
        <v>0</v>
      </c>
      <c r="I18" s="174">
        <f>SUM(I19:I24)</f>
        <v>10018637.799999999</v>
      </c>
      <c r="J18" s="174">
        <f>SUM(J19:J24)</f>
        <v>0</v>
      </c>
      <c r="K18" s="238">
        <f>SUM(K19:K24)</f>
        <v>10300041.139999999</v>
      </c>
    </row>
    <row r="19" spans="1:11" x14ac:dyDescent="0.25">
      <c r="A19" s="109">
        <v>1</v>
      </c>
      <c r="B19" s="168" t="s">
        <v>11</v>
      </c>
      <c r="C19" s="118">
        <f>[12]STA_SP4_ZO!$C$51</f>
        <v>16486</v>
      </c>
      <c r="D19" s="118">
        <f>[12]STA_SP4_ZO!$F$51</f>
        <v>0</v>
      </c>
      <c r="E19" s="118">
        <f>[12]STA_SP4_ZO!$G$51</f>
        <v>19471</v>
      </c>
      <c r="F19" s="274">
        <f>[12]STA_SP4_ZO!$H$51</f>
        <v>2854</v>
      </c>
      <c r="G19" s="181">
        <f>E19+F19+[12]STA_SP4_ZO!$J$51</f>
        <v>23254</v>
      </c>
      <c r="H19" s="171">
        <v>0</v>
      </c>
      <c r="I19" s="181">
        <f>[12]STA_SP4_ZO!$D$51+[12]STA_SP4_ZO!$E$51</f>
        <v>3795332</v>
      </c>
      <c r="J19" s="171">
        <v>0</v>
      </c>
      <c r="K19" s="177">
        <f t="shared" ref="K19:K24" si="2">C19+D19+G19+I19+J19</f>
        <v>3835072</v>
      </c>
    </row>
    <row r="20" spans="1:11" x14ac:dyDescent="0.25">
      <c r="A20" s="105">
        <v>2</v>
      </c>
      <c r="B20" s="111" t="s">
        <v>32</v>
      </c>
      <c r="C20" s="276">
        <f>[13]STA_SP4_ZO!$C$51</f>
        <v>13895</v>
      </c>
      <c r="D20" s="276">
        <f>[13]STA_SP4_ZO!$F$51</f>
        <v>111711</v>
      </c>
      <c r="E20" s="276">
        <f>[13]STA_SP4_ZO!$G$51</f>
        <v>50496</v>
      </c>
      <c r="F20" s="273">
        <f>[13]STA_SP4_ZO!$H$51</f>
        <v>12970</v>
      </c>
      <c r="G20" s="178">
        <f>[13]STA_SP4_ZO!$J$51+E20+F20</f>
        <v>64299</v>
      </c>
      <c r="H20" s="172">
        <v>0</v>
      </c>
      <c r="I20" s="172">
        <f>[13]STA_SP4_ZO!$D$51+[13]STA_SP4_ZO!$E$51</f>
        <v>3181442</v>
      </c>
      <c r="J20" s="172">
        <v>0</v>
      </c>
      <c r="K20" s="236">
        <f t="shared" si="2"/>
        <v>3371347</v>
      </c>
    </row>
    <row r="21" spans="1:11" x14ac:dyDescent="0.25">
      <c r="A21" s="109">
        <v>3</v>
      </c>
      <c r="B21" s="168" t="s">
        <v>7</v>
      </c>
      <c r="C21" s="171">
        <f>[14]STA_SP4_ZO!$C$51</f>
        <v>6232</v>
      </c>
      <c r="D21" s="171">
        <f>[14]STA_SP4_ZO!$F$51</f>
        <v>0</v>
      </c>
      <c r="E21" s="171">
        <f>[14]STA_SP4_ZO!$G$51</f>
        <v>10835</v>
      </c>
      <c r="F21" s="274">
        <f>[14]STA_SP4_ZO!$H$51</f>
        <v>9491.4</v>
      </c>
      <c r="G21" s="181">
        <f>[14]STA_SP4_ZO!$J$51+E21+F21</f>
        <v>22416.400000000001</v>
      </c>
      <c r="H21" s="171">
        <v>0</v>
      </c>
      <c r="I21" s="181">
        <f>[14]STA_SP4_ZO!$D$51+[14]STA_SP4_ZO!$E$51</f>
        <v>1620094</v>
      </c>
      <c r="J21" s="171">
        <v>0</v>
      </c>
      <c r="K21" s="177">
        <f t="shared" si="2"/>
        <v>1648742.3999999999</v>
      </c>
    </row>
    <row r="22" spans="1:11" x14ac:dyDescent="0.25">
      <c r="A22" s="127">
        <v>4</v>
      </c>
      <c r="B22" s="170" t="s">
        <v>9</v>
      </c>
      <c r="C22" s="173">
        <f>[15]STA_SP4_ZO!$C$51</f>
        <v>5354</v>
      </c>
      <c r="D22" s="173">
        <f>[15]STA_SP4_ZO!$F$51</f>
        <v>0</v>
      </c>
      <c r="E22" s="173">
        <f>[15]STA_SP4_ZO!$G$51</f>
        <v>11678</v>
      </c>
      <c r="F22" s="275">
        <f>[15]STA_SP4_ZO!$H$51</f>
        <v>1825</v>
      </c>
      <c r="G22" s="269">
        <f>E22+F22+[15]STA_SP4_ZO!$J$51</f>
        <v>14657.2</v>
      </c>
      <c r="H22" s="173">
        <v>0</v>
      </c>
      <c r="I22" s="173">
        <f>[15]STA_SP4_ZO!$D$51+[15]STA_SP4_ZO!$E$51</f>
        <v>793056</v>
      </c>
      <c r="J22" s="173">
        <v>0</v>
      </c>
      <c r="K22" s="236">
        <f t="shared" si="2"/>
        <v>813067.2</v>
      </c>
    </row>
    <row r="23" spans="1:11" s="1" customFormat="1" x14ac:dyDescent="0.25">
      <c r="A23" s="110">
        <v>5</v>
      </c>
      <c r="B23" s="169" t="s">
        <v>4</v>
      </c>
      <c r="C23" s="180">
        <f>[16]STA_SP4_ZO!$C$51</f>
        <v>925.35</v>
      </c>
      <c r="D23" s="287">
        <f>[16]STA_SP4_ZO!$F$51</f>
        <v>0</v>
      </c>
      <c r="E23" s="180">
        <f>[16]STA_SP4_ZO!$G$51</f>
        <v>1558.82</v>
      </c>
      <c r="F23" s="288">
        <f>[16]STA_SP4_ZO!$H$51</f>
        <v>504.5</v>
      </c>
      <c r="G23" s="179">
        <f>E23+F23+[16]STA_SP4_ZO!$J$51</f>
        <v>2166.4899999999998</v>
      </c>
      <c r="H23" s="180">
        <v>0</v>
      </c>
      <c r="I23" s="180">
        <f>[16]STA_SP4_ZO!$D$51+[16]STA_SP4_ZO!$E$51</f>
        <v>628603.44999999995</v>
      </c>
      <c r="J23" s="180">
        <v>0</v>
      </c>
      <c r="K23" s="289">
        <f t="shared" si="2"/>
        <v>631695.28999999992</v>
      </c>
    </row>
    <row r="24" spans="1:11" s="1" customFormat="1" x14ac:dyDescent="0.25">
      <c r="A24" s="293">
        <v>6</v>
      </c>
      <c r="B24" s="294" t="s">
        <v>96</v>
      </c>
      <c r="C24" s="295">
        <f>[17]STA_SP4_ZO!$C$51</f>
        <v>6.9</v>
      </c>
      <c r="D24" s="295">
        <f>[17]STA_SP4_ZO!$F$51</f>
        <v>0</v>
      </c>
      <c r="E24" s="295">
        <f>[17]STA_SP4_ZO!$G$51</f>
        <v>0</v>
      </c>
      <c r="F24" s="295">
        <f>[17]STA_SP4_ZO!$H$51</f>
        <v>0</v>
      </c>
      <c r="G24" s="295">
        <f>E24+F24+[17]STA_SP4_ZO!$J$51</f>
        <v>0</v>
      </c>
      <c r="H24" s="292">
        <v>0</v>
      </c>
      <c r="I24" s="295">
        <f>[17]STA_SP4_ZO!$D$51+[17]STA_SP4_ZO!$E$51</f>
        <v>110.35</v>
      </c>
      <c r="J24" s="296">
        <v>0</v>
      </c>
      <c r="K24" s="297">
        <f t="shared" si="2"/>
        <v>117.25</v>
      </c>
    </row>
    <row r="25" spans="1:11" ht="15.75" thickBot="1" x14ac:dyDescent="0.3">
      <c r="A25" s="424" t="s">
        <v>30</v>
      </c>
      <c r="B25" s="425"/>
      <c r="C25" s="290">
        <f>C6+C18</f>
        <v>5824959.9400000004</v>
      </c>
      <c r="D25" s="290">
        <f>D6+D18</f>
        <v>230519.65</v>
      </c>
      <c r="E25" s="290">
        <f>E6+E18</f>
        <v>3639647.7</v>
      </c>
      <c r="F25" s="290">
        <f>F6+F18</f>
        <v>2569270.9099999997</v>
      </c>
      <c r="G25" s="291">
        <f>G6+G18</f>
        <v>6387873.0300000012</v>
      </c>
      <c r="H25" s="290">
        <f t="shared" ref="H25:J25" si="3">H6+H18</f>
        <v>0</v>
      </c>
      <c r="I25" s="290">
        <f>I6+I18</f>
        <v>10018637.799999999</v>
      </c>
      <c r="J25" s="290">
        <f t="shared" si="3"/>
        <v>32642.48</v>
      </c>
      <c r="K25" s="291">
        <f>K6+K18</f>
        <v>22494632.899999999</v>
      </c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A25:B25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13" sqref="R13"/>
    </sheetView>
  </sheetViews>
  <sheetFormatPr defaultRowHeight="15" x14ac:dyDescent="0.25"/>
  <cols>
    <col min="1" max="1" width="4.28515625" customWidth="1"/>
    <col min="2" max="2" width="27.85546875" customWidth="1"/>
    <col min="8" max="8" width="10.42578125" customWidth="1"/>
  </cols>
  <sheetData>
    <row r="1" spans="1:14" ht="23.25" customHeight="1" thickBot="1" x14ac:dyDescent="0.3">
      <c r="A1" s="199"/>
      <c r="B1" s="199"/>
      <c r="C1" s="304" t="s">
        <v>98</v>
      </c>
      <c r="D1" s="305"/>
      <c r="E1" s="305"/>
      <c r="F1" s="305"/>
      <c r="G1" s="305"/>
      <c r="H1" s="305"/>
      <c r="I1" s="305"/>
      <c r="J1" s="2"/>
      <c r="K1" s="2"/>
      <c r="L1" s="2"/>
      <c r="M1" s="2"/>
      <c r="N1" s="8"/>
    </row>
    <row r="2" spans="1:14" ht="15.75" thickBot="1" x14ac:dyDescent="0.3">
      <c r="A2" s="308" t="s">
        <v>0</v>
      </c>
      <c r="B2" s="310" t="s">
        <v>1</v>
      </c>
      <c r="C2" s="312" t="s">
        <v>2</v>
      </c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06" t="s">
        <v>3</v>
      </c>
    </row>
    <row r="3" spans="1:14" ht="15.75" thickBot="1" x14ac:dyDescent="0.3">
      <c r="A3" s="309"/>
      <c r="B3" s="311"/>
      <c r="C3" s="79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79" t="s">
        <v>10</v>
      </c>
      <c r="L3" s="22" t="s">
        <v>93</v>
      </c>
      <c r="M3" s="23" t="s">
        <v>11</v>
      </c>
      <c r="N3" s="307"/>
    </row>
    <row r="4" spans="1:14" ht="15.75" thickBot="1" x14ac:dyDescent="0.3">
      <c r="A4" s="5">
        <v>1</v>
      </c>
      <c r="B4" s="9" t="s">
        <v>12</v>
      </c>
      <c r="C4" s="182">
        <f>[1]STA_SP1_NO!$C$10</f>
        <v>7679</v>
      </c>
      <c r="D4" s="190">
        <f>[2]STA_SP1_NO!$C$10</f>
        <v>10516</v>
      </c>
      <c r="E4" s="182">
        <f>[3]STA_SP1_NO!$C$10</f>
        <v>7827</v>
      </c>
      <c r="F4" s="190">
        <f>[4]STA_SP1_NO!$C$10</f>
        <v>27625</v>
      </c>
      <c r="G4" s="193">
        <f>[5]STA_SP1_NO!$C$10</f>
        <v>17386</v>
      </c>
      <c r="H4" s="190">
        <f>[6]STA_SP1_NO!$C$10</f>
        <v>13212</v>
      </c>
      <c r="I4" s="193">
        <f>[7]STA_SP1_NO!$C$10</f>
        <v>14120</v>
      </c>
      <c r="J4" s="190">
        <f>[8]STA_SP1_NO!$C$10</f>
        <v>16584</v>
      </c>
      <c r="K4" s="193">
        <f>[9]STA_SP1_NO!$C$10</f>
        <v>14943</v>
      </c>
      <c r="L4" s="190">
        <f>'[10]СП-1 (н.о.)'!$C$11</f>
        <v>16272</v>
      </c>
      <c r="M4" s="189">
        <f>[11]STA_SP1_NO!$C$10</f>
        <v>26006</v>
      </c>
      <c r="N4" s="186">
        <f>SUM(C4:M4)</f>
        <v>172170</v>
      </c>
    </row>
    <row r="5" spans="1:14" ht="15.75" thickBot="1" x14ac:dyDescent="0.3">
      <c r="A5" s="4">
        <v>2</v>
      </c>
      <c r="B5" s="10" t="s">
        <v>13</v>
      </c>
      <c r="C5" s="182">
        <f>[1]STA_SP1_NO!$C$20</f>
        <v>568</v>
      </c>
      <c r="D5" s="190">
        <f>[2]STA_SP1_NO!$C$20</f>
        <v>7236</v>
      </c>
      <c r="E5" s="182">
        <f>[3]STA_SP1_NO!$C$20</f>
        <v>294</v>
      </c>
      <c r="F5" s="190">
        <f>[4]STA_SP1_NO!$C$20</f>
        <v>2771</v>
      </c>
      <c r="G5" s="193">
        <f>[5]STA_SP1_NO!$C$20</f>
        <v>190</v>
      </c>
      <c r="H5" s="190">
        <f>[6]STA_SP1_NO!$C$20</f>
        <v>373</v>
      </c>
      <c r="I5" s="193">
        <f>[7]STA_SP1_NO!$C$20</f>
        <v>0</v>
      </c>
      <c r="J5" s="190">
        <f>[8]STA_SP1_NO!$C$20</f>
        <v>134</v>
      </c>
      <c r="K5" s="193">
        <f>[9]STA_SP1_NO!$C$20</f>
        <v>0</v>
      </c>
      <c r="L5" s="190">
        <f>'[10]СП-1 (н.о.)'!$C$21</f>
        <v>383</v>
      </c>
      <c r="M5" s="189">
        <f>[11]STA_SP1_NO!$C$20</f>
        <v>411</v>
      </c>
      <c r="N5" s="187">
        <f>SUM(C5:M5)</f>
        <v>12360</v>
      </c>
    </row>
    <row r="6" spans="1:14" ht="15.75" thickBot="1" x14ac:dyDescent="0.3">
      <c r="A6" s="4">
        <v>3</v>
      </c>
      <c r="B6" s="10" t="s">
        <v>14</v>
      </c>
      <c r="C6" s="182">
        <f>[1]STA_SP1_NO!$C$24</f>
        <v>749</v>
      </c>
      <c r="D6" s="190">
        <f>[2]STA_SP1_NO!$C$24</f>
        <v>1567</v>
      </c>
      <c r="E6" s="182">
        <f>[3]STA_SP1_NO!$C$24</f>
        <v>2519</v>
      </c>
      <c r="F6" s="190">
        <f>[4]STA_SP1_NO!$C$24</f>
        <v>2104</v>
      </c>
      <c r="G6" s="193">
        <f>[5]STA_SP1_NO!$C$24</f>
        <v>1074</v>
      </c>
      <c r="H6" s="190">
        <f>[6]STA_SP1_NO!$C$24</f>
        <v>1324</v>
      </c>
      <c r="I6" s="193">
        <f>[7]STA_SP1_NO!$C$24</f>
        <v>312</v>
      </c>
      <c r="J6" s="190">
        <f>[8]STA_SP1_NO!$C$24</f>
        <v>838</v>
      </c>
      <c r="K6" s="193">
        <f>[9]STA_SP1_NO!$C$24</f>
        <v>1362</v>
      </c>
      <c r="L6" s="190">
        <f>'[10]СП-1 (н.о.)'!$C$25</f>
        <v>1184</v>
      </c>
      <c r="M6" s="189">
        <f>[11]STA_SP1_NO!$C$24</f>
        <v>1091</v>
      </c>
      <c r="N6" s="206">
        <f>SUM(C6:M6)</f>
        <v>14124</v>
      </c>
    </row>
    <row r="7" spans="1:14" ht="15.75" thickBot="1" x14ac:dyDescent="0.3">
      <c r="A7" s="4">
        <v>4</v>
      </c>
      <c r="B7" s="10" t="s">
        <v>15</v>
      </c>
      <c r="C7" s="182">
        <f>[1]STA_SP1_NO!$C$27</f>
        <v>0</v>
      </c>
      <c r="D7" s="190">
        <f>[2]STA_SP1_NO!$C$27</f>
        <v>0</v>
      </c>
      <c r="E7" s="182">
        <f>[3]STA_SP1_NO!$C$27</f>
        <v>0</v>
      </c>
      <c r="F7" s="190">
        <f>[4]STA_SP1_NO!$C$27</f>
        <v>0</v>
      </c>
      <c r="G7" s="193">
        <f>[5]STA_SP1_NO!$C$27</f>
        <v>0</v>
      </c>
      <c r="H7" s="190">
        <f>[6]STA_SP1_NO!$C$27</f>
        <v>0</v>
      </c>
      <c r="I7" s="193">
        <f>[7]STA_SP1_NO!$C$27</f>
        <v>0</v>
      </c>
      <c r="J7" s="190">
        <f>[8]STA_SP1_NO!$C$27</f>
        <v>0</v>
      </c>
      <c r="K7" s="193">
        <f>[9]STA_SP1_NO!$C$27</f>
        <v>0</v>
      </c>
      <c r="L7" s="190">
        <f>'[10]СП-1 (н.о.)'!$C$28</f>
        <v>0</v>
      </c>
      <c r="M7" s="189">
        <f>[11]STA_SP1_NO!$C$27</f>
        <v>0</v>
      </c>
      <c r="N7" s="187">
        <f>SUM(C7:M7)</f>
        <v>0</v>
      </c>
    </row>
    <row r="8" spans="1:14" ht="15.75" thickBot="1" x14ac:dyDescent="0.3">
      <c r="A8" s="4">
        <v>5</v>
      </c>
      <c r="B8" s="10" t="s">
        <v>16</v>
      </c>
      <c r="C8" s="182">
        <f>[1]STA_SP1_NO!$C$30</f>
        <v>0</v>
      </c>
      <c r="D8" s="190">
        <f>[2]STA_SP1_NO!$C$30</f>
        <v>0</v>
      </c>
      <c r="E8" s="182">
        <f>[3]STA_SP1_NO!$C$30</f>
        <v>0</v>
      </c>
      <c r="F8" s="190">
        <f>[4]STA_SP1_NO!$C$30</f>
        <v>0</v>
      </c>
      <c r="G8" s="193">
        <f>[5]STA_SP1_NO!$C$30</f>
        <v>0</v>
      </c>
      <c r="H8" s="190">
        <f>[6]STA_SP1_NO!$C$30</f>
        <v>4</v>
      </c>
      <c r="I8" s="193">
        <f>[7]STA_SP1_NO!$C$30</f>
        <v>0</v>
      </c>
      <c r="J8" s="190">
        <f>[8]STA_SP1_NO!$C$30</f>
        <v>0</v>
      </c>
      <c r="K8" s="193">
        <f>[9]STA_SP1_NO!$C$30</f>
        <v>0</v>
      </c>
      <c r="L8" s="190">
        <f>'[10]СП-1 (н.о.)'!$C$31</f>
        <v>0</v>
      </c>
      <c r="M8" s="189">
        <f>[11]STA_SP1_NO!$C$30</f>
        <v>0</v>
      </c>
      <c r="N8" s="187">
        <f t="shared" ref="N8:N22" si="0">SUM(C8:M8)</f>
        <v>4</v>
      </c>
    </row>
    <row r="9" spans="1:14" ht="15.75" thickBot="1" x14ac:dyDescent="0.3">
      <c r="A9" s="4">
        <v>6</v>
      </c>
      <c r="B9" s="10" t="s">
        <v>17</v>
      </c>
      <c r="C9" s="182">
        <f>[1]STA_SP1_NO!$C$33</f>
        <v>0</v>
      </c>
      <c r="D9" s="190">
        <f>[2]STA_SP1_NO!$C$33</f>
        <v>0</v>
      </c>
      <c r="E9" s="182">
        <f>[3]STA_SP1_NO!$C$33</f>
        <v>0</v>
      </c>
      <c r="F9" s="190">
        <f>[4]STA_SP1_NO!$C$33</f>
        <v>3</v>
      </c>
      <c r="G9" s="193">
        <f>[5]STA_SP1_NO!$C$33</f>
        <v>0</v>
      </c>
      <c r="H9" s="190">
        <f>[6]STA_SP1_NO!$C$33</f>
        <v>0</v>
      </c>
      <c r="I9" s="193">
        <f>[7]STA_SP1_NO!$C$33</f>
        <v>0</v>
      </c>
      <c r="J9" s="190">
        <f>[8]STA_SP1_NO!$C$33</f>
        <v>0</v>
      </c>
      <c r="K9" s="193">
        <f>[9]STA_SP1_NO!$C$33</f>
        <v>0</v>
      </c>
      <c r="L9" s="190">
        <f>'[10]СП-1 (н.о.)'!$C$34</f>
        <v>0</v>
      </c>
      <c r="M9" s="189">
        <f>[11]STA_SP1_NO!$C$33</f>
        <v>0</v>
      </c>
      <c r="N9" s="187">
        <f t="shared" si="0"/>
        <v>3</v>
      </c>
    </row>
    <row r="10" spans="1:14" ht="15.75" thickBot="1" x14ac:dyDescent="0.3">
      <c r="A10" s="4">
        <v>7</v>
      </c>
      <c r="B10" s="10" t="s">
        <v>18</v>
      </c>
      <c r="C10" s="182">
        <f>[1]STA_SP1_NO!$C$36</f>
        <v>49</v>
      </c>
      <c r="D10" s="190">
        <f>[2]STA_SP1_NO!$C$36</f>
        <v>273</v>
      </c>
      <c r="E10" s="182">
        <f>[3]STA_SP1_NO!$C$36</f>
        <v>70</v>
      </c>
      <c r="F10" s="190">
        <f>[4]STA_SP1_NO!$C$36</f>
        <v>53</v>
      </c>
      <c r="G10" s="193">
        <f>[5]STA_SP1_NO!$C$36</f>
        <v>18</v>
      </c>
      <c r="H10" s="190">
        <f>[6]STA_SP1_NO!$C$36</f>
        <v>129</v>
      </c>
      <c r="I10" s="193">
        <f>[7]STA_SP1_NO!$C$36</f>
        <v>0</v>
      </c>
      <c r="J10" s="190">
        <f>[8]STA_SP1_NO!$C$36</f>
        <v>58</v>
      </c>
      <c r="K10" s="193">
        <f>[9]STA_SP1_NO!$C$36</f>
        <v>44</v>
      </c>
      <c r="L10" s="190">
        <f>'[10]СП-1 (н.о.)'!$C$37</f>
        <v>14</v>
      </c>
      <c r="M10" s="189">
        <f>[11]STA_SP1_NO!$C$36</f>
        <v>5</v>
      </c>
      <c r="N10" s="187">
        <f t="shared" si="0"/>
        <v>713</v>
      </c>
    </row>
    <row r="11" spans="1:14" ht="15.75" thickBot="1" x14ac:dyDescent="0.3">
      <c r="A11" s="4">
        <v>8</v>
      </c>
      <c r="B11" s="10" t="s">
        <v>19</v>
      </c>
      <c r="C11" s="182">
        <f>[1]STA_SP1_NO!$C$40</f>
        <v>3540</v>
      </c>
      <c r="D11" s="190">
        <f>[2]STA_SP1_NO!$C$40</f>
        <v>4733</v>
      </c>
      <c r="E11" s="182">
        <f>[3]STA_SP1_NO!$C$40</f>
        <v>1803</v>
      </c>
      <c r="F11" s="190">
        <f>[4]STA_SP1_NO!$C$40</f>
        <v>6022</v>
      </c>
      <c r="G11" s="193">
        <f>[5]STA_SP1_NO!$C$40</f>
        <v>1284</v>
      </c>
      <c r="H11" s="190">
        <f>[6]STA_SP1_NO!$C$40</f>
        <v>4019</v>
      </c>
      <c r="I11" s="193">
        <f>[7]STA_SP1_NO!$C$40</f>
        <v>256</v>
      </c>
      <c r="J11" s="190">
        <f>[8]STA_SP1_NO!$C$40</f>
        <v>1268</v>
      </c>
      <c r="K11" s="193">
        <f>[9]STA_SP1_NO!$C$40</f>
        <v>1840</v>
      </c>
      <c r="L11" s="190">
        <f>'[10]СП-1 (н.о.)'!$C$41</f>
        <v>2382</v>
      </c>
      <c r="M11" s="189">
        <f>[11]STA_SP1_NO!$C$40</f>
        <v>5076</v>
      </c>
      <c r="N11" s="206">
        <f>SUM(C11:M11)</f>
        <v>32223</v>
      </c>
    </row>
    <row r="12" spans="1:14" ht="15.75" thickBot="1" x14ac:dyDescent="0.3">
      <c r="A12" s="4">
        <v>9</v>
      </c>
      <c r="B12" s="10" t="s">
        <v>20</v>
      </c>
      <c r="C12" s="182">
        <f>[1]STA_SP1_NO!$C$56</f>
        <v>3923</v>
      </c>
      <c r="D12" s="190">
        <f>[2]STA_SP1_NO!$C$56</f>
        <v>5691</v>
      </c>
      <c r="E12" s="182">
        <f>[3]STA_SP1_NO!$C$56</f>
        <v>903</v>
      </c>
      <c r="F12" s="190">
        <f>[4]STA_SP1_NO!$C$56</f>
        <v>10344</v>
      </c>
      <c r="G12" s="193">
        <f>[5]STA_SP1_NO!$C$56</f>
        <v>1486</v>
      </c>
      <c r="H12" s="190">
        <f>[6]STA_SP1_NO!$C$56</f>
        <v>3465</v>
      </c>
      <c r="I12" s="193">
        <f>[7]STA_SP1_NO!$C$56</f>
        <v>157</v>
      </c>
      <c r="J12" s="190">
        <f>[8]STA_SP1_NO!$C$56</f>
        <v>694</v>
      </c>
      <c r="K12" s="193">
        <f>[9]STA_SP1_NO!$C$56</f>
        <v>888</v>
      </c>
      <c r="L12" s="190">
        <f>'[10]СП-1 (н.о.)'!$C$57</f>
        <v>850</v>
      </c>
      <c r="M12" s="189">
        <f>[11]STA_SP1_NO!$C$56</f>
        <v>3260</v>
      </c>
      <c r="N12" s="206">
        <f t="shared" si="0"/>
        <v>31661</v>
      </c>
    </row>
    <row r="13" spans="1:14" ht="15.75" thickBot="1" x14ac:dyDescent="0.3">
      <c r="A13" s="4">
        <v>10</v>
      </c>
      <c r="B13" s="10" t="s">
        <v>21</v>
      </c>
      <c r="C13" s="182">
        <f>[1]STA_SP1_NO!$C$88</f>
        <v>10325</v>
      </c>
      <c r="D13" s="190">
        <f>[2]STA_SP1_NO!$C$88</f>
        <v>16213</v>
      </c>
      <c r="E13" s="182">
        <f>[3]STA_SP1_NO!$C$88</f>
        <v>17803</v>
      </c>
      <c r="F13" s="190">
        <f>[4]STA_SP1_NO!$C$88</f>
        <v>18288</v>
      </c>
      <c r="G13" s="193">
        <f>[5]STA_SP1_NO!$C$88</f>
        <v>26216</v>
      </c>
      <c r="H13" s="190">
        <f>[6]STA_SP1_NO!$C$88</f>
        <v>17784</v>
      </c>
      <c r="I13" s="193">
        <f>[7]STA_SP1_NO!$C$88</f>
        <v>21917</v>
      </c>
      <c r="J13" s="190">
        <f>[8]STA_SP1_NO!$C$88</f>
        <v>30851</v>
      </c>
      <c r="K13" s="193">
        <f>[9]STA_SP1_NO!$C$88</f>
        <v>21911</v>
      </c>
      <c r="L13" s="190">
        <f>'[10]СП-1 (н.о.)'!$C$89</f>
        <v>13674</v>
      </c>
      <c r="M13" s="189">
        <f>[11]STA_SP1_NO!$C$88</f>
        <v>20077</v>
      </c>
      <c r="N13" s="206">
        <f t="shared" si="0"/>
        <v>215059</v>
      </c>
    </row>
    <row r="14" spans="1:14" ht="15.75" thickBot="1" x14ac:dyDescent="0.3">
      <c r="A14" s="4">
        <v>11</v>
      </c>
      <c r="B14" s="10" t="s">
        <v>22</v>
      </c>
      <c r="C14" s="182">
        <f>[1]STA_SP1_NO!$C$124</f>
        <v>0</v>
      </c>
      <c r="D14" s="190">
        <f>[2]STA_SP1_NO!$C$124</f>
        <v>2</v>
      </c>
      <c r="E14" s="182">
        <f>[3]STA_SP1_NO!$C$124</f>
        <v>0</v>
      </c>
      <c r="F14" s="190">
        <f>[4]STA_SP1_NO!$C$124</f>
        <v>0</v>
      </c>
      <c r="G14" s="193">
        <f>[5]STA_SP1_NO!$C$124</f>
        <v>3</v>
      </c>
      <c r="H14" s="190">
        <f>[6]STA_SP1_NO!$C$124</f>
        <v>2</v>
      </c>
      <c r="I14" s="193">
        <f>[7]STA_SP1_NO!$C$124</f>
        <v>0</v>
      </c>
      <c r="J14" s="190">
        <f>[8]STA_SP1_NO!$C$124</f>
        <v>0</v>
      </c>
      <c r="K14" s="193">
        <f>[9]STA_SP1_NO!$C$124</f>
        <v>1</v>
      </c>
      <c r="L14" s="190">
        <f>'[10]СП-1 (н.о.)'!$C$125</f>
        <v>0</v>
      </c>
      <c r="M14" s="189">
        <f>[11]STA_SP1_NO!$C$124</f>
        <v>1</v>
      </c>
      <c r="N14" s="187">
        <f t="shared" si="0"/>
        <v>9</v>
      </c>
    </row>
    <row r="15" spans="1:14" ht="15.75" thickBot="1" x14ac:dyDescent="0.3">
      <c r="A15" s="4">
        <v>12</v>
      </c>
      <c r="B15" s="10" t="s">
        <v>23</v>
      </c>
      <c r="C15" s="182">
        <f>[1]STA_SP1_NO!$C$128</f>
        <v>2</v>
      </c>
      <c r="D15" s="190">
        <f>[2]STA_SP1_NO!$C$128</f>
        <v>1</v>
      </c>
      <c r="E15" s="182">
        <f>[3]STA_SP1_NO!$C$128</f>
        <v>0</v>
      </c>
      <c r="F15" s="190">
        <f>[4]STA_SP1_NO!$C$128</f>
        <v>22</v>
      </c>
      <c r="G15" s="193">
        <f>[5]STA_SP1_NO!$C$128</f>
        <v>3</v>
      </c>
      <c r="H15" s="190">
        <f>[6]STA_SP1_NO!$C$128</f>
        <v>7</v>
      </c>
      <c r="I15" s="193">
        <f>[7]STA_SP1_NO!$C$128</f>
        <v>0</v>
      </c>
      <c r="J15" s="190">
        <f>[8]STA_SP1_NO!$C$128</f>
        <v>6</v>
      </c>
      <c r="K15" s="193">
        <f>[9]STA_SP1_NO!$C$128</f>
        <v>3</v>
      </c>
      <c r="L15" s="190">
        <f>'[10]СП-1 (н.о.)'!$C$129</f>
        <v>2</v>
      </c>
      <c r="M15" s="189">
        <f>[11]STA_SP1_NO!$C$128</f>
        <v>0</v>
      </c>
      <c r="N15" s="187">
        <f t="shared" si="0"/>
        <v>46</v>
      </c>
    </row>
    <row r="16" spans="1:14" ht="15.75" thickBot="1" x14ac:dyDescent="0.3">
      <c r="A16" s="4">
        <v>13</v>
      </c>
      <c r="B16" s="10" t="s">
        <v>24</v>
      </c>
      <c r="C16" s="182">
        <f>[1]STA_SP1_NO!$C$132</f>
        <v>1170</v>
      </c>
      <c r="D16" s="190">
        <f>[2]STA_SP1_NO!$C$132</f>
        <v>2372</v>
      </c>
      <c r="E16" s="182">
        <f>[3]STA_SP1_NO!$C$132</f>
        <v>398</v>
      </c>
      <c r="F16" s="190">
        <f>[4]STA_SP1_NO!$C$132</f>
        <v>4078</v>
      </c>
      <c r="G16" s="193">
        <f>[5]STA_SP1_NO!$C$132</f>
        <v>701</v>
      </c>
      <c r="H16" s="190">
        <f>[6]STA_SP1_NO!$C$132</f>
        <v>3950</v>
      </c>
      <c r="I16" s="193">
        <f>[7]STA_SP1_NO!$C$132</f>
        <v>88</v>
      </c>
      <c r="J16" s="190">
        <f>[8]STA_SP1_NO!$C$132</f>
        <v>727</v>
      </c>
      <c r="K16" s="193">
        <f>[9]STA_SP1_NO!$C$132</f>
        <v>1295</v>
      </c>
      <c r="L16" s="190">
        <f>'[10]СП-1 (н.о.)'!$C$133</f>
        <v>151</v>
      </c>
      <c r="M16" s="189">
        <f>[11]STA_SP1_NO!$C$132</f>
        <v>3094</v>
      </c>
      <c r="N16" s="187">
        <f t="shared" si="0"/>
        <v>18024</v>
      </c>
    </row>
    <row r="17" spans="1:14" ht="15.75" thickBot="1" x14ac:dyDescent="0.3">
      <c r="A17" s="4">
        <v>14</v>
      </c>
      <c r="B17" s="10" t="s">
        <v>25</v>
      </c>
      <c r="C17" s="182">
        <f>[1]STA_SP1_NO!$C$153</f>
        <v>1</v>
      </c>
      <c r="D17" s="190">
        <f>[2]STA_SP1_NO!$C$153</f>
        <v>2558</v>
      </c>
      <c r="E17" s="182">
        <f>[3]STA_SP1_NO!$C$153</f>
        <v>15</v>
      </c>
      <c r="F17" s="190">
        <f>[4]STA_SP1_NO!$C$153</f>
        <v>12</v>
      </c>
      <c r="G17" s="193">
        <f>[5]STA_SP1_NO!$C$153</f>
        <v>478</v>
      </c>
      <c r="H17" s="190">
        <f>[6]STA_SP1_NO!$C$153</f>
        <v>0</v>
      </c>
      <c r="I17" s="193">
        <f>[7]STA_SP1_NO!$C$153</f>
        <v>0</v>
      </c>
      <c r="J17" s="190">
        <f>[8]STA_SP1_NO!$C$153</f>
        <v>0</v>
      </c>
      <c r="K17" s="193">
        <f>[9]STA_SP1_NO!$C$153</f>
        <v>0</v>
      </c>
      <c r="L17" s="190">
        <f>'[10]СП-1 (н.о.)'!$C$154</f>
        <v>4</v>
      </c>
      <c r="M17" s="189">
        <f>[11]STA_SP1_NO!$C$153</f>
        <v>20</v>
      </c>
      <c r="N17" s="187">
        <f t="shared" si="0"/>
        <v>3088</v>
      </c>
    </row>
    <row r="18" spans="1:14" ht="15.75" thickBot="1" x14ac:dyDescent="0.3">
      <c r="A18" s="4">
        <v>15</v>
      </c>
      <c r="B18" s="10" t="s">
        <v>26</v>
      </c>
      <c r="C18" s="182">
        <f>[1]STA_SP1_NO!$C$158</f>
        <v>0</v>
      </c>
      <c r="D18" s="190">
        <f>[2]STA_SP1_NO!$C$158</f>
        <v>0</v>
      </c>
      <c r="E18" s="182">
        <f>[3]STA_SP1_NO!$C$158</f>
        <v>0</v>
      </c>
      <c r="F18" s="190">
        <f>[4]STA_SP1_NO!$C$158</f>
        <v>0</v>
      </c>
      <c r="G18" s="193">
        <f>[5]STA_SP1_NO!$C$158</f>
        <v>0</v>
      </c>
      <c r="H18" s="190">
        <f>[6]STA_SP1_NO!$C$158</f>
        <v>3</v>
      </c>
      <c r="I18" s="193">
        <f>[7]STA_SP1_NO!$C$158</f>
        <v>0</v>
      </c>
      <c r="J18" s="190">
        <f>[8]STA_SP1_NO!$C$158</f>
        <v>0</v>
      </c>
      <c r="K18" s="193">
        <f>[9]STA_SP1_NO!$C$158</f>
        <v>2</v>
      </c>
      <c r="L18" s="190">
        <f>'[10]СП-1 (н.о.)'!$C$159</f>
        <v>6</v>
      </c>
      <c r="M18" s="189">
        <f>[11]STA_SP1_NO!$C$158</f>
        <v>0</v>
      </c>
      <c r="N18" s="187">
        <f t="shared" si="0"/>
        <v>11</v>
      </c>
    </row>
    <row r="19" spans="1:14" ht="15.75" thickBot="1" x14ac:dyDescent="0.3">
      <c r="A19" s="4">
        <v>16</v>
      </c>
      <c r="B19" s="10" t="s">
        <v>27</v>
      </c>
      <c r="C19" s="182">
        <f>[1]STA_SP1_NO!$C$161</f>
        <v>18</v>
      </c>
      <c r="D19" s="190">
        <f>[2]STA_SP1_NO!$C$161</f>
        <v>20</v>
      </c>
      <c r="E19" s="182">
        <f>[3]STA_SP1_NO!$C$161</f>
        <v>2</v>
      </c>
      <c r="F19" s="190">
        <f>[4]STA_SP1_NO!$C$161</f>
        <v>128</v>
      </c>
      <c r="G19" s="193">
        <f>[5]STA_SP1_NO!$C$161</f>
        <v>0</v>
      </c>
      <c r="H19" s="190">
        <f>[6]STA_SP1_NO!$C$161</f>
        <v>296</v>
      </c>
      <c r="I19" s="193">
        <f>[7]STA_SP1_NO!$C$161</f>
        <v>0</v>
      </c>
      <c r="J19" s="190">
        <f>[8]STA_SP1_NO!$C$161</f>
        <v>8</v>
      </c>
      <c r="K19" s="193">
        <f>[9]STA_SP1_NO!$C$161</f>
        <v>0</v>
      </c>
      <c r="L19" s="190">
        <f>'[10]СП-1 (н.о.)'!$C$162</f>
        <v>3</v>
      </c>
      <c r="M19" s="189">
        <f>[11]STA_SP1_NO!$C$161</f>
        <v>2</v>
      </c>
      <c r="N19" s="187">
        <f t="shared" si="0"/>
        <v>477</v>
      </c>
    </row>
    <row r="20" spans="1:14" ht="15.75" thickBot="1" x14ac:dyDescent="0.3">
      <c r="A20" s="4">
        <v>17</v>
      </c>
      <c r="B20" s="10" t="s">
        <v>28</v>
      </c>
      <c r="C20" s="182">
        <f>[1]STA_SP1_NO!$C$167</f>
        <v>0</v>
      </c>
      <c r="D20" s="190">
        <f>[2]STA_SP1_NO!$C$167</f>
        <v>0</v>
      </c>
      <c r="E20" s="182">
        <f>[3]STA_SP1_NO!$C$167</f>
        <v>0</v>
      </c>
      <c r="F20" s="190">
        <f>[4]STA_SP1_NO!$C$167</f>
        <v>0</v>
      </c>
      <c r="G20" s="193">
        <f>[5]STA_SP1_NO!$C$167</f>
        <v>0</v>
      </c>
      <c r="H20" s="190">
        <f>[6]STA_SP1_NO!$C$167</f>
        <v>0</v>
      </c>
      <c r="I20" s="193">
        <f>[7]STA_SP1_NO!$C$167</f>
        <v>0</v>
      </c>
      <c r="J20" s="190">
        <f>[8]STA_SP1_NO!$C$167</f>
        <v>0</v>
      </c>
      <c r="K20" s="193">
        <f>[9]STA_SP1_NO!$C$167</f>
        <v>0</v>
      </c>
      <c r="L20" s="190">
        <f>'[10]СП-1 (н.о.)'!$C$168</f>
        <v>0</v>
      </c>
      <c r="M20" s="189">
        <f>[11]STA_SP1_NO!$C$167</f>
        <v>0</v>
      </c>
      <c r="N20" s="187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82">
        <f>[1]STA_SP1_NO!$C$170</f>
        <v>2107</v>
      </c>
      <c r="D21" s="190">
        <f>[2]STA_SP1_NO!$C$170</f>
        <v>11401</v>
      </c>
      <c r="E21" s="182">
        <f>[3]STA_SP1_NO!$C$170</f>
        <v>1718</v>
      </c>
      <c r="F21" s="190">
        <f>[4]STA_SP1_NO!$C$170</f>
        <v>11050</v>
      </c>
      <c r="G21" s="193">
        <f>[5]STA_SP1_NO!$C$170</f>
        <v>2466</v>
      </c>
      <c r="H21" s="190">
        <f>[6]STA_SP1_NO!$C$170</f>
        <v>11614</v>
      </c>
      <c r="I21" s="193">
        <f>[7]STA_SP1_NO!$C$170</f>
        <v>1152</v>
      </c>
      <c r="J21" s="190">
        <f>[8]STA_SP1_NO!$C$170</f>
        <v>5383</v>
      </c>
      <c r="K21" s="193">
        <f>[9]STA_SP1_NO!$C$170</f>
        <v>4962</v>
      </c>
      <c r="L21" s="190">
        <f>'[10]СП-1 (н.о.)'!$C$171</f>
        <v>2611</v>
      </c>
      <c r="M21" s="189">
        <f>[11]STA_SP1_NO!$C$170</f>
        <v>4602</v>
      </c>
      <c r="N21" s="188">
        <f t="shared" si="0"/>
        <v>59066</v>
      </c>
    </row>
    <row r="22" spans="1:14" ht="15.75" thickBot="1" x14ac:dyDescent="0.3">
      <c r="A22" s="7"/>
      <c r="B22" s="19" t="s">
        <v>30</v>
      </c>
      <c r="C22" s="132">
        <f>[1]STA_SP1_NO!$C$175</f>
        <v>18335</v>
      </c>
      <c r="D22" s="133">
        <f>[2]STA_SP1_NO!$C$175</f>
        <v>45390</v>
      </c>
      <c r="E22" s="134">
        <f>[3]STA_SP1_NO!$C$175</f>
        <v>24688</v>
      </c>
      <c r="F22" s="133">
        <f>[4]STA_SP1_NO!$C$175</f>
        <v>48383</v>
      </c>
      <c r="G22" s="134">
        <f>[5]STA_SP1_NO!$C$175</f>
        <v>32341</v>
      </c>
      <c r="H22" s="133">
        <f>[6]STA_SP1_NO!$C$175</f>
        <v>39035</v>
      </c>
      <c r="I22" s="134">
        <f>[7]STA_SP1_NO!$C$175</f>
        <v>23701</v>
      </c>
      <c r="J22" s="133">
        <f>[8]STA_SP1_NO!$C$175</f>
        <v>38993</v>
      </c>
      <c r="K22" s="134">
        <f>[9]STA_SP1_NO!$C$175</f>
        <v>31035</v>
      </c>
      <c r="L22" s="133">
        <f>'[10]СП-1 (н.о.)'!$C$176</f>
        <v>28620</v>
      </c>
      <c r="M22" s="135">
        <f>[11]STA_SP1_NO!$C$175</f>
        <v>45073</v>
      </c>
      <c r="N22" s="136">
        <f t="shared" si="0"/>
        <v>375594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302" t="s">
        <v>31</v>
      </c>
      <c r="B24" s="303"/>
      <c r="C24" s="25">
        <f>C22/N22</f>
        <v>4.8816008775433045E-2</v>
      </c>
      <c r="D24" s="26">
        <f>D22/N22</f>
        <v>0.12084857585584434</v>
      </c>
      <c r="E24" s="27">
        <f>E22/N22</f>
        <v>6.573054947629621E-2</v>
      </c>
      <c r="F24" s="26">
        <f>F22/N22</f>
        <v>0.12881728675111956</v>
      </c>
      <c r="G24" s="27">
        <f>G22/N22</f>
        <v>8.6106274328130908E-2</v>
      </c>
      <c r="H24" s="26">
        <f>H22/N22</f>
        <v>0.10392871025628737</v>
      </c>
      <c r="I24" s="27">
        <f>I22/N22</f>
        <v>6.3102711970904751E-2</v>
      </c>
      <c r="J24" s="26">
        <f>J22/N22</f>
        <v>0.10381688738371753</v>
      </c>
      <c r="K24" s="27">
        <f>K22/N22</f>
        <v>8.2629115481077972E-2</v>
      </c>
      <c r="L24" s="26">
        <f>L22/N22</f>
        <v>7.6199300308311638E-2</v>
      </c>
      <c r="M24" s="28">
        <f>M22/N22</f>
        <v>0.12000457941287666</v>
      </c>
      <c r="N24" s="94">
        <f>N22/N22</f>
        <v>1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308" t="s">
        <v>0</v>
      </c>
      <c r="B26" s="314" t="s">
        <v>1</v>
      </c>
      <c r="C26" s="327" t="s">
        <v>90</v>
      </c>
      <c r="D26" s="328"/>
      <c r="E26" s="328"/>
      <c r="F26" s="328"/>
      <c r="G26" s="328"/>
      <c r="H26" s="329"/>
      <c r="I26" s="325" t="s">
        <v>3</v>
      </c>
      <c r="J26" s="1"/>
      <c r="K26" s="1"/>
      <c r="L26" s="1"/>
      <c r="M26" s="1"/>
      <c r="N26" s="1"/>
    </row>
    <row r="27" spans="1:14" ht="15.75" thickBot="1" x14ac:dyDescent="0.3">
      <c r="A27" s="309"/>
      <c r="B27" s="315"/>
      <c r="C27" s="246" t="s">
        <v>11</v>
      </c>
      <c r="D27" s="247" t="s">
        <v>32</v>
      </c>
      <c r="E27" s="246" t="s">
        <v>7</v>
      </c>
      <c r="F27" s="247" t="s">
        <v>9</v>
      </c>
      <c r="G27" s="248" t="s">
        <v>4</v>
      </c>
      <c r="H27" s="281" t="s">
        <v>96</v>
      </c>
      <c r="I27" s="326"/>
      <c r="J27" s="97"/>
      <c r="K27" s="298" t="s">
        <v>33</v>
      </c>
      <c r="L27" s="299"/>
      <c r="M27" s="148">
        <f>N22</f>
        <v>375594</v>
      </c>
      <c r="N27" s="149">
        <f>M27/M29</f>
        <v>0.93024534498387645</v>
      </c>
    </row>
    <row r="28" spans="1:14" ht="15.75" thickBot="1" x14ac:dyDescent="0.3">
      <c r="A28" s="24">
        <v>19</v>
      </c>
      <c r="B28" s="96" t="s">
        <v>34</v>
      </c>
      <c r="C28" s="255">
        <f>[12]STA_SP1_ZO!$I$51</f>
        <v>1316</v>
      </c>
      <c r="D28" s="279">
        <f>[13]STA_SP1_ZO!$I$51</f>
        <v>377</v>
      </c>
      <c r="E28" s="255">
        <f>[14]STA_SP1_ZO!$I$51</f>
        <v>972</v>
      </c>
      <c r="F28" s="254">
        <f>[15]STA_SP1_ZO!$I$51</f>
        <v>2494</v>
      </c>
      <c r="G28" s="255">
        <f>[16]STA_SP1_ZO!$I$51</f>
        <v>22987</v>
      </c>
      <c r="H28" s="282">
        <f>[17]STA_SP1_ZO!$I$51</f>
        <v>18</v>
      </c>
      <c r="I28" s="249">
        <f>SUM(C28:H28)</f>
        <v>28164</v>
      </c>
      <c r="J28" s="97"/>
      <c r="K28" s="298" t="s">
        <v>34</v>
      </c>
      <c r="L28" s="299"/>
      <c r="M28" s="147">
        <f>I28</f>
        <v>28164</v>
      </c>
      <c r="N28" s="150">
        <f>M28/M29</f>
        <v>6.9754655016123518E-2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23" t="s">
        <v>3</v>
      </c>
      <c r="L29" s="324"/>
      <c r="M29" s="151">
        <f>M27+M28</f>
        <v>403758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4.672631728447664E-2</v>
      </c>
      <c r="D30" s="98">
        <f>D28/I28</f>
        <v>1.3385882687118307E-2</v>
      </c>
      <c r="E30" s="25">
        <f>E28/I28</f>
        <v>3.4512143161482746E-2</v>
      </c>
      <c r="F30" s="98">
        <f>F28/I28</f>
        <v>8.855276239170573E-2</v>
      </c>
      <c r="G30" s="25">
        <f>G28/I28</f>
        <v>0.81618378071296693</v>
      </c>
      <c r="H30" s="98">
        <f>H28/I28</f>
        <v>6.3911376224968044E-4</v>
      </c>
      <c r="I30" s="98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K29:L29"/>
    <mergeCell ref="A30:B30"/>
    <mergeCell ref="A26:A27"/>
    <mergeCell ref="B26:B27"/>
    <mergeCell ref="K27:L27"/>
    <mergeCell ref="I26:I27"/>
    <mergeCell ref="C26:H26"/>
  </mergeCells>
  <pageMargins left="0.25" right="0.25" top="0.75" bottom="0.75" header="0.3" footer="0.3"/>
  <pageSetup paperSize="9" scale="9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G19" sqref="G19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235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439" t="s">
        <v>119</v>
      </c>
      <c r="C4" s="439"/>
      <c r="D4" s="439"/>
      <c r="E4" s="439"/>
      <c r="F4" s="439"/>
      <c r="G4" s="439"/>
      <c r="H4" s="439"/>
    </row>
    <row r="5" spans="1:8" x14ac:dyDescent="0.25">
      <c r="A5" s="1"/>
      <c r="B5" s="214"/>
      <c r="C5" s="215"/>
      <c r="D5" s="215"/>
      <c r="E5" s="215"/>
      <c r="F5" s="215"/>
      <c r="G5" s="215"/>
      <c r="H5" s="215"/>
    </row>
    <row r="6" spans="1:8" ht="15.75" thickBot="1" x14ac:dyDescent="0.3">
      <c r="A6" s="1"/>
      <c r="B6" s="1"/>
      <c r="C6" s="1"/>
      <c r="D6" s="1"/>
      <c r="E6" s="1"/>
      <c r="F6" s="1"/>
      <c r="G6" s="95"/>
      <c r="H6" s="1"/>
    </row>
    <row r="7" spans="1:8" ht="15" customHeight="1" x14ac:dyDescent="0.25">
      <c r="A7" s="1"/>
      <c r="B7" s="440" t="s">
        <v>3</v>
      </c>
      <c r="C7" s="441"/>
      <c r="D7" s="444" t="s">
        <v>61</v>
      </c>
      <c r="E7" s="446" t="s">
        <v>62</v>
      </c>
      <c r="F7" s="446" t="s">
        <v>63</v>
      </c>
      <c r="G7" s="448" t="s">
        <v>59</v>
      </c>
      <c r="H7" s="1"/>
    </row>
    <row r="8" spans="1:8" ht="23.25" customHeight="1" x14ac:dyDescent="0.25">
      <c r="A8" s="1"/>
      <c r="B8" s="442"/>
      <c r="C8" s="443"/>
      <c r="D8" s="445"/>
      <c r="E8" s="447"/>
      <c r="F8" s="447"/>
      <c r="G8" s="449"/>
      <c r="H8" s="1"/>
    </row>
    <row r="9" spans="1:8" ht="45" customHeight="1" x14ac:dyDescent="0.25">
      <c r="A9" s="1"/>
      <c r="B9" s="433" t="s">
        <v>64</v>
      </c>
      <c r="C9" s="434"/>
      <c r="D9" s="239">
        <f>[18]Vkupno!$C$12</f>
        <v>126</v>
      </c>
      <c r="E9" s="239">
        <f>[18]Vkupno!$D$12</f>
        <v>17954.419999999998</v>
      </c>
      <c r="F9" s="239">
        <f>[18]Vkupno!$F$12</f>
        <v>607</v>
      </c>
      <c r="G9" s="240">
        <f>[18]Vkupno!$G$12</f>
        <v>129137.56</v>
      </c>
      <c r="H9" s="1"/>
    </row>
    <row r="10" spans="1:8" ht="45" customHeight="1" x14ac:dyDescent="0.25">
      <c r="A10" s="1"/>
      <c r="B10" s="433" t="s">
        <v>65</v>
      </c>
      <c r="C10" s="434"/>
      <c r="D10" s="239">
        <f>[18]Vkupno!$C$21</f>
        <v>15</v>
      </c>
      <c r="E10" s="239">
        <f>[18]Vkupno!$D$21</f>
        <v>1934.31</v>
      </c>
      <c r="F10" s="239">
        <f>[18]Vkupno!$F$21</f>
        <v>228</v>
      </c>
      <c r="G10" s="240">
        <f>[18]Vkupno!$G$21</f>
        <v>49898.15</v>
      </c>
      <c r="H10" s="1"/>
    </row>
    <row r="11" spans="1:8" ht="38.25" customHeight="1" x14ac:dyDescent="0.25">
      <c r="A11" s="1"/>
      <c r="B11" s="435" t="s">
        <v>3</v>
      </c>
      <c r="C11" s="436"/>
      <c r="D11" s="241">
        <f>D9+D10</f>
        <v>141</v>
      </c>
      <c r="E11" s="242">
        <f>E9+E10</f>
        <v>19888.73</v>
      </c>
      <c r="F11" s="241">
        <f>F9+F10</f>
        <v>835</v>
      </c>
      <c r="G11" s="243">
        <f>G9+G10</f>
        <v>179035.71</v>
      </c>
      <c r="H11" s="1"/>
    </row>
    <row r="12" spans="1:8" ht="53.25" customHeight="1" thickBot="1" x14ac:dyDescent="0.3">
      <c r="A12" s="1"/>
      <c r="B12" s="437" t="s">
        <v>66</v>
      </c>
      <c r="C12" s="438"/>
      <c r="D12" s="239">
        <f>[18]Vkupno!$C$22</f>
        <v>138</v>
      </c>
      <c r="E12" s="239">
        <f>[18]Vkupno!$D$22</f>
        <v>26256.01</v>
      </c>
      <c r="F12" s="239">
        <f>[18]Vkupno!$F$22</f>
        <v>483</v>
      </c>
      <c r="G12" s="240">
        <f>[18]Vkupno!$G$22</f>
        <v>120929.85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D34" sqref="D34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4" max="4" width="9.85546875" bestFit="1" customWidth="1"/>
    <col min="6" max="6" width="9.140625" customWidth="1"/>
    <col min="8" max="8" width="9.85546875" bestFit="1" customWidth="1"/>
  </cols>
  <sheetData>
    <row r="1" spans="1:14" ht="31.5" customHeight="1" thickBot="1" x14ac:dyDescent="0.3">
      <c r="A1" s="157"/>
      <c r="B1" s="157"/>
      <c r="C1" s="330" t="s">
        <v>99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207" t="s">
        <v>36</v>
      </c>
    </row>
    <row r="2" spans="1:14" ht="15.75" thickBot="1" x14ac:dyDescent="0.3">
      <c r="A2" s="333" t="s">
        <v>0</v>
      </c>
      <c r="B2" s="335" t="s">
        <v>1</v>
      </c>
      <c r="C2" s="337" t="s">
        <v>2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9" t="s">
        <v>3</v>
      </c>
    </row>
    <row r="3" spans="1:14" ht="15.75" thickBot="1" x14ac:dyDescent="0.3">
      <c r="A3" s="334"/>
      <c r="B3" s="336"/>
      <c r="C3" s="79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7" t="s">
        <v>10</v>
      </c>
      <c r="L3" s="22" t="s">
        <v>93</v>
      </c>
      <c r="M3" s="32" t="s">
        <v>11</v>
      </c>
      <c r="N3" s="340"/>
    </row>
    <row r="4" spans="1:14" ht="15.75" thickBot="1" x14ac:dyDescent="0.3">
      <c r="A4" s="34">
        <v>1</v>
      </c>
      <c r="B4" s="35" t="s">
        <v>12</v>
      </c>
      <c r="C4" s="185">
        <f>[1]STA_SP1_NO!$G$10</f>
        <v>7519.15</v>
      </c>
      <c r="D4" s="154">
        <f>[2]STA_SP1_NO!$G$10</f>
        <v>12486.21</v>
      </c>
      <c r="E4" s="185">
        <f>[3]STA_SP1_NO!$G$10</f>
        <v>1241</v>
      </c>
      <c r="F4" s="154">
        <f>[4]STA_SP1_NO!$G$10</f>
        <v>6489.7</v>
      </c>
      <c r="G4" s="185">
        <f>[5]STA_SP1_NO!$G$10</f>
        <v>5978</v>
      </c>
      <c r="H4" s="154">
        <f>[6]STA_SP1_NO!$G$10</f>
        <v>17281</v>
      </c>
      <c r="I4" s="193">
        <f>[7]STA_SP1_NO!$G$10</f>
        <v>1723.9</v>
      </c>
      <c r="J4" s="154">
        <f>[8]STA_SP1_NO!$G$10</f>
        <v>4977</v>
      </c>
      <c r="K4" s="185">
        <f>[9]STA_SP1_NO!$G$10</f>
        <v>5339</v>
      </c>
      <c r="L4" s="164">
        <f>'[10]СП-1 (н.о.)'!$G$11</f>
        <v>7734.51</v>
      </c>
      <c r="M4" s="74">
        <f>[11]STA_SP1_NO!$G$10</f>
        <v>25840</v>
      </c>
      <c r="N4" s="154">
        <f t="shared" ref="N4:N21" si="0">SUM(C4:M4)</f>
        <v>96609.47</v>
      </c>
    </row>
    <row r="5" spans="1:14" ht="15.75" thickBot="1" x14ac:dyDescent="0.3">
      <c r="A5" s="36">
        <v>2</v>
      </c>
      <c r="B5" s="37" t="s">
        <v>13</v>
      </c>
      <c r="C5" s="185">
        <f>[1]STA_SP1_NO!$G$20</f>
        <v>39456.25</v>
      </c>
      <c r="D5" s="154">
        <f>[2]STA_SP1_NO!$G$20</f>
        <v>31907.759999999998</v>
      </c>
      <c r="E5" s="185">
        <f>[3]STA_SP1_NO!$G$20</f>
        <v>3393</v>
      </c>
      <c r="F5" s="154">
        <f>[4]STA_SP1_NO!$G$20</f>
        <v>21003.27</v>
      </c>
      <c r="G5" s="185">
        <f>[5]STA_SP1_NO!$G$20</f>
        <v>3560</v>
      </c>
      <c r="H5" s="154">
        <f>[6]STA_SP1_NO!$G$20</f>
        <v>32489</v>
      </c>
      <c r="I5" s="193">
        <f>[7]STA_SP1_NO!$G$20</f>
        <v>0</v>
      </c>
      <c r="J5" s="154">
        <f>[8]STA_SP1_NO!$G$20</f>
        <v>11131</v>
      </c>
      <c r="K5" s="185">
        <f>[9]STA_SP1_NO!$G$20</f>
        <v>0</v>
      </c>
      <c r="L5" s="164">
        <f>'[10]СП-1 (н.о.)'!$G$21</f>
        <v>11798.1</v>
      </c>
      <c r="M5" s="74">
        <f>[11]STA_SP1_NO!$G$20</f>
        <v>31999</v>
      </c>
      <c r="N5" s="62">
        <f t="shared" si="0"/>
        <v>186737.38</v>
      </c>
    </row>
    <row r="6" spans="1:14" ht="15.75" thickBot="1" x14ac:dyDescent="0.3">
      <c r="A6" s="36">
        <v>3</v>
      </c>
      <c r="B6" s="37" t="s">
        <v>14</v>
      </c>
      <c r="C6" s="185">
        <f>[1]STA_SP1_NO!$G$24</f>
        <v>14569.13</v>
      </c>
      <c r="D6" s="154">
        <f>[2]STA_SP1_NO!$G$24</f>
        <v>24442.81</v>
      </c>
      <c r="E6" s="185">
        <f>[3]STA_SP1_NO!$G$24</f>
        <v>10402</v>
      </c>
      <c r="F6" s="154">
        <f>[4]STA_SP1_NO!$G$24</f>
        <v>28670.98</v>
      </c>
      <c r="G6" s="185">
        <f>[5]STA_SP1_NO!$G$24</f>
        <v>14782</v>
      </c>
      <c r="H6" s="154">
        <f>[6]STA_SP1_NO!$G$24</f>
        <v>14674</v>
      </c>
      <c r="I6" s="193">
        <f>[7]STA_SP1_NO!$G$24</f>
        <v>2305.56</v>
      </c>
      <c r="J6" s="154">
        <f>[8]STA_SP1_NO!$G$24</f>
        <v>15804</v>
      </c>
      <c r="K6" s="185">
        <f>[9]STA_SP1_NO!$G$24</f>
        <v>9038</v>
      </c>
      <c r="L6" s="164">
        <f>'[10]СП-1 (н.о.)'!$G$25</f>
        <v>18974.71</v>
      </c>
      <c r="M6" s="74">
        <f>[11]STA_SP1_NO!$G$24</f>
        <v>10166</v>
      </c>
      <c r="N6" s="62">
        <f t="shared" si="0"/>
        <v>163829.18999999997</v>
      </c>
    </row>
    <row r="7" spans="1:14" ht="15.75" thickBot="1" x14ac:dyDescent="0.3">
      <c r="A7" s="36">
        <v>4</v>
      </c>
      <c r="B7" s="37" t="s">
        <v>15</v>
      </c>
      <c r="C7" s="185">
        <f>[1]STA_SP1_NO!$G$27</f>
        <v>0</v>
      </c>
      <c r="D7" s="154">
        <f>[2]STA_SP1_NO!$G$27</f>
        <v>0</v>
      </c>
      <c r="E7" s="185">
        <f>[3]STA_SP1_NO!$G$27</f>
        <v>0</v>
      </c>
      <c r="F7" s="154">
        <f>[4]STA_SP1_NO!$G$27</f>
        <v>0</v>
      </c>
      <c r="G7" s="185">
        <f>[5]STA_SP1_NO!$G$27</f>
        <v>0</v>
      </c>
      <c r="H7" s="154">
        <f>[6]STA_SP1_NO!$G$27</f>
        <v>0</v>
      </c>
      <c r="I7" s="193">
        <f>[7]STA_SP1_NO!$G$27</f>
        <v>0</v>
      </c>
      <c r="J7" s="154">
        <f>[8]STA_SP1_NO!$G$27</f>
        <v>0</v>
      </c>
      <c r="K7" s="185">
        <f>[9]STA_SP1_NO!$G$27</f>
        <v>0</v>
      </c>
      <c r="L7" s="164">
        <f>'[10]СП-1 (н.о.)'!$G$28</f>
        <v>0</v>
      </c>
      <c r="M7" s="74">
        <f>[11]STA_SP1_NO!$G$27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5">
        <f>[1]STA_SP1_NO!$G$30</f>
        <v>0</v>
      </c>
      <c r="D8" s="154">
        <f>[2]STA_SP1_NO!$G$30</f>
        <v>60.75</v>
      </c>
      <c r="E8" s="185">
        <f>[3]STA_SP1_NO!$G$30</f>
        <v>0</v>
      </c>
      <c r="F8" s="154">
        <f>[4]STA_SP1_NO!$G$30</f>
        <v>0</v>
      </c>
      <c r="G8" s="185">
        <f>[5]STA_SP1_NO!$G$30</f>
        <v>0</v>
      </c>
      <c r="H8" s="154">
        <f>[6]STA_SP1_NO!$G$30</f>
        <v>0</v>
      </c>
      <c r="I8" s="193">
        <f>[7]STA_SP1_NO!$G$30</f>
        <v>0</v>
      </c>
      <c r="J8" s="154">
        <f>[8]STA_SP1_NO!$G$30</f>
        <v>0</v>
      </c>
      <c r="K8" s="185">
        <f>[9]STA_SP1_NO!$G$30</f>
        <v>0</v>
      </c>
      <c r="L8" s="164">
        <f>'[10]СП-1 (н.о.)'!$G$31</f>
        <v>0</v>
      </c>
      <c r="M8" s="74">
        <f>[11]STA_SP1_NO!$G$30</f>
        <v>0</v>
      </c>
      <c r="N8" s="62">
        <f t="shared" si="0"/>
        <v>60.75</v>
      </c>
    </row>
    <row r="9" spans="1:14" ht="15.75" thickBot="1" x14ac:dyDescent="0.3">
      <c r="A9" s="36">
        <v>6</v>
      </c>
      <c r="B9" s="37" t="s">
        <v>17</v>
      </c>
      <c r="C9" s="185">
        <f>[1]STA_SP1_NO!$G$33</f>
        <v>0</v>
      </c>
      <c r="D9" s="154">
        <f>[2]STA_SP1_NO!$G$33</f>
        <v>0</v>
      </c>
      <c r="E9" s="185">
        <f>[3]STA_SP1_NO!$G$33</f>
        <v>0</v>
      </c>
      <c r="F9" s="154">
        <f>[4]STA_SP1_NO!$G$33</f>
        <v>0</v>
      </c>
      <c r="G9" s="185">
        <f>[5]STA_SP1_NO!$G$33</f>
        <v>0</v>
      </c>
      <c r="H9" s="154">
        <f>[6]STA_SP1_NO!$G$33</f>
        <v>0</v>
      </c>
      <c r="I9" s="193">
        <f>[7]STA_SP1_NO!$G$33</f>
        <v>0</v>
      </c>
      <c r="J9" s="154">
        <f>[8]STA_SP1_NO!$G$33</f>
        <v>0</v>
      </c>
      <c r="K9" s="185">
        <f>[9]STA_SP1_NO!$G$33</f>
        <v>0</v>
      </c>
      <c r="L9" s="164">
        <f>'[10]СП-1 (н.о.)'!$G$34</f>
        <v>0</v>
      </c>
      <c r="M9" s="74">
        <f>[11]STA_SP1_NO!$G$33</f>
        <v>0</v>
      </c>
      <c r="N9" s="62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85">
        <f>[1]STA_SP1_NO!$G$36</f>
        <v>46.57</v>
      </c>
      <c r="D10" s="154">
        <f>[2]STA_SP1_NO!$G$36</f>
        <v>0</v>
      </c>
      <c r="E10" s="185">
        <f>[3]STA_SP1_NO!$G$36</f>
        <v>40</v>
      </c>
      <c r="F10" s="154">
        <f>[4]STA_SP1_NO!$G$36</f>
        <v>109.39</v>
      </c>
      <c r="G10" s="185">
        <f>[5]STA_SP1_NO!$G$36</f>
        <v>0</v>
      </c>
      <c r="H10" s="154">
        <f>[6]STA_SP1_NO!$G$36</f>
        <v>0</v>
      </c>
      <c r="I10" s="193">
        <f>[7]STA_SP1_NO!$G$36</f>
        <v>0</v>
      </c>
      <c r="J10" s="154">
        <f>[8]STA_SP1_NO!$G$36</f>
        <v>42</v>
      </c>
      <c r="K10" s="185">
        <f>[9]STA_SP1_NO!$G$36</f>
        <v>0</v>
      </c>
      <c r="L10" s="164">
        <f>'[10]СП-1 (н.о.)'!$G$37</f>
        <v>0</v>
      </c>
      <c r="M10" s="74">
        <f>[11]STA_SP1_NO!$G$36</f>
        <v>0</v>
      </c>
      <c r="N10" s="62">
        <f t="shared" si="0"/>
        <v>237.95999999999998</v>
      </c>
    </row>
    <row r="11" spans="1:14" ht="15.75" thickBot="1" x14ac:dyDescent="0.3">
      <c r="A11" s="36">
        <v>8</v>
      </c>
      <c r="B11" s="37" t="s">
        <v>19</v>
      </c>
      <c r="C11" s="185">
        <f>[1]STA_SP1_NO!$G$40</f>
        <v>421.21</v>
      </c>
      <c r="D11" s="154">
        <f>[2]STA_SP1_NO!$G$40</f>
        <v>1062.71</v>
      </c>
      <c r="E11" s="185">
        <f>[3]STA_SP1_NO!$G$40</f>
        <v>277</v>
      </c>
      <c r="F11" s="154">
        <f>[4]STA_SP1_NO!$G$40</f>
        <v>6873.67</v>
      </c>
      <c r="G11" s="185">
        <f>[5]STA_SP1_NO!$G$40</f>
        <v>122</v>
      </c>
      <c r="H11" s="154">
        <f>[6]STA_SP1_NO!$G$40</f>
        <v>11391</v>
      </c>
      <c r="I11" s="193">
        <f>[7]STA_SP1_NO!$G$40</f>
        <v>76.3</v>
      </c>
      <c r="J11" s="154">
        <f>[8]STA_SP1_NO!$G$40</f>
        <v>3762</v>
      </c>
      <c r="K11" s="185">
        <f>[9]STA_SP1_NO!$G$40</f>
        <v>514</v>
      </c>
      <c r="L11" s="164">
        <f>'[10]СП-1 (н.о.)'!$G$41</f>
        <v>121.57</v>
      </c>
      <c r="M11" s="74">
        <f>[11]STA_SP1_NO!$G$40</f>
        <v>357</v>
      </c>
      <c r="N11" s="62">
        <f t="shared" si="0"/>
        <v>24978.46</v>
      </c>
    </row>
    <row r="12" spans="1:14" ht="15.75" thickBot="1" x14ac:dyDescent="0.3">
      <c r="A12" s="36">
        <v>9</v>
      </c>
      <c r="B12" s="37" t="s">
        <v>20</v>
      </c>
      <c r="C12" s="185">
        <f>[1]STA_SP1_NO!$G$56</f>
        <v>7728.66</v>
      </c>
      <c r="D12" s="154">
        <f>[2]STA_SP1_NO!$G$56</f>
        <v>7502.92</v>
      </c>
      <c r="E12" s="185">
        <f>[3]STA_SP1_NO!$G$56</f>
        <v>6356</v>
      </c>
      <c r="F12" s="154">
        <f>[4]STA_SP1_NO!$G$56</f>
        <v>20923.34</v>
      </c>
      <c r="G12" s="185">
        <f>[5]STA_SP1_NO!$G$56</f>
        <v>4059</v>
      </c>
      <c r="H12" s="154">
        <f>[6]STA_SP1_NO!$G$56</f>
        <v>1178</v>
      </c>
      <c r="I12" s="193">
        <f>[7]STA_SP1_NO!$G$56</f>
        <v>9.6999999999999993</v>
      </c>
      <c r="J12" s="154">
        <f>[8]STA_SP1_NO!$G$56</f>
        <v>3716</v>
      </c>
      <c r="K12" s="185">
        <f>[9]STA_SP1_NO!$G$56</f>
        <v>1591</v>
      </c>
      <c r="L12" s="164">
        <f>'[10]СП-1 (н.о.)'!$G$57</f>
        <v>873.03</v>
      </c>
      <c r="M12" s="74">
        <f>[11]STA_SP1_NO!$G$56</f>
        <v>1895</v>
      </c>
      <c r="N12" s="62">
        <f t="shared" si="0"/>
        <v>55832.649999999994</v>
      </c>
    </row>
    <row r="13" spans="1:14" ht="15.75" thickBot="1" x14ac:dyDescent="0.3">
      <c r="A13" s="36">
        <v>10</v>
      </c>
      <c r="B13" s="37" t="s">
        <v>21</v>
      </c>
      <c r="C13" s="185">
        <f>[1]STA_SP1_NO!$G$88</f>
        <v>31279.68</v>
      </c>
      <c r="D13" s="154">
        <f>[2]STA_SP1_NO!$G$88</f>
        <v>89456.26</v>
      </c>
      <c r="E13" s="185">
        <f>[3]STA_SP1_NO!$G$88</f>
        <v>40679</v>
      </c>
      <c r="F13" s="154">
        <f>[4]STA_SP1_NO!$G$88</f>
        <v>46573.34</v>
      </c>
      <c r="G13" s="185">
        <f>[5]STA_SP1_NO!$G$88</f>
        <v>82824</v>
      </c>
      <c r="H13" s="154">
        <f>[6]STA_SP1_NO!$G$88</f>
        <v>36811</v>
      </c>
      <c r="I13" s="193">
        <f>[7]STA_SP1_NO!$G$88</f>
        <v>51549.38</v>
      </c>
      <c r="J13" s="154">
        <f>[8]STA_SP1_NO!$G$88</f>
        <v>82592</v>
      </c>
      <c r="K13" s="185">
        <f>[9]STA_SP1_NO!$G$88</f>
        <v>41251</v>
      </c>
      <c r="L13" s="164">
        <f>'[10]СП-1 (н.о.)'!$G$89</f>
        <v>50692.3</v>
      </c>
      <c r="M13" s="74">
        <f>[11]STA_SP1_NO!$G$88</f>
        <v>54173</v>
      </c>
      <c r="N13" s="62">
        <f t="shared" si="0"/>
        <v>607880.96000000008</v>
      </c>
    </row>
    <row r="14" spans="1:14" ht="15.75" thickBot="1" x14ac:dyDescent="0.3">
      <c r="A14" s="36">
        <v>11</v>
      </c>
      <c r="B14" s="37" t="s">
        <v>22</v>
      </c>
      <c r="C14" s="185">
        <f>[1]STA_SP1_NO!$G$124</f>
        <v>0</v>
      </c>
      <c r="D14" s="154">
        <f>[2]STA_SP1_NO!$G$124</f>
        <v>0</v>
      </c>
      <c r="E14" s="185">
        <f>[3]STA_SP1_NO!$G$124</f>
        <v>0</v>
      </c>
      <c r="F14" s="154">
        <f>[4]STA_SP1_NO!$G$124</f>
        <v>0</v>
      </c>
      <c r="G14" s="185">
        <f>[5]STA_SP1_NO!$G$124</f>
        <v>0</v>
      </c>
      <c r="H14" s="154">
        <f>[6]STA_SP1_NO!$G$124</f>
        <v>0</v>
      </c>
      <c r="I14" s="193">
        <f>[7]STA_SP1_NO!$G$124</f>
        <v>0</v>
      </c>
      <c r="J14" s="154">
        <f>[8]STA_SP1_NO!$G$124</f>
        <v>0</v>
      </c>
      <c r="K14" s="185">
        <f>[9]STA_SP1_NO!$G$124</f>
        <v>0</v>
      </c>
      <c r="L14" s="164">
        <f>'[10]СП-1 (н.о.)'!$G$125</f>
        <v>0</v>
      </c>
      <c r="M14" s="74">
        <f>[11]STA_SP1_NO!$G$124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5">
        <f>[1]STA_SP1_NO!$G$128</f>
        <v>0</v>
      </c>
      <c r="D15" s="154">
        <f>[2]STA_SP1_NO!$G$128</f>
        <v>0</v>
      </c>
      <c r="E15" s="185">
        <f>[3]STA_SP1_NO!$G$128</f>
        <v>0</v>
      </c>
      <c r="F15" s="154">
        <f>[4]STA_SP1_NO!$G$128</f>
        <v>0</v>
      </c>
      <c r="G15" s="185">
        <f>[5]STA_SP1_NO!$G$128</f>
        <v>0</v>
      </c>
      <c r="H15" s="154">
        <f>[6]STA_SP1_NO!$G$128</f>
        <v>0</v>
      </c>
      <c r="I15" s="193">
        <f>[7]STA_SP1_NO!$G$128</f>
        <v>0</v>
      </c>
      <c r="J15" s="154">
        <f>[8]STA_SP1_NO!$G$128</f>
        <v>0</v>
      </c>
      <c r="K15" s="185">
        <f>[9]STA_SP1_NO!$G$128</f>
        <v>0</v>
      </c>
      <c r="L15" s="164">
        <f>'[10]СП-1 (н.о.)'!$G$129</f>
        <v>0</v>
      </c>
      <c r="M15" s="74">
        <f>[11]STA_SP1_NO!$G$128</f>
        <v>0</v>
      </c>
      <c r="N15" s="62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85">
        <f>[1]STA_SP1_NO!$G$132</f>
        <v>944.91</v>
      </c>
      <c r="D16" s="154">
        <f>[2]STA_SP1_NO!$G$132</f>
        <v>235.97</v>
      </c>
      <c r="E16" s="185">
        <f>[3]STA_SP1_NO!$G$132</f>
        <v>262</v>
      </c>
      <c r="F16" s="154">
        <f>[4]STA_SP1_NO!$G$132</f>
        <v>337.58</v>
      </c>
      <c r="G16" s="185">
        <f>[5]STA_SP1_NO!$G$132</f>
        <v>459</v>
      </c>
      <c r="H16" s="154">
        <f>[6]STA_SP1_NO!$G$132</f>
        <v>106</v>
      </c>
      <c r="I16" s="193">
        <f>[7]STA_SP1_NO!$G$132</f>
        <v>0</v>
      </c>
      <c r="J16" s="154">
        <f>[8]STA_SP1_NO!$G$132</f>
        <v>746</v>
      </c>
      <c r="K16" s="185">
        <f>[9]STA_SP1_NO!$G$132</f>
        <v>606</v>
      </c>
      <c r="L16" s="164">
        <f>'[10]СП-1 (н.о.)'!$G$133</f>
        <v>30.75</v>
      </c>
      <c r="M16" s="74">
        <f>[11]STA_SP1_NO!$G$132</f>
        <v>12</v>
      </c>
      <c r="N16" s="62">
        <f t="shared" si="0"/>
        <v>3740.21</v>
      </c>
    </row>
    <row r="17" spans="1:14" ht="15.75" thickBot="1" x14ac:dyDescent="0.3">
      <c r="A17" s="36">
        <v>14</v>
      </c>
      <c r="B17" s="37" t="s">
        <v>25</v>
      </c>
      <c r="C17" s="185">
        <f>[1]STA_SP1_NO!$G$153</f>
        <v>0</v>
      </c>
      <c r="D17" s="154">
        <f>[2]STA_SP1_NO!$G$153</f>
        <v>239.41</v>
      </c>
      <c r="E17" s="185">
        <f>[3]STA_SP1_NO!$G$153</f>
        <v>0</v>
      </c>
      <c r="F17" s="154">
        <f>[4]STA_SP1_NO!$G$153</f>
        <v>0</v>
      </c>
      <c r="G17" s="185">
        <f>[5]STA_SP1_NO!$G$153</f>
        <v>0</v>
      </c>
      <c r="H17" s="154">
        <f>[6]STA_SP1_NO!$G$153</f>
        <v>0</v>
      </c>
      <c r="I17" s="193">
        <f>[7]STA_SP1_NO!$G$153</f>
        <v>0</v>
      </c>
      <c r="J17" s="154">
        <f>[8]STA_SP1_NO!$G$153</f>
        <v>0</v>
      </c>
      <c r="K17" s="185">
        <f>[9]STA_SP1_NO!$G$153</f>
        <v>0</v>
      </c>
      <c r="L17" s="164">
        <f>'[10]СП-1 (н.о.)'!$G$154</f>
        <v>0</v>
      </c>
      <c r="M17" s="74">
        <f>[11]STA_SP1_NO!$G$153</f>
        <v>5</v>
      </c>
      <c r="N17" s="62">
        <f t="shared" si="0"/>
        <v>244.41</v>
      </c>
    </row>
    <row r="18" spans="1:14" ht="15.75" thickBot="1" x14ac:dyDescent="0.3">
      <c r="A18" s="36">
        <v>15</v>
      </c>
      <c r="B18" s="37" t="s">
        <v>26</v>
      </c>
      <c r="C18" s="185">
        <f>[1]STA_SP1_NO!$G$158</f>
        <v>0</v>
      </c>
      <c r="D18" s="154">
        <f>[2]STA_SP1_NO!$G$158</f>
        <v>0</v>
      </c>
      <c r="E18" s="185">
        <f>[3]STA_SP1_NO!$G$158</f>
        <v>0</v>
      </c>
      <c r="F18" s="154">
        <f>[4]STA_SP1_NO!$G$158</f>
        <v>0</v>
      </c>
      <c r="G18" s="185">
        <f>[5]STA_SP1_NO!$G$158</f>
        <v>0</v>
      </c>
      <c r="H18" s="154">
        <f>[6]STA_SP1_NO!$G$158</f>
        <v>0</v>
      </c>
      <c r="I18" s="193">
        <f>[7]STA_SP1_NO!$G$158</f>
        <v>0</v>
      </c>
      <c r="J18" s="154">
        <f>[8]STA_SP1_NO!$G$158</f>
        <v>0</v>
      </c>
      <c r="K18" s="185">
        <f>[9]STA_SP1_NO!$G$158</f>
        <v>0</v>
      </c>
      <c r="L18" s="164">
        <f>'[10]СП-1 (н.о.)'!$G$159</f>
        <v>0</v>
      </c>
      <c r="M18" s="74">
        <f>[11]STA_SP1_NO!$G$158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5">
        <f>[1]STA_SP1_NO!$G$161</f>
        <v>19.77</v>
      </c>
      <c r="D19" s="154">
        <f>[2]STA_SP1_NO!$G$161</f>
        <v>0</v>
      </c>
      <c r="E19" s="185">
        <f>[3]STA_SP1_NO!$G$161</f>
        <v>0</v>
      </c>
      <c r="F19" s="154">
        <f>[4]STA_SP1_NO!$G$161</f>
        <v>1510.94</v>
      </c>
      <c r="G19" s="185">
        <f>[5]STA_SP1_NO!$G$161</f>
        <v>0</v>
      </c>
      <c r="H19" s="154">
        <f>[6]STA_SP1_NO!$G$161</f>
        <v>15</v>
      </c>
      <c r="I19" s="193">
        <f>[7]STA_SP1_NO!$G$161</f>
        <v>0</v>
      </c>
      <c r="J19" s="154">
        <f>[8]STA_SP1_NO!$G$161</f>
        <v>0</v>
      </c>
      <c r="K19" s="185">
        <f>[9]STA_SP1_NO!$G$161</f>
        <v>0</v>
      </c>
      <c r="L19" s="164">
        <f>'[10]СП-1 (н.о.)'!$G$162</f>
        <v>0</v>
      </c>
      <c r="M19" s="74">
        <f>[11]STA_SP1_NO!$G$161</f>
        <v>0</v>
      </c>
      <c r="N19" s="62">
        <f t="shared" si="0"/>
        <v>1545.71</v>
      </c>
    </row>
    <row r="20" spans="1:14" ht="15.75" thickBot="1" x14ac:dyDescent="0.3">
      <c r="A20" s="36">
        <v>17</v>
      </c>
      <c r="B20" s="37" t="s">
        <v>28</v>
      </c>
      <c r="C20" s="185">
        <f>[1]STA_SP1_NO!$G$167</f>
        <v>0</v>
      </c>
      <c r="D20" s="154">
        <f>[2]STA_SP1_NO!$G$167</f>
        <v>0</v>
      </c>
      <c r="E20" s="185">
        <f>[3]STA_SP1_NO!$G$167</f>
        <v>0</v>
      </c>
      <c r="F20" s="154">
        <f>[4]STA_SP1_NO!$G$167</f>
        <v>0</v>
      </c>
      <c r="G20" s="185">
        <f>[5]STA_SP1_NO!$G$167</f>
        <v>0</v>
      </c>
      <c r="H20" s="154">
        <f>[6]STA_SP1_NO!$G$167</f>
        <v>0</v>
      </c>
      <c r="I20" s="193">
        <f>[7]STA_SP1_NO!$G$167</f>
        <v>0</v>
      </c>
      <c r="J20" s="154">
        <f>[8]STA_SP1_NO!$G$167</f>
        <v>0</v>
      </c>
      <c r="K20" s="185">
        <f>[9]STA_SP1_NO!$G$167</f>
        <v>0</v>
      </c>
      <c r="L20" s="164">
        <f>'[10]СП-1 (н.о.)'!$G$168</f>
        <v>0</v>
      </c>
      <c r="M20" s="74">
        <f>[11]STA_SP1_NO!$G$167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[1]STA_SP1_NO!$G$170</f>
        <v>239.73</v>
      </c>
      <c r="D21" s="154">
        <f>[2]STA_SP1_NO!$G$170</f>
        <v>4211.3500000000004</v>
      </c>
      <c r="E21" s="185">
        <f>[3]STA_SP1_NO!$G$170</f>
        <v>428</v>
      </c>
      <c r="F21" s="154">
        <f>[4]STA_SP1_NO!$G$170</f>
        <v>8627.2999999999993</v>
      </c>
      <c r="G21" s="185">
        <f>[5]STA_SP1_NO!$G$170</f>
        <v>234</v>
      </c>
      <c r="H21" s="154">
        <f>[6]STA_SP1_NO!$G$170</f>
        <v>6271</v>
      </c>
      <c r="I21" s="193">
        <f>[7]STA_SP1_NO!$G$170</f>
        <v>142</v>
      </c>
      <c r="J21" s="154">
        <f>[8]STA_SP1_NO!$G$170</f>
        <v>324</v>
      </c>
      <c r="K21" s="185">
        <f>[9]STA_SP1_NO!$G$170</f>
        <v>738</v>
      </c>
      <c r="L21" s="164">
        <f>'[10]СП-1 (н.о.)'!$G$171</f>
        <v>1120.98</v>
      </c>
      <c r="M21" s="74">
        <f>[11]STA_SP1_NO!$G$170</f>
        <v>2621</v>
      </c>
      <c r="N21" s="155">
        <f t="shared" si="0"/>
        <v>24957.359999999997</v>
      </c>
    </row>
    <row r="22" spans="1:14" ht="15.75" thickBot="1" x14ac:dyDescent="0.3">
      <c r="A22" s="40"/>
      <c r="B22" s="41" t="s">
        <v>37</v>
      </c>
      <c r="C22" s="131">
        <f>SUM(C4:C21)</f>
        <v>102225.06</v>
      </c>
      <c r="D22" s="43">
        <f>SUM(D4:D21)</f>
        <v>171606.15</v>
      </c>
      <c r="E22" s="44">
        <f>SUM(E4:E21)</f>
        <v>63078</v>
      </c>
      <c r="F22" s="43">
        <f>SUM(F4:F21)</f>
        <v>141119.50999999998</v>
      </c>
      <c r="G22" s="44">
        <f t="shared" ref="G22:M22" si="1">SUM(G4:G21)</f>
        <v>112018</v>
      </c>
      <c r="H22" s="43">
        <f t="shared" si="1"/>
        <v>120216</v>
      </c>
      <c r="I22" s="44">
        <f>SUM(I4:I21)</f>
        <v>55806.84</v>
      </c>
      <c r="J22" s="43">
        <f>SUM(J4:J21)</f>
        <v>123094</v>
      </c>
      <c r="K22" s="131">
        <f t="shared" si="1"/>
        <v>59077</v>
      </c>
      <c r="L22" s="43">
        <f>SUM(L4:L21)</f>
        <v>91345.95</v>
      </c>
      <c r="M22" s="45">
        <f t="shared" si="1"/>
        <v>127068</v>
      </c>
      <c r="N22" s="43">
        <f>SUM(N4:N21)</f>
        <v>1166654.51</v>
      </c>
    </row>
    <row r="23" spans="1:14" ht="15.75" thickBot="1" x14ac:dyDescent="0.3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41" t="s">
        <v>31</v>
      </c>
      <c r="B24" s="342"/>
      <c r="C24" s="52">
        <f>C22/N22</f>
        <v>8.7622393025335324E-2</v>
      </c>
      <c r="D24" s="51">
        <f>D22/N22</f>
        <v>0.14709251841832763</v>
      </c>
      <c r="E24" s="52">
        <f>E22/N22</f>
        <v>5.4067420525379016E-2</v>
      </c>
      <c r="F24" s="51">
        <f>F22/N22</f>
        <v>0.12096084041195708</v>
      </c>
      <c r="G24" s="217">
        <f>G22/N22</f>
        <v>9.601642906261941E-2</v>
      </c>
      <c r="H24" s="51">
        <f>H22/N22</f>
        <v>0.10304335942609093</v>
      </c>
      <c r="I24" s="53">
        <f>I22/N22</f>
        <v>4.7834932725713285E-2</v>
      </c>
      <c r="J24" s="51">
        <f>J22/N22</f>
        <v>0.10551024227386735</v>
      </c>
      <c r="K24" s="52">
        <f>K22/N22</f>
        <v>5.063795621893237E-2</v>
      </c>
      <c r="L24" s="218">
        <f>L22/N22</f>
        <v>7.8297344429757526E-2</v>
      </c>
      <c r="M24" s="52">
        <f>M22/N22</f>
        <v>0.10891656348202006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47" t="s">
        <v>0</v>
      </c>
      <c r="B26" s="349" t="s">
        <v>1</v>
      </c>
      <c r="C26" s="327" t="s">
        <v>90</v>
      </c>
      <c r="D26" s="328"/>
      <c r="E26" s="328"/>
      <c r="F26" s="328"/>
      <c r="G26" s="328"/>
      <c r="H26" s="329"/>
      <c r="I26" s="318" t="s">
        <v>3</v>
      </c>
      <c r="J26" s="220"/>
      <c r="K26" s="1"/>
      <c r="L26" s="1"/>
      <c r="M26" s="1"/>
      <c r="N26" s="1"/>
    </row>
    <row r="27" spans="1:14" ht="15.75" thickBot="1" x14ac:dyDescent="0.3">
      <c r="A27" s="348"/>
      <c r="B27" s="350"/>
      <c r="C27" s="246" t="s">
        <v>11</v>
      </c>
      <c r="D27" s="247" t="s">
        <v>32</v>
      </c>
      <c r="E27" s="246" t="s">
        <v>7</v>
      </c>
      <c r="F27" s="247" t="s">
        <v>9</v>
      </c>
      <c r="G27" s="248" t="s">
        <v>4</v>
      </c>
      <c r="H27" s="281" t="s">
        <v>96</v>
      </c>
      <c r="I27" s="319"/>
      <c r="J27" s="97"/>
      <c r="K27" s="351" t="s">
        <v>33</v>
      </c>
      <c r="L27" s="352"/>
      <c r="M27" s="148">
        <f>N22</f>
        <v>1166654.51</v>
      </c>
      <c r="N27" s="149">
        <f>M27/M29</f>
        <v>0.80835471713670382</v>
      </c>
    </row>
    <row r="28" spans="1:14" ht="15.75" thickBot="1" x14ac:dyDescent="0.3">
      <c r="A28" s="252">
        <v>19</v>
      </c>
      <c r="B28" s="253" t="s">
        <v>34</v>
      </c>
      <c r="C28" s="250">
        <f>[12]STA_SP2_ZO!$N$51+[12]STA_SP2_ZO!$O$51</f>
        <v>81833</v>
      </c>
      <c r="D28" s="251">
        <f>[13]STA_SP2_ZO!$N$51+[13]STA_SP2_ZO!$O$51</f>
        <v>57409</v>
      </c>
      <c r="E28" s="250">
        <f>[14]STA_SP2_ZO!$O$51</f>
        <v>41051</v>
      </c>
      <c r="F28" s="254">
        <f>[15]STA_SP2_ZO!$N$51+[15]STA_SP2_ZO!$O$51</f>
        <v>17878</v>
      </c>
      <c r="G28" s="255">
        <f>[16]STA_SP2_ZO!$N$51+[16]STA_SP2_ZO!$O$51</f>
        <v>78420.240000000005</v>
      </c>
      <c r="H28" s="256">
        <f>[17]STA_SP2_ZO!$N$51+[17]STA_SP2_ZO!$O$51</f>
        <v>0</v>
      </c>
      <c r="I28" s="256">
        <f>SUM(C28:H28)</f>
        <v>276591.24</v>
      </c>
      <c r="J28" s="97"/>
      <c r="K28" s="343" t="s">
        <v>34</v>
      </c>
      <c r="L28" s="344"/>
      <c r="M28" s="147">
        <f>I28</f>
        <v>276591.24</v>
      </c>
      <c r="N28" s="150">
        <f>M28/M29</f>
        <v>0.19164528286329616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45" t="s">
        <v>3</v>
      </c>
      <c r="L29" s="346"/>
      <c r="M29" s="151">
        <f>M27+M28</f>
        <v>1443245.75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0.29586258769438978</v>
      </c>
      <c r="D30" s="98">
        <f>D28/I28</f>
        <v>0.20755899572235187</v>
      </c>
      <c r="E30" s="25">
        <f>E28/I28</f>
        <v>0.1484175709975486</v>
      </c>
      <c r="F30" s="98">
        <f>F28/I28</f>
        <v>6.4636898840324808E-2</v>
      </c>
      <c r="G30" s="25">
        <f>G28/I28</f>
        <v>0.283523946745385</v>
      </c>
      <c r="H30" s="98">
        <f>H28/I28</f>
        <v>0</v>
      </c>
      <c r="I30" s="98">
        <f>I28/I28</f>
        <v>1</v>
      </c>
      <c r="J30" s="1"/>
      <c r="K30" s="1"/>
      <c r="L30" s="1"/>
      <c r="M30" s="1"/>
      <c r="N30" s="1"/>
    </row>
    <row r="35" spans="4:4" x14ac:dyDescent="0.25">
      <c r="D35" s="221"/>
    </row>
  </sheetData>
  <mergeCells count="14">
    <mergeCell ref="A24:B24"/>
    <mergeCell ref="K28:L28"/>
    <mergeCell ref="K29:L29"/>
    <mergeCell ref="A30:B30"/>
    <mergeCell ref="A26:A27"/>
    <mergeCell ref="B26:B27"/>
    <mergeCell ref="K27:L27"/>
    <mergeCell ref="I26:I27"/>
    <mergeCell ref="C26:H26"/>
    <mergeCell ref="C1:K1"/>
    <mergeCell ref="A2:A3"/>
    <mergeCell ref="B2:B3"/>
    <mergeCell ref="C2:M2"/>
    <mergeCell ref="N2:N3"/>
  </mergeCells>
  <pageMargins left="0.25" right="0.25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H27" sqref="H27"/>
    </sheetView>
  </sheetViews>
  <sheetFormatPr defaultRowHeight="15" x14ac:dyDescent="0.25"/>
  <cols>
    <col min="1" max="1" width="4.42578125" customWidth="1"/>
    <col min="2" max="2" width="28.42578125" customWidth="1"/>
    <col min="8" max="8" width="9.85546875" bestFit="1" customWidth="1"/>
  </cols>
  <sheetData>
    <row r="1" spans="1:14" ht="33" customHeight="1" thickBot="1" x14ac:dyDescent="0.3">
      <c r="A1" s="157"/>
      <c r="B1" s="157"/>
      <c r="C1" s="330" t="s">
        <v>100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29"/>
    </row>
    <row r="2" spans="1:14" ht="15.75" thickBot="1" x14ac:dyDescent="0.3">
      <c r="A2" s="333" t="s">
        <v>0</v>
      </c>
      <c r="B2" s="335" t="s">
        <v>1</v>
      </c>
      <c r="C2" s="353" t="s">
        <v>2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39" t="s">
        <v>3</v>
      </c>
    </row>
    <row r="3" spans="1:14" ht="15.75" thickBot="1" x14ac:dyDescent="0.3">
      <c r="A3" s="334"/>
      <c r="B3" s="336"/>
      <c r="C3" s="79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8" t="s">
        <v>10</v>
      </c>
      <c r="L3" s="228" t="s">
        <v>93</v>
      </c>
      <c r="M3" s="31" t="s">
        <v>11</v>
      </c>
      <c r="N3" s="340"/>
    </row>
    <row r="4" spans="1:14" x14ac:dyDescent="0.25">
      <c r="A4" s="34">
        <v>1</v>
      </c>
      <c r="B4" s="35" t="s">
        <v>12</v>
      </c>
      <c r="C4" s="185">
        <f>[1]STA_SP1_NO!$F$10</f>
        <v>190</v>
      </c>
      <c r="D4" s="154">
        <f>[2]STA_SP1_NO!$F$10</f>
        <v>300</v>
      </c>
      <c r="E4" s="185">
        <f>[3]STA_SP1_NO!$F$10</f>
        <v>43</v>
      </c>
      <c r="F4" s="154">
        <f>[4]STA_SP1_NO!$F$10</f>
        <v>377</v>
      </c>
      <c r="G4" s="185">
        <f>[5]STA_SP1_NO!$F$10</f>
        <v>220</v>
      </c>
      <c r="H4" s="154">
        <f>[6]STA_SP1_NO!$F$10</f>
        <v>303</v>
      </c>
      <c r="I4" s="193">
        <f>[7]STA_SP1_NO!$F$10</f>
        <v>78</v>
      </c>
      <c r="J4" s="154">
        <f>[8]STA_SP1_NO!$F$10</f>
        <v>156</v>
      </c>
      <c r="K4" s="185">
        <f>[9]STA_SP1_NO!$F$10</f>
        <v>118</v>
      </c>
      <c r="L4" s="197">
        <f>'[10]СП-1 (н.о.)'!$F$11</f>
        <v>103</v>
      </c>
      <c r="M4" s="185">
        <f>[11]STA_SP1_NO!$F$10</f>
        <v>233</v>
      </c>
      <c r="N4" s="154">
        <f t="shared" ref="N4:N21" si="0">SUM(C4:M4)</f>
        <v>2121</v>
      </c>
    </row>
    <row r="5" spans="1:14" x14ac:dyDescent="0.25">
      <c r="A5" s="36">
        <v>2</v>
      </c>
      <c r="B5" s="37" t="s">
        <v>13</v>
      </c>
      <c r="C5" s="185">
        <f>[1]STA_SP1_NO!$F$20</f>
        <v>4077</v>
      </c>
      <c r="D5" s="154">
        <f>[2]STA_SP1_NO!$F$20</f>
        <v>3394</v>
      </c>
      <c r="E5" s="185">
        <f>[3]STA_SP1_NO!$F$20</f>
        <v>413</v>
      </c>
      <c r="F5" s="154">
        <f>[4]STA_SP1_NO!$F$20</f>
        <v>1476</v>
      </c>
      <c r="G5" s="185">
        <f>[5]STA_SP1_NO!$F$20</f>
        <v>282</v>
      </c>
      <c r="H5" s="154">
        <f>[6]STA_SP1_NO!$F$20</f>
        <v>3393</v>
      </c>
      <c r="I5" s="193">
        <f>[7]STA_SP1_NO!$F$20</f>
        <v>0</v>
      </c>
      <c r="J5" s="154">
        <f>[8]STA_SP1_NO!$F$20</f>
        <v>1179</v>
      </c>
      <c r="K5" s="185">
        <f>[9]STA_SP1_NO!$F$20</f>
        <v>0</v>
      </c>
      <c r="L5" s="197">
        <f>'[10]СП-1 (н.о.)'!$F$21</f>
        <v>1177</v>
      </c>
      <c r="M5" s="185">
        <f>[11]STA_SP1_NO!$F$20</f>
        <v>5062</v>
      </c>
      <c r="N5" s="62">
        <f t="shared" si="0"/>
        <v>20453</v>
      </c>
    </row>
    <row r="6" spans="1:14" x14ac:dyDescent="0.25">
      <c r="A6" s="36">
        <v>3</v>
      </c>
      <c r="B6" s="37" t="s">
        <v>14</v>
      </c>
      <c r="C6" s="185">
        <f>[1]STA_SP1_NO!$F$24</f>
        <v>110</v>
      </c>
      <c r="D6" s="154">
        <f>[2]STA_SP1_NO!$F$24</f>
        <v>285</v>
      </c>
      <c r="E6" s="185">
        <f>[3]STA_SP1_NO!$F$24</f>
        <v>196</v>
      </c>
      <c r="F6" s="154">
        <f>[4]STA_SP1_NO!$F$24</f>
        <v>334</v>
      </c>
      <c r="G6" s="185">
        <f>[5]STA_SP1_NO!$F$24</f>
        <v>129</v>
      </c>
      <c r="H6" s="154">
        <f>[6]STA_SP1_NO!$F$24</f>
        <v>155</v>
      </c>
      <c r="I6" s="193">
        <f>[7]STA_SP1_NO!$F$24</f>
        <v>24</v>
      </c>
      <c r="J6" s="154">
        <f>[8]STA_SP1_NO!$F$24</f>
        <v>145</v>
      </c>
      <c r="K6" s="185">
        <f>[9]STA_SP1_NO!$F$24</f>
        <v>164</v>
      </c>
      <c r="L6" s="197">
        <f>'[10]СП-1 (н.о.)'!$F$25</f>
        <v>232</v>
      </c>
      <c r="M6" s="185">
        <f>[11]STA_SP1_NO!$F$24</f>
        <v>147</v>
      </c>
      <c r="N6" s="62">
        <f t="shared" si="0"/>
        <v>1921</v>
      </c>
    </row>
    <row r="7" spans="1:14" x14ac:dyDescent="0.25">
      <c r="A7" s="36">
        <v>4</v>
      </c>
      <c r="B7" s="37" t="s">
        <v>15</v>
      </c>
      <c r="C7" s="185">
        <f>[1]STA_SP1_NO!$F$27</f>
        <v>0</v>
      </c>
      <c r="D7" s="154">
        <f>[2]STA_SP1_NO!$F$27</f>
        <v>0</v>
      </c>
      <c r="E7" s="185">
        <f>[3]STA_SP1_NO!$F$27</f>
        <v>0</v>
      </c>
      <c r="F7" s="154">
        <f>[4]STA_SP1_NO!$F$27</f>
        <v>0</v>
      </c>
      <c r="G7" s="185">
        <f>[5]STA_SP1_NO!$F$27</f>
        <v>0</v>
      </c>
      <c r="H7" s="154">
        <f>[6]STA_SP1_NO!$F$27</f>
        <v>0</v>
      </c>
      <c r="I7" s="193">
        <f>[7]STA_SP1_NO!$F$27</f>
        <v>0</v>
      </c>
      <c r="J7" s="154">
        <f>[8]STA_SP1_NO!$F$27</f>
        <v>0</v>
      </c>
      <c r="K7" s="185">
        <f>[9]STA_SP1_NO!$F$27</f>
        <v>0</v>
      </c>
      <c r="L7" s="197">
        <f>'[10]СП-1 (н.о.)'!$F$28</f>
        <v>0</v>
      </c>
      <c r="M7" s="185">
        <f>[11]STA_SP1_NO!$F$27</f>
        <v>0</v>
      </c>
      <c r="N7" s="62">
        <f t="shared" si="0"/>
        <v>0</v>
      </c>
    </row>
    <row r="8" spans="1:14" x14ac:dyDescent="0.25">
      <c r="A8" s="36">
        <v>5</v>
      </c>
      <c r="B8" s="37" t="s">
        <v>16</v>
      </c>
      <c r="C8" s="185">
        <f>[1]STA_SP1_NO!$F$30</f>
        <v>0</v>
      </c>
      <c r="D8" s="154">
        <f>[2]STA_SP1_NO!$F$30</f>
        <v>0</v>
      </c>
      <c r="E8" s="185">
        <f>[3]STA_SP1_NO!$F$30</f>
        <v>0</v>
      </c>
      <c r="F8" s="154">
        <f>[4]STA_SP1_NO!$F$30</f>
        <v>0</v>
      </c>
      <c r="G8" s="185">
        <f>[5]STA_SP1_NO!$F$30</f>
        <v>0</v>
      </c>
      <c r="H8" s="154">
        <f>[6]STA_SP1_NO!$F$30</f>
        <v>0</v>
      </c>
      <c r="I8" s="193">
        <f>[7]STA_SP1_NO!$F$30</f>
        <v>0</v>
      </c>
      <c r="J8" s="154">
        <f>[8]STA_SP1_NO!$F$30</f>
        <v>0</v>
      </c>
      <c r="K8" s="185">
        <f>[9]STA_SP1_NO!$F$30</f>
        <v>0</v>
      </c>
      <c r="L8" s="197">
        <f>'[10]СП-1 (н.о.)'!$F$31</f>
        <v>0</v>
      </c>
      <c r="M8" s="185">
        <f>[11]STA_SP1_NO!$F$30</f>
        <v>0</v>
      </c>
      <c r="N8" s="62">
        <f t="shared" si="0"/>
        <v>0</v>
      </c>
    </row>
    <row r="9" spans="1:14" x14ac:dyDescent="0.25">
      <c r="A9" s="36">
        <v>6</v>
      </c>
      <c r="B9" s="37" t="s">
        <v>17</v>
      </c>
      <c r="C9" s="185">
        <f>[1]STA_SP1_NO!$F$33</f>
        <v>0</v>
      </c>
      <c r="D9" s="154">
        <f>[2]STA_SP1_NO!$F$33</f>
        <v>0</v>
      </c>
      <c r="E9" s="185">
        <f>[3]STA_SP1_NO!$F$33</f>
        <v>0</v>
      </c>
      <c r="F9" s="154">
        <f>[4]STA_SP1_NO!$F$33</f>
        <v>0</v>
      </c>
      <c r="G9" s="185">
        <f>[5]STA_SP1_NO!$F$33</f>
        <v>0</v>
      </c>
      <c r="H9" s="154">
        <f>[6]STA_SP1_NO!$F$33</f>
        <v>0</v>
      </c>
      <c r="I9" s="193">
        <f>[7]STA_SP1_NO!$F$33</f>
        <v>0</v>
      </c>
      <c r="J9" s="154">
        <f>[8]STA_SP1_NO!$F$33</f>
        <v>0</v>
      </c>
      <c r="K9" s="185">
        <f>[9]STA_SP1_NO!$F$33</f>
        <v>0</v>
      </c>
      <c r="L9" s="197">
        <f>'[10]СП-1 (н.о.)'!$F$34</f>
        <v>0</v>
      </c>
      <c r="M9" s="185">
        <f>[11]STA_SP1_NO!$F$33</f>
        <v>0</v>
      </c>
      <c r="N9" s="62">
        <f t="shared" si="0"/>
        <v>0</v>
      </c>
    </row>
    <row r="10" spans="1:14" x14ac:dyDescent="0.25">
      <c r="A10" s="36">
        <v>7</v>
      </c>
      <c r="B10" s="37" t="s">
        <v>18</v>
      </c>
      <c r="C10" s="185">
        <f>[1]STA_SP1_NO!$F$36</f>
        <v>1</v>
      </c>
      <c r="D10" s="154">
        <f>[2]STA_SP1_NO!$F$36</f>
        <v>0</v>
      </c>
      <c r="E10" s="185">
        <f>[3]STA_SP1_NO!$F$36</f>
        <v>1</v>
      </c>
      <c r="F10" s="154">
        <f>[4]STA_SP1_NO!$F$36</f>
        <v>2</v>
      </c>
      <c r="G10" s="185">
        <f>[5]STA_SP1_NO!$F$36</f>
        <v>0</v>
      </c>
      <c r="H10" s="154">
        <f>[6]STA_SP1_NO!$F$36</f>
        <v>0</v>
      </c>
      <c r="I10" s="193">
        <f>[7]STA_SP1_NO!$F$36</f>
        <v>0</v>
      </c>
      <c r="J10" s="154">
        <f>[8]STA_SP1_NO!$F$36</f>
        <v>1</v>
      </c>
      <c r="K10" s="185">
        <f>[9]STA_SP1_NO!$F$36</f>
        <v>0</v>
      </c>
      <c r="L10" s="197">
        <f>'[10]СП-1 (н.о.)'!$F$37</f>
        <v>0</v>
      </c>
      <c r="M10" s="185">
        <f>[11]STA_SP1_NO!$F$36</f>
        <v>0</v>
      </c>
      <c r="N10" s="62">
        <f t="shared" si="0"/>
        <v>5</v>
      </c>
    </row>
    <row r="11" spans="1:14" x14ac:dyDescent="0.25">
      <c r="A11" s="36">
        <v>8</v>
      </c>
      <c r="B11" s="37" t="s">
        <v>19</v>
      </c>
      <c r="C11" s="185">
        <f>[1]STA_SP1_NO!$F$40</f>
        <v>9</v>
      </c>
      <c r="D11" s="154">
        <f>[2]STA_SP1_NO!$F$40</f>
        <v>11</v>
      </c>
      <c r="E11" s="185">
        <f>[3]STA_SP1_NO!$F$40</f>
        <v>2</v>
      </c>
      <c r="F11" s="154">
        <f>[4]STA_SP1_NO!$F$40</f>
        <v>27</v>
      </c>
      <c r="G11" s="185">
        <f>[5]STA_SP1_NO!$F$40</f>
        <v>1</v>
      </c>
      <c r="H11" s="154">
        <f>[6]STA_SP1_NO!$F$40</f>
        <v>79</v>
      </c>
      <c r="I11" s="193">
        <f>[7]STA_SP1_NO!$F$40</f>
        <v>12</v>
      </c>
      <c r="J11" s="154">
        <f>[8]STA_SP1_NO!$F$40</f>
        <v>4</v>
      </c>
      <c r="K11" s="185">
        <f>[9]STA_SP1_NO!$F$40</f>
        <v>14</v>
      </c>
      <c r="L11" s="197">
        <f>'[10]СП-1 (н.о.)'!$F$41</f>
        <v>3</v>
      </c>
      <c r="M11" s="185">
        <f>[11]STA_SP1_NO!$F$40</f>
        <v>8</v>
      </c>
      <c r="N11" s="62">
        <f t="shared" si="0"/>
        <v>170</v>
      </c>
    </row>
    <row r="12" spans="1:14" x14ac:dyDescent="0.25">
      <c r="A12" s="36">
        <v>9</v>
      </c>
      <c r="B12" s="37" t="s">
        <v>20</v>
      </c>
      <c r="C12" s="185">
        <f>[1]STA_SP1_NO!$F$56</f>
        <v>278</v>
      </c>
      <c r="D12" s="154">
        <f>[2]STA_SP1_NO!$F$56</f>
        <v>228</v>
      </c>
      <c r="E12" s="185">
        <f>[3]STA_SP1_NO!$F$56</f>
        <v>138</v>
      </c>
      <c r="F12" s="154">
        <f>[4]STA_SP1_NO!$F$56</f>
        <v>349</v>
      </c>
      <c r="G12" s="185">
        <f>[5]STA_SP1_NO!$F$56</f>
        <v>113</v>
      </c>
      <c r="H12" s="154">
        <f>[6]STA_SP1_NO!$F$56</f>
        <v>48</v>
      </c>
      <c r="I12" s="193">
        <f>[7]STA_SP1_NO!$F$56</f>
        <v>6</v>
      </c>
      <c r="J12" s="154">
        <f>[8]STA_SP1_NO!$F$56</f>
        <v>75</v>
      </c>
      <c r="K12" s="185">
        <f>[9]STA_SP1_NO!$F$56</f>
        <v>52</v>
      </c>
      <c r="L12" s="197">
        <f>'[10]СП-1 (н.о.)'!$F$57</f>
        <v>34</v>
      </c>
      <c r="M12" s="185">
        <f>[11]STA_SP1_NO!$F$56</f>
        <v>58</v>
      </c>
      <c r="N12" s="62">
        <f t="shared" si="0"/>
        <v>1379</v>
      </c>
    </row>
    <row r="13" spans="1:14" x14ac:dyDescent="0.25">
      <c r="A13" s="36">
        <v>10</v>
      </c>
      <c r="B13" s="37" t="s">
        <v>21</v>
      </c>
      <c r="C13" s="185">
        <f>[1]STA_SP1_NO!$F$88</f>
        <v>405</v>
      </c>
      <c r="D13" s="154">
        <f>[2]STA_SP1_NO!$F$88</f>
        <v>686</v>
      </c>
      <c r="E13" s="185">
        <f>[3]STA_SP1_NO!$F$88</f>
        <v>628</v>
      </c>
      <c r="F13" s="154">
        <f>[4]STA_SP1_NO!$F$88</f>
        <v>680</v>
      </c>
      <c r="G13" s="185">
        <f>[5]STA_SP1_NO!$F$88</f>
        <v>940</v>
      </c>
      <c r="H13" s="154">
        <f>[6]STA_SP1_NO!$F$88</f>
        <v>600</v>
      </c>
      <c r="I13" s="193">
        <f>[7]STA_SP1_NO!$F$88</f>
        <v>743</v>
      </c>
      <c r="J13" s="154">
        <f>[8]STA_SP1_NO!$F$88</f>
        <v>1187</v>
      </c>
      <c r="K13" s="185">
        <f>[9]STA_SP1_NO!$F$88</f>
        <v>740</v>
      </c>
      <c r="L13" s="197">
        <f>'[10]СП-1 (н.о.)'!$F$89</f>
        <v>585</v>
      </c>
      <c r="M13" s="185">
        <f>[11]STA_SP1_NO!$F$88</f>
        <v>786</v>
      </c>
      <c r="N13" s="62">
        <f t="shared" si="0"/>
        <v>7980</v>
      </c>
    </row>
    <row r="14" spans="1:14" x14ac:dyDescent="0.25">
      <c r="A14" s="36">
        <v>11</v>
      </c>
      <c r="B14" s="37" t="s">
        <v>22</v>
      </c>
      <c r="C14" s="185">
        <f>[1]STA_SP1_NO!$F$124</f>
        <v>0</v>
      </c>
      <c r="D14" s="154">
        <f>[2]STA_SP1_NO!$F$124</f>
        <v>0</v>
      </c>
      <c r="E14" s="185">
        <f>[3]STA_SP1_NO!$F$124</f>
        <v>0</v>
      </c>
      <c r="F14" s="154">
        <f>[4]STA_SP1_NO!$F$124</f>
        <v>0</v>
      </c>
      <c r="G14" s="185">
        <f>[5]STA_SP1_NO!$F$124</f>
        <v>0</v>
      </c>
      <c r="H14" s="154">
        <f>[6]STA_SP1_NO!$F$124</f>
        <v>0</v>
      </c>
      <c r="I14" s="193">
        <f>[7]STA_SP1_NO!$F$124</f>
        <v>0</v>
      </c>
      <c r="J14" s="154">
        <f>[8]STA_SP1_NO!$F$124</f>
        <v>0</v>
      </c>
      <c r="K14" s="185">
        <f>[9]STA_SP1_NO!$F$124</f>
        <v>0</v>
      </c>
      <c r="L14" s="197">
        <f>'[10]СП-1 (н.о.)'!$F$125</f>
        <v>0</v>
      </c>
      <c r="M14" s="185">
        <f>[11]STA_SP1_NO!$F$124</f>
        <v>0</v>
      </c>
      <c r="N14" s="62">
        <f t="shared" si="0"/>
        <v>0</v>
      </c>
    </row>
    <row r="15" spans="1:14" x14ac:dyDescent="0.25">
      <c r="A15" s="36">
        <v>12</v>
      </c>
      <c r="B15" s="37" t="s">
        <v>23</v>
      </c>
      <c r="C15" s="185">
        <f>[1]STA_SP1_NO!$F$128</f>
        <v>0</v>
      </c>
      <c r="D15" s="154">
        <f>[2]STA_SP1_NO!$F$128</f>
        <v>0</v>
      </c>
      <c r="E15" s="185">
        <f>[3]STA_SP1_NO!$F$128</f>
        <v>0</v>
      </c>
      <c r="F15" s="154">
        <f>[4]STA_SP1_NO!$F$128</f>
        <v>0</v>
      </c>
      <c r="G15" s="185">
        <f>[5]STA_SP1_NO!$F$128</f>
        <v>0</v>
      </c>
      <c r="H15" s="154">
        <f>[6]STA_SP1_NO!$F$128</f>
        <v>0</v>
      </c>
      <c r="I15" s="193">
        <f>[7]STA_SP1_NO!$F$128</f>
        <v>0</v>
      </c>
      <c r="J15" s="154">
        <f>[8]STA_SP1_NO!$F$128</f>
        <v>0</v>
      </c>
      <c r="K15" s="185">
        <f>[9]STA_SP1_NO!$F$128</f>
        <v>0</v>
      </c>
      <c r="L15" s="197">
        <f>'[10]СП-1 (н.о.)'!$F$129</f>
        <v>0</v>
      </c>
      <c r="M15" s="185">
        <f>[11]STA_SP1_NO!$F$128</f>
        <v>0</v>
      </c>
      <c r="N15" s="62">
        <f t="shared" si="0"/>
        <v>0</v>
      </c>
    </row>
    <row r="16" spans="1:14" x14ac:dyDescent="0.25">
      <c r="A16" s="36">
        <v>13</v>
      </c>
      <c r="B16" s="37" t="s">
        <v>24</v>
      </c>
      <c r="C16" s="185">
        <f>[1]STA_SP1_NO!$F$132</f>
        <v>25</v>
      </c>
      <c r="D16" s="154">
        <f>[2]STA_SP1_NO!$F$132</f>
        <v>4</v>
      </c>
      <c r="E16" s="185">
        <f>[3]STA_SP1_NO!$F$132</f>
        <v>10</v>
      </c>
      <c r="F16" s="154">
        <f>[4]STA_SP1_NO!$F$132</f>
        <v>16</v>
      </c>
      <c r="G16" s="185">
        <f>[5]STA_SP1_NO!$F$132</f>
        <v>8</v>
      </c>
      <c r="H16" s="154">
        <f>[6]STA_SP1_NO!$F$132</f>
        <v>10</v>
      </c>
      <c r="I16" s="193">
        <f>[7]STA_SP1_NO!$F$132</f>
        <v>0</v>
      </c>
      <c r="J16" s="154">
        <f>[8]STA_SP1_NO!$F$132</f>
        <v>4</v>
      </c>
      <c r="K16" s="185">
        <f>[9]STA_SP1_NO!$F$132</f>
        <v>13</v>
      </c>
      <c r="L16" s="197">
        <f>'[10]СП-1 (н.о.)'!$F$133</f>
        <v>1</v>
      </c>
      <c r="M16" s="185">
        <f>[11]STA_SP1_NO!$F$132</f>
        <v>2</v>
      </c>
      <c r="N16" s="62">
        <f t="shared" si="0"/>
        <v>93</v>
      </c>
    </row>
    <row r="17" spans="1:14" x14ac:dyDescent="0.25">
      <c r="A17" s="36">
        <v>14</v>
      </c>
      <c r="B17" s="37" t="s">
        <v>25</v>
      </c>
      <c r="C17" s="185">
        <f>[1]STA_SP1_NO!$F$153</f>
        <v>0</v>
      </c>
      <c r="D17" s="154">
        <f>[2]STA_SP1_NO!$F$153</f>
        <v>7</v>
      </c>
      <c r="E17" s="185">
        <f>[3]STA_SP1_NO!$F$153</f>
        <v>0</v>
      </c>
      <c r="F17" s="154">
        <f>[4]STA_SP1_NO!$F$153</f>
        <v>0</v>
      </c>
      <c r="G17" s="185">
        <f>[5]STA_SP1_NO!$F$153</f>
        <v>0</v>
      </c>
      <c r="H17" s="154">
        <f>[6]STA_SP1_NO!$F$153</f>
        <v>0</v>
      </c>
      <c r="I17" s="193">
        <f>[7]STA_SP1_NO!$F$153</f>
        <v>0</v>
      </c>
      <c r="J17" s="154">
        <f>[8]STA_SP1_NO!$F$153</f>
        <v>0</v>
      </c>
      <c r="K17" s="185">
        <f>[9]STA_SP1_NO!$F$153</f>
        <v>0</v>
      </c>
      <c r="L17" s="197">
        <f>'[10]СП-1 (н.о.)'!$F$154</f>
        <v>0</v>
      </c>
      <c r="M17" s="185">
        <f>[11]STA_SP1_NO!$F$153</f>
        <v>1</v>
      </c>
      <c r="N17" s="62">
        <f t="shared" si="0"/>
        <v>8</v>
      </c>
    </row>
    <row r="18" spans="1:14" x14ac:dyDescent="0.25">
      <c r="A18" s="36">
        <v>15</v>
      </c>
      <c r="B18" s="37" t="s">
        <v>26</v>
      </c>
      <c r="C18" s="185">
        <f>[1]STA_SP1_NO!$F$158</f>
        <v>0</v>
      </c>
      <c r="D18" s="154">
        <f>[2]STA_SP1_NO!$F$158</f>
        <v>0</v>
      </c>
      <c r="E18" s="185">
        <f>[3]STA_SP1_NO!$F$158</f>
        <v>0</v>
      </c>
      <c r="F18" s="154">
        <f>[4]STA_SP1_NO!$F$158</f>
        <v>0</v>
      </c>
      <c r="G18" s="185">
        <f>[5]STA_SP1_NO!$F$158</f>
        <v>0</v>
      </c>
      <c r="H18" s="154">
        <f>[6]STA_SP1_NO!$F$158</f>
        <v>0</v>
      </c>
      <c r="I18" s="193">
        <f>[7]STA_SP1_NO!$F$158</f>
        <v>0</v>
      </c>
      <c r="J18" s="154">
        <f>[8]STA_SP1_NO!$F$158</f>
        <v>0</v>
      </c>
      <c r="K18" s="185">
        <f>[9]STA_SP1_NO!$F$158</f>
        <v>0</v>
      </c>
      <c r="L18" s="197">
        <f>'[10]СП-1 (н.о.)'!$F$159</f>
        <v>0</v>
      </c>
      <c r="M18" s="185">
        <f>[11]STA_SP1_NO!$F$158</f>
        <v>0</v>
      </c>
      <c r="N18" s="62">
        <f t="shared" si="0"/>
        <v>0</v>
      </c>
    </row>
    <row r="19" spans="1:14" x14ac:dyDescent="0.25">
      <c r="A19" s="36">
        <v>16</v>
      </c>
      <c r="B19" s="37" t="s">
        <v>27</v>
      </c>
      <c r="C19" s="185">
        <f>[1]STA_SP1_NO!$F$161</f>
        <v>11</v>
      </c>
      <c r="D19" s="154">
        <f>[2]STA_SP1_NO!$F$161</f>
        <v>0</v>
      </c>
      <c r="E19" s="185">
        <f>[3]STA_SP1_NO!$F$161</f>
        <v>0</v>
      </c>
      <c r="F19" s="154">
        <f>[4]STA_SP1_NO!$F$161</f>
        <v>1</v>
      </c>
      <c r="G19" s="185">
        <f>[5]STA_SP1_NO!$F$161</f>
        <v>0</v>
      </c>
      <c r="H19" s="154">
        <f>[6]STA_SP1_NO!$F$161</f>
        <v>1</v>
      </c>
      <c r="I19" s="193">
        <f>[7]STA_SP1_NO!$F$161</f>
        <v>0</v>
      </c>
      <c r="J19" s="154">
        <f>[8]STA_SP1_NO!$F$161</f>
        <v>0</v>
      </c>
      <c r="K19" s="185">
        <f>[9]STA_SP1_NO!$F$161</f>
        <v>0</v>
      </c>
      <c r="L19" s="197">
        <f>'[10]СП-1 (н.о.)'!$F$162</f>
        <v>0</v>
      </c>
      <c r="M19" s="185">
        <f>[11]STA_SP1_NO!$F$161</f>
        <v>0</v>
      </c>
      <c r="N19" s="62">
        <f t="shared" si="0"/>
        <v>13</v>
      </c>
    </row>
    <row r="20" spans="1:14" x14ac:dyDescent="0.25">
      <c r="A20" s="36">
        <v>17</v>
      </c>
      <c r="B20" s="37" t="s">
        <v>28</v>
      </c>
      <c r="C20" s="185">
        <f>[1]STA_SP1_NO!$F$167</f>
        <v>0</v>
      </c>
      <c r="D20" s="154">
        <f>[2]STA_SP1_NO!$F$167</f>
        <v>0</v>
      </c>
      <c r="E20" s="185">
        <f>[3]STA_SP1_NO!$F$167</f>
        <v>0</v>
      </c>
      <c r="F20" s="154">
        <f>[4]STA_SP1_NO!$F$167</f>
        <v>0</v>
      </c>
      <c r="G20" s="185">
        <f>[5]STA_SP1_NO!$F$167</f>
        <v>0</v>
      </c>
      <c r="H20" s="154">
        <f>[6]STA_SP1_NO!$F$167</f>
        <v>0</v>
      </c>
      <c r="I20" s="193">
        <f>[7]STA_SP1_NO!$F$167</f>
        <v>0</v>
      </c>
      <c r="J20" s="154">
        <f>[8]STA_SP1_NO!$F$167</f>
        <v>0</v>
      </c>
      <c r="K20" s="185">
        <f>[9]STA_SP1_NO!$F$167</f>
        <v>0</v>
      </c>
      <c r="L20" s="197">
        <f>'[10]СП-1 (н.о.)'!$F$168</f>
        <v>0</v>
      </c>
      <c r="M20" s="185">
        <f>[11]STA_SP1_NO!$F$167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[1]STA_SP1_NO!$F$170</f>
        <v>22</v>
      </c>
      <c r="D21" s="154">
        <f>[2]STA_SP1_NO!$F$170</f>
        <v>192</v>
      </c>
      <c r="E21" s="185">
        <f>[3]STA_SP1_NO!$F$170</f>
        <v>40</v>
      </c>
      <c r="F21" s="154">
        <f>[4]STA_SP1_NO!$F$170</f>
        <v>189</v>
      </c>
      <c r="G21" s="185">
        <f>[5]STA_SP1_NO!$F$170</f>
        <v>9</v>
      </c>
      <c r="H21" s="154">
        <f>[6]STA_SP1_NO!$F$170</f>
        <v>116</v>
      </c>
      <c r="I21" s="193">
        <f>[7]STA_SP1_NO!$F$170</f>
        <v>16</v>
      </c>
      <c r="J21" s="154">
        <f>[8]STA_SP1_NO!$F$170</f>
        <v>21</v>
      </c>
      <c r="K21" s="185">
        <f>[9]STA_SP1_NO!$F$170</f>
        <v>109</v>
      </c>
      <c r="L21" s="197">
        <f>'[10]СП-1 (н.о.)'!$F$171</f>
        <v>27</v>
      </c>
      <c r="M21" s="185">
        <f>[11]STA_SP1_NO!$F$170</f>
        <v>51</v>
      </c>
      <c r="N21" s="155">
        <f t="shared" si="0"/>
        <v>792</v>
      </c>
    </row>
    <row r="22" spans="1:14" ht="15.75" thickBot="1" x14ac:dyDescent="0.3">
      <c r="A22" s="40"/>
      <c r="B22" s="41" t="s">
        <v>3</v>
      </c>
      <c r="C22" s="42">
        <f>SUM(C4:C21)</f>
        <v>5128</v>
      </c>
      <c r="D22" s="56">
        <f>SUM(D4:D21)</f>
        <v>5107</v>
      </c>
      <c r="E22" s="83">
        <f t="shared" ref="E22:M22" si="1">SUM(E4:E21)</f>
        <v>1471</v>
      </c>
      <c r="F22" s="43">
        <f t="shared" si="1"/>
        <v>3451</v>
      </c>
      <c r="G22" s="44">
        <f t="shared" si="1"/>
        <v>1702</v>
      </c>
      <c r="H22" s="43">
        <f t="shared" si="1"/>
        <v>4705</v>
      </c>
      <c r="I22" s="44">
        <f t="shared" si="1"/>
        <v>879</v>
      </c>
      <c r="J22" s="43">
        <f>SUM(J4:J21)</f>
        <v>2772</v>
      </c>
      <c r="K22" s="44">
        <f t="shared" si="1"/>
        <v>1210</v>
      </c>
      <c r="L22" s="43">
        <f>SUM(L4:L21)</f>
        <v>2162</v>
      </c>
      <c r="M22" s="44">
        <f t="shared" si="1"/>
        <v>6348</v>
      </c>
      <c r="N22" s="43">
        <f>SUM(N4:N21)</f>
        <v>34935</v>
      </c>
    </row>
    <row r="23" spans="1:14" ht="15.75" thickBot="1" x14ac:dyDescent="0.3">
      <c r="A23" s="47"/>
      <c r="B23" s="48"/>
      <c r="C23" s="50"/>
      <c r="D23" s="68"/>
      <c r="E23" s="68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41" t="s">
        <v>31</v>
      </c>
      <c r="B24" s="342"/>
      <c r="C24" s="52">
        <f>C22/N22</f>
        <v>0.14678688993845712</v>
      </c>
      <c r="D24" s="51">
        <f>D22/N22</f>
        <v>0.1461857735795048</v>
      </c>
      <c r="E24" s="52">
        <f>E22/N22</f>
        <v>4.2106769715185344E-2</v>
      </c>
      <c r="F24" s="51">
        <f>F22/N22</f>
        <v>9.8783454987834543E-2</v>
      </c>
      <c r="G24" s="52">
        <f>G22/N22</f>
        <v>4.8719049663661085E-2</v>
      </c>
      <c r="H24" s="51">
        <f>H22/N22</f>
        <v>0.13467868899384572</v>
      </c>
      <c r="I24" s="52">
        <f>I22/N22</f>
        <v>2.5161013310433661E-2</v>
      </c>
      <c r="J24" s="51">
        <f>J22/N22</f>
        <v>7.9347359381708893E-2</v>
      </c>
      <c r="K24" s="52">
        <f>K22/N22</f>
        <v>3.46357521110634E-2</v>
      </c>
      <c r="L24" s="51">
        <f>L22/N22</f>
        <v>6.1886360383569483E-2</v>
      </c>
      <c r="M24" s="53">
        <f>M22/N22</f>
        <v>0.18170888793473594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08" t="s">
        <v>0</v>
      </c>
      <c r="B26" s="314" t="s">
        <v>1</v>
      </c>
      <c r="C26" s="355" t="s">
        <v>90</v>
      </c>
      <c r="D26" s="355"/>
      <c r="E26" s="355"/>
      <c r="F26" s="355"/>
      <c r="G26" s="355"/>
      <c r="H26" s="355"/>
      <c r="I26" s="325" t="s">
        <v>3</v>
      </c>
      <c r="J26" s="1"/>
      <c r="K26" s="1"/>
      <c r="L26" s="1"/>
      <c r="M26" s="1"/>
      <c r="N26" s="1"/>
    </row>
    <row r="27" spans="1:14" ht="15.75" thickBot="1" x14ac:dyDescent="0.3">
      <c r="A27" s="309"/>
      <c r="B27" s="315"/>
      <c r="C27" s="257" t="s">
        <v>11</v>
      </c>
      <c r="D27" s="285" t="s">
        <v>32</v>
      </c>
      <c r="E27" s="259" t="s">
        <v>7</v>
      </c>
      <c r="F27" s="165" t="s">
        <v>9</v>
      </c>
      <c r="G27" s="283" t="s">
        <v>4</v>
      </c>
      <c r="H27" s="281" t="s">
        <v>96</v>
      </c>
      <c r="I27" s="326"/>
      <c r="J27" s="97"/>
      <c r="K27" s="351" t="s">
        <v>33</v>
      </c>
      <c r="L27" s="352"/>
      <c r="M27" s="148">
        <f>N22</f>
        <v>34935</v>
      </c>
      <c r="N27" s="149">
        <f>M27/M29</f>
        <v>0.95785808291291952</v>
      </c>
    </row>
    <row r="28" spans="1:14" ht="15.75" thickBot="1" x14ac:dyDescent="0.3">
      <c r="A28" s="24">
        <v>19</v>
      </c>
      <c r="B28" s="96" t="s">
        <v>34</v>
      </c>
      <c r="C28" s="258">
        <f>[12]STA_SP2_ZO!$L$51</f>
        <v>505</v>
      </c>
      <c r="D28" s="260">
        <f>[13]STA_SP2_ZO!$L$51</f>
        <v>289</v>
      </c>
      <c r="E28" s="264">
        <f>[14]STA_SP2_ZO!$L$51</f>
        <v>192</v>
      </c>
      <c r="F28" s="55">
        <f>[15]STA_SP2_ZO!$L$51</f>
        <v>115</v>
      </c>
      <c r="G28" s="147">
        <f>[16]STA_SP2_ZO!$L$51</f>
        <v>436</v>
      </c>
      <c r="H28" s="284">
        <f>[17]STA_SP2_ZO!$L$51</f>
        <v>0</v>
      </c>
      <c r="I28" s="55">
        <f>SUM(C28:H28)</f>
        <v>1537</v>
      </c>
      <c r="J28" s="97"/>
      <c r="K28" s="343" t="s">
        <v>34</v>
      </c>
      <c r="L28" s="344"/>
      <c r="M28" s="147">
        <f>I28</f>
        <v>1537</v>
      </c>
      <c r="N28" s="150">
        <f>M28/M29</f>
        <v>4.2141917087080503E-2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45" t="s">
        <v>3</v>
      </c>
      <c r="L29" s="346"/>
      <c r="M29" s="151">
        <f>M27+M28</f>
        <v>36472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0.32856213402732598</v>
      </c>
      <c r="D30" s="98">
        <f>D28/I28</f>
        <v>0.18802862719583605</v>
      </c>
      <c r="E30" s="25">
        <f>E28/I28</f>
        <v>0.12491867273910215</v>
      </c>
      <c r="F30" s="98">
        <f>F28/I28</f>
        <v>7.4821080026024722E-2</v>
      </c>
      <c r="G30" s="25">
        <f>G28/I28</f>
        <v>0.2836694860117111</v>
      </c>
      <c r="H30" s="98">
        <f>H28/I28</f>
        <v>0</v>
      </c>
      <c r="I30" s="98">
        <f>I28/I28</f>
        <v>1</v>
      </c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221"/>
    </row>
  </sheetData>
  <mergeCells count="14">
    <mergeCell ref="N2:N3"/>
    <mergeCell ref="A30:B30"/>
    <mergeCell ref="K28:L28"/>
    <mergeCell ref="C1:K1"/>
    <mergeCell ref="A2:A3"/>
    <mergeCell ref="B2:B3"/>
    <mergeCell ref="C2:M2"/>
    <mergeCell ref="A24:B24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C15" sqref="C15"/>
    </sheetView>
  </sheetViews>
  <sheetFormatPr defaultRowHeight="15" x14ac:dyDescent="0.25"/>
  <cols>
    <col min="1" max="1" width="4.5703125" customWidth="1"/>
    <col min="2" max="2" width="27.85546875" customWidth="1"/>
    <col min="8" max="8" width="9.5703125" customWidth="1"/>
  </cols>
  <sheetData>
    <row r="1" spans="1:14" ht="28.5" customHeight="1" thickBot="1" x14ac:dyDescent="0.3">
      <c r="A1" s="157"/>
      <c r="B1" s="157"/>
      <c r="C1" s="357" t="s">
        <v>101</v>
      </c>
      <c r="D1" s="358"/>
      <c r="E1" s="358"/>
      <c r="F1" s="358"/>
      <c r="G1" s="358"/>
      <c r="H1" s="358"/>
      <c r="I1" s="358"/>
      <c r="J1" s="29"/>
      <c r="K1" s="29"/>
      <c r="L1" s="29"/>
      <c r="M1" s="29"/>
      <c r="N1" s="29"/>
    </row>
    <row r="2" spans="1:14" ht="15.75" thickBot="1" x14ac:dyDescent="0.3">
      <c r="A2" s="333" t="s">
        <v>0</v>
      </c>
      <c r="B2" s="335" t="s">
        <v>1</v>
      </c>
      <c r="C2" s="359" t="s">
        <v>2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39" t="s">
        <v>3</v>
      </c>
    </row>
    <row r="3" spans="1:14" ht="15.75" thickBot="1" x14ac:dyDescent="0.3">
      <c r="A3" s="334"/>
      <c r="B3" s="336"/>
      <c r="C3" s="79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6" t="s">
        <v>10</v>
      </c>
      <c r="L3" s="228" t="s">
        <v>93</v>
      </c>
      <c r="M3" s="58" t="s">
        <v>11</v>
      </c>
      <c r="N3" s="340"/>
    </row>
    <row r="4" spans="1:14" ht="15.75" thickBot="1" x14ac:dyDescent="0.3">
      <c r="A4" s="34">
        <v>1</v>
      </c>
      <c r="B4" s="35" t="s">
        <v>12</v>
      </c>
      <c r="C4" s="184">
        <f>[1]STA_SP1_NO!$H$10</f>
        <v>70</v>
      </c>
      <c r="D4" s="81">
        <f>[2]STA_SP1_NO!$H$10</f>
        <v>397</v>
      </c>
      <c r="E4" s="184">
        <f>[3]STA_SP1_NO!$H$10</f>
        <v>38</v>
      </c>
      <c r="F4" s="81">
        <f>[4]STA_SP1_NO!$H$10</f>
        <v>172</v>
      </c>
      <c r="G4" s="184">
        <f>[5]STA_SP1_NO!$H$10</f>
        <v>47</v>
      </c>
      <c r="H4" s="81">
        <f>[6]STA_SP1_NO!$H$10</f>
        <v>233</v>
      </c>
      <c r="I4" s="193">
        <f>[7]STA_SP1_NO!$H$10</f>
        <v>63</v>
      </c>
      <c r="J4" s="164">
        <f>[8]STA_SP1_NO!$H$10</f>
        <v>44</v>
      </c>
      <c r="K4" s="184">
        <f>[9]STA_SP1_NO!$H$10</f>
        <v>55</v>
      </c>
      <c r="L4" s="183">
        <f>'[10]СП-1 (н.о.)'!$H$11</f>
        <v>85</v>
      </c>
      <c r="M4" s="184">
        <f>[11]STA_SP1_NO!$H$10</f>
        <v>311</v>
      </c>
      <c r="N4" s="154">
        <f t="shared" ref="N4:N22" si="0">SUM(C4:M4)</f>
        <v>1515</v>
      </c>
    </row>
    <row r="5" spans="1:14" ht="15.75" thickBot="1" x14ac:dyDescent="0.3">
      <c r="A5" s="36">
        <v>2</v>
      </c>
      <c r="B5" s="37" t="s">
        <v>13</v>
      </c>
      <c r="C5" s="184">
        <f>[1]STA_SP1_NO!$H$20</f>
        <v>292</v>
      </c>
      <c r="D5" s="81">
        <f>[2]STA_SP1_NO!$H$20</f>
        <v>536</v>
      </c>
      <c r="E5" s="184">
        <f>[3]STA_SP1_NO!$H$20</f>
        <v>74</v>
      </c>
      <c r="F5" s="81">
        <f>[4]STA_SP1_NO!$H$20</f>
        <v>822</v>
      </c>
      <c r="G5" s="184">
        <f>[5]STA_SP1_NO!$H$20</f>
        <v>30</v>
      </c>
      <c r="H5" s="81">
        <f>[6]STA_SP1_NO!$H$20</f>
        <v>1326</v>
      </c>
      <c r="I5" s="193">
        <f>[7]STA_SP1_NO!$H$20</f>
        <v>0</v>
      </c>
      <c r="J5" s="164">
        <f>[8]STA_SP1_NO!$H$20</f>
        <v>79</v>
      </c>
      <c r="K5" s="184">
        <f>[9]STA_SP1_NO!$H$20</f>
        <v>0</v>
      </c>
      <c r="L5" s="183">
        <f>'[10]СП-1 (н.о.)'!$H$21</f>
        <v>89</v>
      </c>
      <c r="M5" s="184">
        <f>[11]STA_SP1_NO!$H$20</f>
        <v>2197</v>
      </c>
      <c r="N5" s="62">
        <f t="shared" si="0"/>
        <v>5445</v>
      </c>
    </row>
    <row r="6" spans="1:14" ht="15.75" thickBot="1" x14ac:dyDescent="0.3">
      <c r="A6" s="36">
        <v>3</v>
      </c>
      <c r="B6" s="37" t="s">
        <v>14</v>
      </c>
      <c r="C6" s="184">
        <f>[1]STA_SP1_NO!$H$24</f>
        <v>94</v>
      </c>
      <c r="D6" s="81">
        <f>[2]STA_SP1_NO!$H$24</f>
        <v>398</v>
      </c>
      <c r="E6" s="184">
        <f>[3]STA_SP1_NO!$H$24</f>
        <v>211</v>
      </c>
      <c r="F6" s="81">
        <f>[4]STA_SP1_NO!$H$24</f>
        <v>232</v>
      </c>
      <c r="G6" s="184">
        <f>[5]STA_SP1_NO!$H$24</f>
        <v>220</v>
      </c>
      <c r="H6" s="81">
        <f>[6]STA_SP1_NO!$H$24</f>
        <v>402</v>
      </c>
      <c r="I6" s="193">
        <f>[7]STA_SP1_NO!$H$24</f>
        <v>85</v>
      </c>
      <c r="J6" s="164">
        <f>[8]STA_SP1_NO!$H$24</f>
        <v>148</v>
      </c>
      <c r="K6" s="184">
        <f>[9]STA_SP1_NO!$H$24</f>
        <v>125</v>
      </c>
      <c r="L6" s="183">
        <f>'[10]СП-1 (н.о.)'!$H$25</f>
        <v>230</v>
      </c>
      <c r="M6" s="184">
        <f>[11]STA_SP1_NO!$H$24</f>
        <v>371</v>
      </c>
      <c r="N6" s="62">
        <f t="shared" si="0"/>
        <v>2516</v>
      </c>
    </row>
    <row r="7" spans="1:14" ht="15.75" thickBot="1" x14ac:dyDescent="0.3">
      <c r="A7" s="36">
        <v>4</v>
      </c>
      <c r="B7" s="37" t="s">
        <v>15</v>
      </c>
      <c r="C7" s="184">
        <f>[1]STA_SP1_NO!$H$27</f>
        <v>0</v>
      </c>
      <c r="D7" s="81">
        <f>[2]STA_SP1_NO!$H$27</f>
        <v>0</v>
      </c>
      <c r="E7" s="184">
        <f>[3]STA_SP1_NO!$H$27</f>
        <v>0</v>
      </c>
      <c r="F7" s="81">
        <f>[4]STA_SP1_NO!$H$27</f>
        <v>0</v>
      </c>
      <c r="G7" s="184">
        <f>[5]STA_SP1_NO!$H$27</f>
        <v>0</v>
      </c>
      <c r="H7" s="81">
        <f>[6]STA_SP1_NO!$H$27</f>
        <v>0</v>
      </c>
      <c r="I7" s="193">
        <f>[7]STA_SP1_NO!$H$27</f>
        <v>0</v>
      </c>
      <c r="J7" s="164">
        <f>[8]STA_SP1_NO!$H$27</f>
        <v>0</v>
      </c>
      <c r="K7" s="184">
        <f>[9]STA_SP1_NO!$H$27</f>
        <v>0</v>
      </c>
      <c r="L7" s="183">
        <f>'[10]СП-1 (н.о.)'!$H$28</f>
        <v>0</v>
      </c>
      <c r="M7" s="184">
        <f>[11]STA_SP1_NO!$H$27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4">
        <f>[1]STA_SP1_NO!$H$30</f>
        <v>0</v>
      </c>
      <c r="D8" s="81">
        <f>[2]STA_SP1_NO!$H$30</f>
        <v>1</v>
      </c>
      <c r="E8" s="184">
        <f>[3]STA_SP1_NO!$H$30</f>
        <v>0</v>
      </c>
      <c r="F8" s="81">
        <f>[4]STA_SP1_NO!$H$30</f>
        <v>0</v>
      </c>
      <c r="G8" s="184">
        <f>[5]STA_SP1_NO!$H$30</f>
        <v>0</v>
      </c>
      <c r="H8" s="81">
        <f>[6]STA_SP1_NO!$H$30</f>
        <v>0</v>
      </c>
      <c r="I8" s="193">
        <f>[7]STA_SP1_NO!$H$30</f>
        <v>0</v>
      </c>
      <c r="J8" s="164">
        <f>[8]STA_SP1_NO!$H$30</f>
        <v>0</v>
      </c>
      <c r="K8" s="184">
        <f>[9]STA_SP1_NO!$H$30</f>
        <v>0</v>
      </c>
      <c r="L8" s="183">
        <f>'[10]СП-1 (н.о.)'!$H$31</f>
        <v>0</v>
      </c>
      <c r="M8" s="184">
        <f>[11]STA_SP1_NO!$H$30</f>
        <v>0</v>
      </c>
      <c r="N8" s="62">
        <f t="shared" si="0"/>
        <v>1</v>
      </c>
    </row>
    <row r="9" spans="1:14" ht="15.75" thickBot="1" x14ac:dyDescent="0.3">
      <c r="A9" s="36">
        <v>6</v>
      </c>
      <c r="B9" s="37" t="s">
        <v>17</v>
      </c>
      <c r="C9" s="184">
        <f>[1]STA_SP1_NO!$H$33</f>
        <v>0</v>
      </c>
      <c r="D9" s="81">
        <f>[2]STA_SP1_NO!$H$33</f>
        <v>0</v>
      </c>
      <c r="E9" s="184">
        <f>[3]STA_SP1_NO!$H$33</f>
        <v>0</v>
      </c>
      <c r="F9" s="81">
        <f>[4]STA_SP1_NO!$H$33</f>
        <v>1</v>
      </c>
      <c r="G9" s="184">
        <f>[5]STA_SP1_NO!$H$33</f>
        <v>0</v>
      </c>
      <c r="H9" s="81">
        <f>[6]STA_SP1_NO!$H$33</f>
        <v>0</v>
      </c>
      <c r="I9" s="193">
        <f>[7]STA_SP1_NO!$H$33</f>
        <v>0</v>
      </c>
      <c r="J9" s="164">
        <f>[8]STA_SP1_NO!$H$33</f>
        <v>0</v>
      </c>
      <c r="K9" s="184">
        <f>[9]STA_SP1_NO!$H$33</f>
        <v>0</v>
      </c>
      <c r="L9" s="183">
        <f>'[10]СП-1 (н.о.)'!$H$34</f>
        <v>0</v>
      </c>
      <c r="M9" s="184">
        <f>[11]STA_SP1_NO!$H$33</f>
        <v>0</v>
      </c>
      <c r="N9" s="62">
        <f t="shared" si="0"/>
        <v>1</v>
      </c>
    </row>
    <row r="10" spans="1:14" ht="15.75" thickBot="1" x14ac:dyDescent="0.3">
      <c r="A10" s="36">
        <v>7</v>
      </c>
      <c r="B10" s="37" t="s">
        <v>18</v>
      </c>
      <c r="C10" s="184">
        <f>[1]STA_SP1_NO!$H$36</f>
        <v>2</v>
      </c>
      <c r="D10" s="81">
        <f>[2]STA_SP1_NO!$H$36</f>
        <v>3</v>
      </c>
      <c r="E10" s="184">
        <f>[3]STA_SP1_NO!$H$36</f>
        <v>0</v>
      </c>
      <c r="F10" s="81">
        <f>[4]STA_SP1_NO!$H$36</f>
        <v>0</v>
      </c>
      <c r="G10" s="184">
        <f>[5]STA_SP1_NO!$H$36</f>
        <v>0</v>
      </c>
      <c r="H10" s="81">
        <f>[6]STA_SP1_NO!$H$36</f>
        <v>0</v>
      </c>
      <c r="I10" s="193">
        <f>[7]STA_SP1_NO!$H$36</f>
        <v>0</v>
      </c>
      <c r="J10" s="164">
        <f>[8]STA_SP1_NO!$H$36</f>
        <v>4</v>
      </c>
      <c r="K10" s="184">
        <f>[9]STA_SP1_NO!$H$36</f>
        <v>0</v>
      </c>
      <c r="L10" s="183">
        <f>'[10]СП-1 (н.о.)'!$H$37</f>
        <v>0</v>
      </c>
      <c r="M10" s="184">
        <f>[11]STA_SP1_NO!$H$36</f>
        <v>1</v>
      </c>
      <c r="N10" s="62">
        <f t="shared" si="0"/>
        <v>10</v>
      </c>
    </row>
    <row r="11" spans="1:14" ht="15.75" thickBot="1" x14ac:dyDescent="0.3">
      <c r="A11" s="36">
        <v>8</v>
      </c>
      <c r="B11" s="37" t="s">
        <v>19</v>
      </c>
      <c r="C11" s="184">
        <f>[1]STA_SP1_NO!$H$40</f>
        <v>18</v>
      </c>
      <c r="D11" s="81">
        <f>[2]STA_SP1_NO!$H$40</f>
        <v>25</v>
      </c>
      <c r="E11" s="184">
        <f>[3]STA_SP1_NO!$H$40</f>
        <v>3</v>
      </c>
      <c r="F11" s="81">
        <f>[4]STA_SP1_NO!$H$40</f>
        <v>28</v>
      </c>
      <c r="G11" s="184">
        <f>[5]STA_SP1_NO!$H$40</f>
        <v>5</v>
      </c>
      <c r="H11" s="81">
        <f>[6]STA_SP1_NO!$H$40</f>
        <v>61</v>
      </c>
      <c r="I11" s="193">
        <f>[7]STA_SP1_NO!$H$40</f>
        <v>15</v>
      </c>
      <c r="J11" s="164">
        <f>[8]STA_SP1_NO!$H$40</f>
        <v>9</v>
      </c>
      <c r="K11" s="184">
        <f>[9]STA_SP1_NO!$H$40</f>
        <v>24</v>
      </c>
      <c r="L11" s="183">
        <f>'[10]СП-1 (н.о.)'!$H$41</f>
        <v>2</v>
      </c>
      <c r="M11" s="184">
        <f>[11]STA_SP1_NO!$H$40</f>
        <v>31</v>
      </c>
      <c r="N11" s="62">
        <f t="shared" si="0"/>
        <v>221</v>
      </c>
    </row>
    <row r="12" spans="1:14" ht="15.75" thickBot="1" x14ac:dyDescent="0.3">
      <c r="A12" s="36">
        <v>9</v>
      </c>
      <c r="B12" s="37" t="s">
        <v>20</v>
      </c>
      <c r="C12" s="184">
        <f>[1]STA_SP1_NO!$H$56</f>
        <v>105</v>
      </c>
      <c r="D12" s="81">
        <f>[2]STA_SP1_NO!$H$56</f>
        <v>100</v>
      </c>
      <c r="E12" s="184">
        <f>[3]STA_SP1_NO!$H$56</f>
        <v>44</v>
      </c>
      <c r="F12" s="81">
        <f>[4]STA_SP1_NO!$H$56</f>
        <v>96</v>
      </c>
      <c r="G12" s="184">
        <f>[5]STA_SP1_NO!$H$56</f>
        <v>130</v>
      </c>
      <c r="H12" s="81">
        <f>[6]STA_SP1_NO!$H$56</f>
        <v>36</v>
      </c>
      <c r="I12" s="193">
        <f>[7]STA_SP1_NO!$H$56</f>
        <v>7</v>
      </c>
      <c r="J12" s="164">
        <f>[8]STA_SP1_NO!$H$56</f>
        <v>54</v>
      </c>
      <c r="K12" s="184">
        <f>[9]STA_SP1_NO!$H$56</f>
        <v>40</v>
      </c>
      <c r="L12" s="183">
        <f>'[10]СП-1 (н.о.)'!$H$57</f>
        <v>36</v>
      </c>
      <c r="M12" s="184">
        <f>[11]STA_SP1_NO!$H$56</f>
        <v>72</v>
      </c>
      <c r="N12" s="62">
        <f t="shared" si="0"/>
        <v>720</v>
      </c>
    </row>
    <row r="13" spans="1:14" ht="15.75" thickBot="1" x14ac:dyDescent="0.3">
      <c r="A13" s="36">
        <v>10</v>
      </c>
      <c r="B13" s="37" t="s">
        <v>21</v>
      </c>
      <c r="C13" s="184">
        <f>[1]STA_SP1_NO!$H$88</f>
        <v>479</v>
      </c>
      <c r="D13" s="81">
        <f>[2]STA_SP1_NO!$H$88</f>
        <v>1083</v>
      </c>
      <c r="E13" s="184">
        <f>[3]STA_SP1_NO!$H$88</f>
        <v>852</v>
      </c>
      <c r="F13" s="81">
        <f>[4]STA_SP1_NO!$H$88</f>
        <v>813</v>
      </c>
      <c r="G13" s="184">
        <f>[5]STA_SP1_NO!$H$88</f>
        <v>1079</v>
      </c>
      <c r="H13" s="81">
        <f>[6]STA_SP1_NO!$H$88</f>
        <v>1605</v>
      </c>
      <c r="I13" s="193">
        <f>[7]STA_SP1_NO!$H$88</f>
        <v>2202</v>
      </c>
      <c r="J13" s="164">
        <f>[8]STA_SP1_NO!$H$88</f>
        <v>972</v>
      </c>
      <c r="K13" s="184">
        <f>[9]STA_SP1_NO!$H$88</f>
        <v>793</v>
      </c>
      <c r="L13" s="183">
        <f>'[10]СП-1 (н.о.)'!$H$89</f>
        <v>742</v>
      </c>
      <c r="M13" s="184">
        <f>[11]STA_SP1_NO!$H$88</f>
        <v>1168</v>
      </c>
      <c r="N13" s="62">
        <f t="shared" si="0"/>
        <v>11788</v>
      </c>
    </row>
    <row r="14" spans="1:14" ht="15.75" thickBot="1" x14ac:dyDescent="0.3">
      <c r="A14" s="36">
        <v>11</v>
      </c>
      <c r="B14" s="37" t="s">
        <v>22</v>
      </c>
      <c r="C14" s="184">
        <f>[1]STA_SP1_NO!$H$124</f>
        <v>0</v>
      </c>
      <c r="D14" s="81">
        <f>[2]STA_SP1_NO!$H$124</f>
        <v>0</v>
      </c>
      <c r="E14" s="184">
        <f>[3]STA_SP1_NO!$H$124</f>
        <v>0</v>
      </c>
      <c r="F14" s="81">
        <f>[4]STA_SP1_NO!$H$124</f>
        <v>0</v>
      </c>
      <c r="G14" s="184">
        <f>[5]STA_SP1_NO!$H$124</f>
        <v>0</v>
      </c>
      <c r="H14" s="81">
        <f>[6]STA_SP1_NO!$H$124</f>
        <v>0</v>
      </c>
      <c r="I14" s="193">
        <f>[7]STA_SP1_NO!$H$124</f>
        <v>0</v>
      </c>
      <c r="J14" s="164">
        <f>[8]STA_SP1_NO!$H$124</f>
        <v>0</v>
      </c>
      <c r="K14" s="184">
        <f>[9]STA_SP1_NO!$H$124</f>
        <v>0</v>
      </c>
      <c r="L14" s="183">
        <f>'[10]СП-1 (н.о.)'!$H$125</f>
        <v>0</v>
      </c>
      <c r="M14" s="184">
        <f>[11]STA_SP1_NO!$H$124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4">
        <f>[1]STA_SP1_NO!$H$128</f>
        <v>0</v>
      </c>
      <c r="D15" s="81">
        <f>[2]STA_SP1_NO!$H$128</f>
        <v>6</v>
      </c>
      <c r="E15" s="184">
        <f>[3]STA_SP1_NO!$H$128</f>
        <v>0</v>
      </c>
      <c r="F15" s="81">
        <f>[4]STA_SP1_NO!$H$128</f>
        <v>0</v>
      </c>
      <c r="G15" s="184">
        <f>[5]STA_SP1_NO!$H$128</f>
        <v>0</v>
      </c>
      <c r="H15" s="81">
        <f>[6]STA_SP1_NO!$H$128</f>
        <v>0</v>
      </c>
      <c r="I15" s="193">
        <f>[7]STA_SP1_NO!$H$128</f>
        <v>0</v>
      </c>
      <c r="J15" s="164">
        <f>[8]STA_SP1_NO!$H$128</f>
        <v>0</v>
      </c>
      <c r="K15" s="184">
        <f>[9]STA_SP1_NO!$H$128</f>
        <v>0</v>
      </c>
      <c r="L15" s="183">
        <f>'[10]СП-1 (н.о.)'!$H$129</f>
        <v>0</v>
      </c>
      <c r="M15" s="184">
        <f>[11]STA_SP1_NO!$H$128</f>
        <v>0</v>
      </c>
      <c r="N15" s="62">
        <f t="shared" si="0"/>
        <v>6</v>
      </c>
    </row>
    <row r="16" spans="1:14" ht="15.75" thickBot="1" x14ac:dyDescent="0.3">
      <c r="A16" s="36">
        <v>13</v>
      </c>
      <c r="B16" s="37" t="s">
        <v>24</v>
      </c>
      <c r="C16" s="184">
        <f>[1]STA_SP1_NO!$H$132</f>
        <v>22</v>
      </c>
      <c r="D16" s="81">
        <f>[2]STA_SP1_NO!$H$132</f>
        <v>12</v>
      </c>
      <c r="E16" s="184">
        <f>[3]STA_SP1_NO!$H$132</f>
        <v>3</v>
      </c>
      <c r="F16" s="81">
        <f>[4]STA_SP1_NO!$H$132</f>
        <v>11</v>
      </c>
      <c r="G16" s="184">
        <f>[5]STA_SP1_NO!$H$132</f>
        <v>38</v>
      </c>
      <c r="H16" s="81">
        <f>[6]STA_SP1_NO!$H$132</f>
        <v>21</v>
      </c>
      <c r="I16" s="193">
        <f>[7]STA_SP1_NO!$H$132</f>
        <v>2</v>
      </c>
      <c r="J16" s="164">
        <f>[8]STA_SP1_NO!$H$132</f>
        <v>18</v>
      </c>
      <c r="K16" s="184">
        <f>[9]STA_SP1_NO!$H$132</f>
        <v>20</v>
      </c>
      <c r="L16" s="183">
        <f>'[10]СП-1 (н.о.)'!$H$133</f>
        <v>7</v>
      </c>
      <c r="M16" s="184">
        <f>[11]STA_SP1_NO!$H$132</f>
        <v>4</v>
      </c>
      <c r="N16" s="62">
        <f t="shared" si="0"/>
        <v>158</v>
      </c>
    </row>
    <row r="17" spans="1:14" ht="15.75" thickBot="1" x14ac:dyDescent="0.3">
      <c r="A17" s="36">
        <v>14</v>
      </c>
      <c r="B17" s="37" t="s">
        <v>25</v>
      </c>
      <c r="C17" s="184">
        <f>[1]STA_SP1_NO!$H$153</f>
        <v>0</v>
      </c>
      <c r="D17" s="81">
        <f>[2]STA_SP1_NO!$H$153</f>
        <v>21</v>
      </c>
      <c r="E17" s="184">
        <f>[3]STA_SP1_NO!$H$153</f>
        <v>0</v>
      </c>
      <c r="F17" s="81">
        <f>[4]STA_SP1_NO!$H$153</f>
        <v>0</v>
      </c>
      <c r="G17" s="184">
        <f>[5]STA_SP1_NO!$H$153</f>
        <v>0</v>
      </c>
      <c r="H17" s="81">
        <f>[6]STA_SP1_NO!$H$153</f>
        <v>0</v>
      </c>
      <c r="I17" s="193">
        <f>[7]STA_SP1_NO!$H$153</f>
        <v>0</v>
      </c>
      <c r="J17" s="164">
        <f>[8]STA_SP1_NO!$H$153</f>
        <v>0</v>
      </c>
      <c r="K17" s="184">
        <f>[9]STA_SP1_NO!$H$153</f>
        <v>0</v>
      </c>
      <c r="L17" s="183">
        <f>'[10]СП-1 (н.о.)'!$H$154</f>
        <v>0</v>
      </c>
      <c r="M17" s="184">
        <f>[11]STA_SP1_NO!$H$153</f>
        <v>1</v>
      </c>
      <c r="N17" s="62">
        <f t="shared" si="0"/>
        <v>22</v>
      </c>
    </row>
    <row r="18" spans="1:14" ht="15.75" thickBot="1" x14ac:dyDescent="0.3">
      <c r="A18" s="36">
        <v>15</v>
      </c>
      <c r="B18" s="37" t="s">
        <v>26</v>
      </c>
      <c r="C18" s="184">
        <f>[1]STA_SP1_NO!$H$158</f>
        <v>0</v>
      </c>
      <c r="D18" s="81">
        <f>[2]STA_SP1_NO!$H$158</f>
        <v>0</v>
      </c>
      <c r="E18" s="184">
        <f>[3]STA_SP1_NO!$H$158</f>
        <v>0</v>
      </c>
      <c r="F18" s="81">
        <f>[4]STA_SP1_NO!$H$158</f>
        <v>0</v>
      </c>
      <c r="G18" s="184">
        <f>[5]STA_SP1_NO!$H$158</f>
        <v>0</v>
      </c>
      <c r="H18" s="81">
        <f>[6]STA_SP1_NO!$H$158</f>
        <v>0</v>
      </c>
      <c r="I18" s="193">
        <f>[7]STA_SP1_NO!$H$158</f>
        <v>0</v>
      </c>
      <c r="J18" s="164">
        <f>[8]STA_SP1_NO!$H$158</f>
        <v>0</v>
      </c>
      <c r="K18" s="184">
        <f>[9]STA_SP1_NO!$H$158</f>
        <v>0</v>
      </c>
      <c r="L18" s="183">
        <f>'[10]СП-1 (н.о.)'!$H$159</f>
        <v>0</v>
      </c>
      <c r="M18" s="184">
        <f>[11]STA_SP1_NO!$H$158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4">
        <f>[1]STA_SP1_NO!$H$161</f>
        <v>0</v>
      </c>
      <c r="D19" s="81">
        <f>[2]STA_SP1_NO!$H$161</f>
        <v>0</v>
      </c>
      <c r="E19" s="184">
        <f>[3]STA_SP1_NO!$H$161</f>
        <v>0</v>
      </c>
      <c r="F19" s="81">
        <f>[4]STA_SP1_NO!$H$161</f>
        <v>3</v>
      </c>
      <c r="G19" s="184">
        <f>[5]STA_SP1_NO!$H$161</f>
        <v>0</v>
      </c>
      <c r="H19" s="81">
        <f>[6]STA_SP1_NO!$H$161</f>
        <v>0</v>
      </c>
      <c r="I19" s="193">
        <f>[7]STA_SP1_NO!$H$161</f>
        <v>0</v>
      </c>
      <c r="J19" s="164">
        <f>[8]STA_SP1_NO!$H$161</f>
        <v>3</v>
      </c>
      <c r="K19" s="184">
        <f>[9]STA_SP1_NO!$H$161</f>
        <v>0</v>
      </c>
      <c r="L19" s="183">
        <f>'[10]СП-1 (н.о.)'!$H$162</f>
        <v>0</v>
      </c>
      <c r="M19" s="184">
        <f>[11]STA_SP1_NO!$H$161</f>
        <v>0</v>
      </c>
      <c r="N19" s="62">
        <f t="shared" si="0"/>
        <v>6</v>
      </c>
    </row>
    <row r="20" spans="1:14" ht="15.75" thickBot="1" x14ac:dyDescent="0.3">
      <c r="A20" s="36">
        <v>17</v>
      </c>
      <c r="B20" s="37" t="s">
        <v>28</v>
      </c>
      <c r="C20" s="184">
        <f>[1]STA_SP1_NO!$H$167</f>
        <v>0</v>
      </c>
      <c r="D20" s="81">
        <f>[2]STA_SP1_NO!$H$167</f>
        <v>0</v>
      </c>
      <c r="E20" s="184">
        <f>[3]STA_SP1_NO!$H$167</f>
        <v>0</v>
      </c>
      <c r="F20" s="81">
        <f>[4]STA_SP1_NO!$H$167</f>
        <v>0</v>
      </c>
      <c r="G20" s="184">
        <f>[5]STA_SP1_NO!$H$167</f>
        <v>0</v>
      </c>
      <c r="H20" s="81">
        <f>[6]STA_SP1_NO!$H$167</f>
        <v>0</v>
      </c>
      <c r="I20" s="193">
        <f>[7]STA_SP1_NO!$H$167</f>
        <v>0</v>
      </c>
      <c r="J20" s="164">
        <f>[8]STA_SP1_NO!$H$167</f>
        <v>0</v>
      </c>
      <c r="K20" s="184">
        <f>[9]STA_SP1_NO!$H$167</f>
        <v>0</v>
      </c>
      <c r="L20" s="183">
        <f>'[10]СП-1 (н.о.)'!$H$168</f>
        <v>0</v>
      </c>
      <c r="M20" s="184">
        <f>[11]STA_SP1_NO!$H$167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4">
        <f>[1]STA_SP1_NO!$H$170</f>
        <v>25</v>
      </c>
      <c r="D21" s="81">
        <f>[2]STA_SP1_NO!$H$170</f>
        <v>356</v>
      </c>
      <c r="E21" s="184">
        <f>[3]STA_SP1_NO!$H$170</f>
        <v>99</v>
      </c>
      <c r="F21" s="81">
        <f>[4]STA_SP1_NO!$H$170</f>
        <v>194</v>
      </c>
      <c r="G21" s="184">
        <f>[5]STA_SP1_NO!$H$170</f>
        <v>10</v>
      </c>
      <c r="H21" s="81">
        <f>[6]STA_SP1_NO!$H$170</f>
        <v>225</v>
      </c>
      <c r="I21" s="193">
        <f>[7]STA_SP1_NO!$H$170</f>
        <v>43</v>
      </c>
      <c r="J21" s="164">
        <f>[8]STA_SP1_NO!$H$170</f>
        <v>9</v>
      </c>
      <c r="K21" s="184">
        <f>[9]STA_SP1_NO!$H$170</f>
        <v>79</v>
      </c>
      <c r="L21" s="183">
        <f>'[10]СП-1 (н.о.)'!$H$171</f>
        <v>87</v>
      </c>
      <c r="M21" s="184">
        <f>[11]STA_SP1_NO!$H$170</f>
        <v>262</v>
      </c>
      <c r="N21" s="155">
        <f t="shared" si="0"/>
        <v>1389</v>
      </c>
    </row>
    <row r="22" spans="1:14" ht="15.75" thickBot="1" x14ac:dyDescent="0.3">
      <c r="A22" s="40"/>
      <c r="B22" s="41" t="s">
        <v>37</v>
      </c>
      <c r="C22" s="59">
        <f t="shared" ref="C22:M22" si="1">SUM(C4:C21)</f>
        <v>1107</v>
      </c>
      <c r="D22" s="46">
        <f t="shared" si="1"/>
        <v>2938</v>
      </c>
      <c r="E22" s="84">
        <f>SUM(E4:E21)</f>
        <v>1324</v>
      </c>
      <c r="F22" s="46">
        <f t="shared" si="1"/>
        <v>2372</v>
      </c>
      <c r="G22" s="59">
        <f>SUM(G4:G21)</f>
        <v>1559</v>
      </c>
      <c r="H22" s="46">
        <f t="shared" si="1"/>
        <v>3909</v>
      </c>
      <c r="I22" s="59">
        <f t="shared" si="1"/>
        <v>2417</v>
      </c>
      <c r="J22" s="46">
        <f>SUM(J4:J21)</f>
        <v>1340</v>
      </c>
      <c r="K22" s="84">
        <f>SUM(K4:K21)</f>
        <v>1136</v>
      </c>
      <c r="L22" s="46">
        <f>SUM(L4:L21)</f>
        <v>1278</v>
      </c>
      <c r="M22" s="59">
        <f t="shared" si="1"/>
        <v>4418</v>
      </c>
      <c r="N22" s="43">
        <f t="shared" si="0"/>
        <v>23798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41" t="s">
        <v>31</v>
      </c>
      <c r="B24" s="342"/>
      <c r="C24" s="52">
        <f>C22/N22</f>
        <v>4.6516513992772499E-2</v>
      </c>
      <c r="D24" s="51">
        <f>D22/N22</f>
        <v>0.12345575258425077</v>
      </c>
      <c r="E24" s="52">
        <f>E22/N22</f>
        <v>5.5634927304815528E-2</v>
      </c>
      <c r="F24" s="51">
        <f>F22/N22</f>
        <v>9.9672241364820571E-2</v>
      </c>
      <c r="G24" s="52">
        <f>G22/N22</f>
        <v>6.5509706698041847E-2</v>
      </c>
      <c r="H24" s="51">
        <f>H22/N22</f>
        <v>0.16425750063030506</v>
      </c>
      <c r="I24" s="52">
        <f>I22/N22</f>
        <v>0.10156315656777881</v>
      </c>
      <c r="J24" s="51">
        <f>J22/N22</f>
        <v>5.6307252710311791E-2</v>
      </c>
      <c r="K24" s="52">
        <f>K22/N22</f>
        <v>4.7735103790234476E-2</v>
      </c>
      <c r="L24" s="51">
        <f>L22/N22</f>
        <v>5.370199176401378E-2</v>
      </c>
      <c r="M24" s="52">
        <f>M22/N22</f>
        <v>0.18564585259265484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8" t="s">
        <v>0</v>
      </c>
      <c r="B26" s="314" t="s">
        <v>1</v>
      </c>
      <c r="C26" s="355" t="s">
        <v>90</v>
      </c>
      <c r="D26" s="355"/>
      <c r="E26" s="355"/>
      <c r="F26" s="355"/>
      <c r="G26" s="355"/>
      <c r="H26" s="355"/>
      <c r="I26" s="325" t="s">
        <v>3</v>
      </c>
      <c r="J26" s="1"/>
      <c r="K26" s="1"/>
      <c r="L26" s="1"/>
      <c r="M26" s="1"/>
      <c r="N26" s="1"/>
    </row>
    <row r="27" spans="1:14" ht="23.25" thickBot="1" x14ac:dyDescent="0.3">
      <c r="A27" s="309"/>
      <c r="B27" s="315"/>
      <c r="C27" s="229" t="s">
        <v>11</v>
      </c>
      <c r="D27" s="165" t="s">
        <v>32</v>
      </c>
      <c r="E27" s="229" t="s">
        <v>7</v>
      </c>
      <c r="F27" s="165" t="s">
        <v>9</v>
      </c>
      <c r="G27" s="227" t="s">
        <v>4</v>
      </c>
      <c r="H27" s="281" t="s">
        <v>96</v>
      </c>
      <c r="I27" s="356"/>
      <c r="J27" s="97"/>
      <c r="K27" s="351" t="s">
        <v>33</v>
      </c>
      <c r="L27" s="352"/>
      <c r="M27" s="148">
        <f>N22</f>
        <v>23798</v>
      </c>
      <c r="N27" s="149">
        <f>M27/M29</f>
        <v>0.9688950411204299</v>
      </c>
    </row>
    <row r="28" spans="1:14" ht="15.75" thickBot="1" x14ac:dyDescent="0.3">
      <c r="A28" s="24">
        <v>19</v>
      </c>
      <c r="B28" s="166" t="s">
        <v>34</v>
      </c>
      <c r="C28" s="223">
        <f>[12]STA_SP2_ZO!$G$51+[12]STA_SP2_ZO!$H$51</f>
        <v>350</v>
      </c>
      <c r="D28" s="55">
        <f>[13]STA_SP2_ZO!$G$51+[13]STA_SP2_ZO!$H$51</f>
        <v>310</v>
      </c>
      <c r="E28" s="223">
        <f>[14]STA_SP2_ZO!$G$51+[14]STA_SP2_ZO!$H$51</f>
        <v>40</v>
      </c>
      <c r="F28" s="55">
        <f>[15]STA_SP2_ZO!$G$51+[15]STA_SP2_ZO!$H$51</f>
        <v>55</v>
      </c>
      <c r="G28" s="147">
        <f>[16]STA_SP2_ZO!$G$51+[16]STA_SP2_ZO!$H$51</f>
        <v>9</v>
      </c>
      <c r="H28" s="55">
        <f>[17]STA_SP2_ZO!$G$51+[17]STA_SP2_ZO!$H$51</f>
        <v>0</v>
      </c>
      <c r="I28" s="55">
        <f>SUM(C28:H28)</f>
        <v>764</v>
      </c>
      <c r="J28" s="97"/>
      <c r="K28" s="343" t="s">
        <v>34</v>
      </c>
      <c r="L28" s="344"/>
      <c r="M28" s="147">
        <f>I28</f>
        <v>764</v>
      </c>
      <c r="N28" s="150">
        <f>M28/M29</f>
        <v>3.1104958879570068E-2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45" t="s">
        <v>3</v>
      </c>
      <c r="L29" s="346"/>
      <c r="M29" s="151">
        <f>M27+M28</f>
        <v>24562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0.45811518324607331</v>
      </c>
      <c r="D30" s="98">
        <f>D28/I28</f>
        <v>0.40575916230366493</v>
      </c>
      <c r="E30" s="25">
        <f>E28/I28</f>
        <v>5.2356020942408377E-2</v>
      </c>
      <c r="F30" s="98">
        <f>F28/I28</f>
        <v>7.1989528795811525E-2</v>
      </c>
      <c r="G30" s="25">
        <f>G28/I28</f>
        <v>1.1780104712041885E-2</v>
      </c>
      <c r="H30" s="98">
        <f>H28/I28</f>
        <v>0</v>
      </c>
      <c r="I30" s="98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D10" sqref="D10"/>
    </sheetView>
  </sheetViews>
  <sheetFormatPr defaultRowHeight="15" x14ac:dyDescent="0.25"/>
  <cols>
    <col min="1" max="1" width="4.7109375" customWidth="1"/>
    <col min="2" max="2" width="27.85546875" customWidth="1"/>
    <col min="8" max="8" width="9.85546875" customWidth="1"/>
    <col min="11" max="11" width="9.140625" customWidth="1"/>
  </cols>
  <sheetData>
    <row r="1" spans="1:14" ht="27.75" customHeight="1" thickBot="1" x14ac:dyDescent="0.3">
      <c r="A1" s="29"/>
      <c r="B1" s="29"/>
      <c r="C1" s="330" t="s">
        <v>102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207" t="s">
        <v>36</v>
      </c>
    </row>
    <row r="2" spans="1:14" ht="15.75" thickBot="1" x14ac:dyDescent="0.3">
      <c r="A2" s="333" t="s">
        <v>0</v>
      </c>
      <c r="B2" s="335" t="s">
        <v>1</v>
      </c>
      <c r="C2" s="361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9" t="s">
        <v>3</v>
      </c>
    </row>
    <row r="3" spans="1:14" ht="15.75" thickBot="1" x14ac:dyDescent="0.3">
      <c r="A3" s="334"/>
      <c r="B3" s="336"/>
      <c r="C3" s="79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7" t="s">
        <v>38</v>
      </c>
      <c r="L3" s="228" t="s">
        <v>93</v>
      </c>
      <c r="M3" s="57" t="s">
        <v>11</v>
      </c>
      <c r="N3" s="340"/>
    </row>
    <row r="4" spans="1:14" ht="15.75" thickBot="1" x14ac:dyDescent="0.3">
      <c r="A4" s="34">
        <v>1</v>
      </c>
      <c r="B4" s="35" t="s">
        <v>12</v>
      </c>
      <c r="C4" s="153">
        <f>[1]STA_SP1_NO!$I$10</f>
        <v>3135.35</v>
      </c>
      <c r="D4" s="81">
        <f>[2]STA_SP1_NO!$I$10</f>
        <v>23066.32</v>
      </c>
      <c r="E4" s="153">
        <f>[3]STA_SP1_NO!$I$10</f>
        <v>1774</v>
      </c>
      <c r="F4" s="81">
        <f>[4]STA_SP1_NO!$I$10</f>
        <v>4929.99</v>
      </c>
      <c r="G4" s="153">
        <f>[5]STA_SP1_NO!$I$10</f>
        <v>3314</v>
      </c>
      <c r="H4" s="81">
        <f>[6]STA_SP1_NO!$I$10</f>
        <v>7209</v>
      </c>
      <c r="I4" s="193">
        <f>[7]STA_SP1_NO!$I$10</f>
        <v>2013.65</v>
      </c>
      <c r="J4" s="81">
        <f>[8]STA_SP1_NO!$I$10</f>
        <v>6501</v>
      </c>
      <c r="K4" s="153">
        <f>[9]STA_SP1_NO!$I$10</f>
        <v>1221</v>
      </c>
      <c r="L4" s="81">
        <f>'[10]СП-1 (н.о.)'!$I$11</f>
        <v>9854.5999999999985</v>
      </c>
      <c r="M4" s="184">
        <f>[11]STA_SP1_NO!$I$10</f>
        <v>3960</v>
      </c>
      <c r="N4" s="154">
        <f t="shared" ref="N4:N21" si="0">SUM(C4:M4)</f>
        <v>66978.91</v>
      </c>
    </row>
    <row r="5" spans="1:14" ht="15.75" thickBot="1" x14ac:dyDescent="0.3">
      <c r="A5" s="36">
        <v>2</v>
      </c>
      <c r="B5" s="37" t="s">
        <v>13</v>
      </c>
      <c r="C5" s="153">
        <f>[1]STA_SP1_NO!$I$20</f>
        <v>2690.16</v>
      </c>
      <c r="D5" s="81">
        <f>[2]STA_SP1_NO!$I$20</f>
        <v>10998.6</v>
      </c>
      <c r="E5" s="153">
        <f>[3]STA_SP1_NO!$I$20</f>
        <v>2287</v>
      </c>
      <c r="F5" s="81">
        <f>[4]STA_SP1_NO!$I$20</f>
        <v>8312.7000000000007</v>
      </c>
      <c r="G5" s="153">
        <f>[5]STA_SP1_NO!$I$20</f>
        <v>722</v>
      </c>
      <c r="H5" s="81">
        <f>[6]STA_SP1_NO!$I$20</f>
        <v>33697</v>
      </c>
      <c r="I5" s="193">
        <f>[7]STA_SP1_NO!$I$20</f>
        <v>0</v>
      </c>
      <c r="J5" s="81">
        <f>[8]STA_SP1_NO!$I$20</f>
        <v>718</v>
      </c>
      <c r="K5" s="153">
        <f>[9]STA_SP1_NO!$I$20</f>
        <v>0</v>
      </c>
      <c r="L5" s="81">
        <f>'[10]СП-1 (н.о.)'!$I$21</f>
        <v>1942.88</v>
      </c>
      <c r="M5" s="184">
        <f>[11]STA_SP1_NO!$I$20</f>
        <v>26815</v>
      </c>
      <c r="N5" s="62">
        <f t="shared" si="0"/>
        <v>88183.34</v>
      </c>
    </row>
    <row r="6" spans="1:14" ht="15.75" thickBot="1" x14ac:dyDescent="0.3">
      <c r="A6" s="36">
        <v>3</v>
      </c>
      <c r="B6" s="37" t="s">
        <v>14</v>
      </c>
      <c r="C6" s="153">
        <f>[1]STA_SP1_NO!$I$24</f>
        <v>8837.64</v>
      </c>
      <c r="D6" s="81">
        <f>[2]STA_SP1_NO!$I$24</f>
        <v>47702.9</v>
      </c>
      <c r="E6" s="153">
        <f>[3]STA_SP1_NO!$I$24</f>
        <v>17449</v>
      </c>
      <c r="F6" s="81">
        <f>[4]STA_SP1_NO!$I$24</f>
        <v>38743.39</v>
      </c>
      <c r="G6" s="153">
        <f>[5]STA_SP1_NO!$I$24</f>
        <v>41272</v>
      </c>
      <c r="H6" s="81">
        <f>[6]STA_SP1_NO!$I$24</f>
        <v>29802</v>
      </c>
      <c r="I6" s="193">
        <f>[7]STA_SP1_NO!$I$24</f>
        <v>6427.86</v>
      </c>
      <c r="J6" s="81">
        <f>[8]STA_SP1_NO!$I$24</f>
        <v>11002</v>
      </c>
      <c r="K6" s="153">
        <f>[9]STA_SP1_NO!$I$24</f>
        <v>11884</v>
      </c>
      <c r="L6" s="81">
        <f>'[10]СП-1 (н.о.)'!$I$25</f>
        <v>22996.84</v>
      </c>
      <c r="M6" s="184">
        <f>[11]STA_SP1_NO!$I$24</f>
        <v>29722</v>
      </c>
      <c r="N6" s="62">
        <f t="shared" si="0"/>
        <v>265839.63</v>
      </c>
    </row>
    <row r="7" spans="1:14" ht="15.75" thickBot="1" x14ac:dyDescent="0.3">
      <c r="A7" s="36">
        <v>4</v>
      </c>
      <c r="B7" s="37" t="s">
        <v>15</v>
      </c>
      <c r="C7" s="153">
        <f>[1]STA_SP1_NO!$I$27</f>
        <v>0</v>
      </c>
      <c r="D7" s="81">
        <f>[2]STA_SP1_NO!$I$27</f>
        <v>0</v>
      </c>
      <c r="E7" s="153">
        <f>[3]STA_SP1_NO!$I$27</f>
        <v>0</v>
      </c>
      <c r="F7" s="81">
        <f>[4]STA_SP1_NO!$I$27</f>
        <v>0</v>
      </c>
      <c r="G7" s="153">
        <f>[5]STA_SP1_NO!$I$27</f>
        <v>0</v>
      </c>
      <c r="H7" s="81">
        <f>[6]STA_SP1_NO!$I$27</f>
        <v>0</v>
      </c>
      <c r="I7" s="193">
        <f>[7]STA_SP1_NO!$I$27</f>
        <v>0</v>
      </c>
      <c r="J7" s="81">
        <f>[8]STA_SP1_NO!$I$27</f>
        <v>0</v>
      </c>
      <c r="K7" s="153">
        <f>[9]STA_SP1_NO!$I$27</f>
        <v>0</v>
      </c>
      <c r="L7" s="81">
        <f>'[10]СП-1 (н.о.)'!$I$28</f>
        <v>0</v>
      </c>
      <c r="M7" s="184">
        <f>[11]STA_SP1_NO!$I$27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3">
        <f>[1]STA_SP1_NO!$I$30</f>
        <v>0</v>
      </c>
      <c r="D8" s="81">
        <f>[2]STA_SP1_NO!$I$30</f>
        <v>480256.07</v>
      </c>
      <c r="E8" s="153">
        <f>[3]STA_SP1_NO!$I$30</f>
        <v>0</v>
      </c>
      <c r="F8" s="81">
        <f>[4]STA_SP1_NO!$I$30</f>
        <v>0</v>
      </c>
      <c r="G8" s="153">
        <f>[5]STA_SP1_NO!$I$30</f>
        <v>0</v>
      </c>
      <c r="H8" s="81">
        <f>[6]STA_SP1_NO!$I$30</f>
        <v>0</v>
      </c>
      <c r="I8" s="193">
        <f>[7]STA_SP1_NO!$I$30</f>
        <v>0</v>
      </c>
      <c r="J8" s="81">
        <f>[8]STA_SP1_NO!$I$30</f>
        <v>0</v>
      </c>
      <c r="K8" s="153">
        <f>[9]STA_SP1_NO!$I$30</f>
        <v>0</v>
      </c>
      <c r="L8" s="81">
        <f>'[10]СП-1 (н.о.)'!$I$31</f>
        <v>0</v>
      </c>
      <c r="M8" s="184">
        <f>[11]STA_SP1_NO!$I$30</f>
        <v>0</v>
      </c>
      <c r="N8" s="62">
        <f t="shared" si="0"/>
        <v>480256.07</v>
      </c>
    </row>
    <row r="9" spans="1:14" ht="15.75" thickBot="1" x14ac:dyDescent="0.3">
      <c r="A9" s="36">
        <v>6</v>
      </c>
      <c r="B9" s="37" t="s">
        <v>17</v>
      </c>
      <c r="C9" s="153">
        <f>[1]STA_SP1_NO!$I$33</f>
        <v>0</v>
      </c>
      <c r="D9" s="81">
        <f>[2]STA_SP1_NO!$I$33</f>
        <v>0</v>
      </c>
      <c r="E9" s="153">
        <f>[3]STA_SP1_NO!$I$33</f>
        <v>0</v>
      </c>
      <c r="F9" s="81">
        <f>[4]STA_SP1_NO!$I$33</f>
        <v>78.5</v>
      </c>
      <c r="G9" s="153">
        <f>[5]STA_SP1_NO!$I$33</f>
        <v>0</v>
      </c>
      <c r="H9" s="81">
        <f>[6]STA_SP1_NO!$I$33</f>
        <v>0</v>
      </c>
      <c r="I9" s="193">
        <f>[7]STA_SP1_NO!$I$33</f>
        <v>0</v>
      </c>
      <c r="J9" s="81">
        <f>[8]STA_SP1_NO!$I$33</f>
        <v>0</v>
      </c>
      <c r="K9" s="153">
        <f>[9]STA_SP1_NO!$I$33</f>
        <v>0</v>
      </c>
      <c r="L9" s="81">
        <f>'[10]СП-1 (н.о.)'!$I$34</f>
        <v>0</v>
      </c>
      <c r="M9" s="184">
        <f>[11]STA_SP1_NO!$I$33</f>
        <v>0</v>
      </c>
      <c r="N9" s="62">
        <f t="shared" si="0"/>
        <v>78.5</v>
      </c>
    </row>
    <row r="10" spans="1:14" ht="15.75" thickBot="1" x14ac:dyDescent="0.3">
      <c r="A10" s="36">
        <v>7</v>
      </c>
      <c r="B10" s="37" t="s">
        <v>18</v>
      </c>
      <c r="C10" s="153">
        <f>[1]STA_SP1_NO!$I$36</f>
        <v>575</v>
      </c>
      <c r="D10" s="81">
        <f>[2]STA_SP1_NO!$I$36</f>
        <v>181</v>
      </c>
      <c r="E10" s="153">
        <f>[3]STA_SP1_NO!$I$36</f>
        <v>0</v>
      </c>
      <c r="F10" s="81">
        <f>[4]STA_SP1_NO!$I$36</f>
        <v>0</v>
      </c>
      <c r="G10" s="153">
        <f>[5]STA_SP1_NO!$I$36</f>
        <v>0</v>
      </c>
      <c r="H10" s="81">
        <f>[6]STA_SP1_NO!$I$36</f>
        <v>0</v>
      </c>
      <c r="I10" s="193">
        <f>[7]STA_SP1_NO!$I$36</f>
        <v>0</v>
      </c>
      <c r="J10" s="81">
        <f>[8]STA_SP1_NO!$I$36</f>
        <v>66</v>
      </c>
      <c r="K10" s="153">
        <f>[9]STA_SP1_NO!$I$36</f>
        <v>0</v>
      </c>
      <c r="L10" s="81">
        <f>'[10]СП-1 (н.о.)'!$I$37</f>
        <v>0</v>
      </c>
      <c r="M10" s="184">
        <f>[11]STA_SP1_NO!$I$36</f>
        <v>275</v>
      </c>
      <c r="N10" s="62">
        <f t="shared" si="0"/>
        <v>1097</v>
      </c>
    </row>
    <row r="11" spans="1:14" ht="15.75" thickBot="1" x14ac:dyDescent="0.3">
      <c r="A11" s="36">
        <v>8</v>
      </c>
      <c r="B11" s="37" t="s">
        <v>19</v>
      </c>
      <c r="C11" s="153">
        <f>[1]STA_SP1_NO!$I$40</f>
        <v>19343.849999999999</v>
      </c>
      <c r="D11" s="81">
        <f>[2]STA_SP1_NO!$I$40</f>
        <v>36351.31</v>
      </c>
      <c r="E11" s="153">
        <f>[3]STA_SP1_NO!$I$40</f>
        <v>65</v>
      </c>
      <c r="F11" s="81">
        <f>[4]STA_SP1_NO!$I$40</f>
        <v>19937.41</v>
      </c>
      <c r="G11" s="153">
        <f>[5]STA_SP1_NO!$I$40</f>
        <v>19650</v>
      </c>
      <c r="H11" s="81">
        <f>[6]STA_SP1_NO!$I$40</f>
        <v>33273</v>
      </c>
      <c r="I11" s="193">
        <f>[7]STA_SP1_NO!$I$40</f>
        <v>583.9</v>
      </c>
      <c r="J11" s="81">
        <f>[8]STA_SP1_NO!$I$40</f>
        <v>10954</v>
      </c>
      <c r="K11" s="153">
        <f>[9]STA_SP1_NO!$I$40</f>
        <v>1421</v>
      </c>
      <c r="L11" s="81">
        <f>'[10]СП-1 (н.о.)'!$I$41</f>
        <v>8205.93</v>
      </c>
      <c r="M11" s="184">
        <f>[11]STA_SP1_NO!$I$40</f>
        <v>58946</v>
      </c>
      <c r="N11" s="62">
        <f t="shared" si="0"/>
        <v>208731.39999999997</v>
      </c>
    </row>
    <row r="12" spans="1:14" ht="15.75" thickBot="1" x14ac:dyDescent="0.3">
      <c r="A12" s="36">
        <v>9</v>
      </c>
      <c r="B12" s="37" t="s">
        <v>20</v>
      </c>
      <c r="C12" s="153">
        <f>[1]STA_SP1_NO!$I$56</f>
        <v>77984.81</v>
      </c>
      <c r="D12" s="81">
        <f>[2]STA_SP1_NO!$I$56</f>
        <v>7976.34</v>
      </c>
      <c r="E12" s="153">
        <f>[3]STA_SP1_NO!$I$56</f>
        <v>8078</v>
      </c>
      <c r="F12" s="81">
        <f>[4]STA_SP1_NO!$I$56</f>
        <v>5358.8</v>
      </c>
      <c r="G12" s="153">
        <f>[5]STA_SP1_NO!$I$56</f>
        <v>22545</v>
      </c>
      <c r="H12" s="81">
        <f>[6]STA_SP1_NO!$I$56</f>
        <v>3872</v>
      </c>
      <c r="I12" s="193">
        <f>[7]STA_SP1_NO!$I$56</f>
        <v>302.5</v>
      </c>
      <c r="J12" s="81">
        <f>[8]STA_SP1_NO!$I$56</f>
        <v>4579</v>
      </c>
      <c r="K12" s="153">
        <f>[9]STA_SP1_NO!$I$56</f>
        <v>1013</v>
      </c>
      <c r="L12" s="81">
        <f>'[10]СП-1 (н.о.)'!$I$57</f>
        <v>5241</v>
      </c>
      <c r="M12" s="184">
        <f>[11]STA_SP1_NO!$I$56</f>
        <v>3585</v>
      </c>
      <c r="N12" s="62">
        <f t="shared" si="0"/>
        <v>140535.45000000001</v>
      </c>
    </row>
    <row r="13" spans="1:14" ht="15.75" thickBot="1" x14ac:dyDescent="0.3">
      <c r="A13" s="36">
        <v>10</v>
      </c>
      <c r="B13" s="37" t="s">
        <v>21</v>
      </c>
      <c r="C13" s="153">
        <f>[1]STA_SP1_NO!$I$88</f>
        <v>85346.47</v>
      </c>
      <c r="D13" s="81">
        <f>[2]STA_SP1_NO!$I$88</f>
        <v>295953.84000000003</v>
      </c>
      <c r="E13" s="153">
        <f>[3]STA_SP1_NO!$I$88</f>
        <v>117452</v>
      </c>
      <c r="F13" s="81">
        <f>[4]STA_SP1_NO!$I$88</f>
        <v>199525.16</v>
      </c>
      <c r="G13" s="153">
        <f>[5]STA_SP1_NO!$I$88</f>
        <v>294339</v>
      </c>
      <c r="H13" s="81">
        <f>[6]STA_SP1_NO!$I$88</f>
        <v>260143</v>
      </c>
      <c r="I13" s="193">
        <f>[7]STA_SP1_NO!$I$88</f>
        <v>212257.68</v>
      </c>
      <c r="J13" s="81">
        <f>[8]STA_SP1_NO!$I$88</f>
        <v>113300</v>
      </c>
      <c r="K13" s="153">
        <f>[9]STA_SP1_NO!$I$88</f>
        <v>191475</v>
      </c>
      <c r="L13" s="81">
        <f>'[10]СП-1 (н.о.)'!$I$89</f>
        <v>227149.36000000007</v>
      </c>
      <c r="M13" s="184">
        <f>[11]STA_SP1_NO!$I$88</f>
        <v>164262</v>
      </c>
      <c r="N13" s="62">
        <f t="shared" si="0"/>
        <v>2161203.5100000002</v>
      </c>
    </row>
    <row r="14" spans="1:14" ht="15.75" thickBot="1" x14ac:dyDescent="0.3">
      <c r="A14" s="36">
        <v>11</v>
      </c>
      <c r="B14" s="37" t="s">
        <v>22</v>
      </c>
      <c r="C14" s="153">
        <f>[1]STA_SP1_NO!$I$124</f>
        <v>0</v>
      </c>
      <c r="D14" s="81">
        <f>[2]STA_SP1_NO!$I$124</f>
        <v>0</v>
      </c>
      <c r="E14" s="153">
        <f>[3]STA_SP1_NO!$I$124</f>
        <v>0</v>
      </c>
      <c r="F14" s="81">
        <f>[4]STA_SP1_NO!$I$124</f>
        <v>0</v>
      </c>
      <c r="G14" s="153">
        <f>[5]STA_SP1_NO!$I$124</f>
        <v>0</v>
      </c>
      <c r="H14" s="81">
        <f>[6]STA_SP1_NO!$I$124</f>
        <v>0</v>
      </c>
      <c r="I14" s="193">
        <f>[7]STA_SP1_NO!$I$124</f>
        <v>0</v>
      </c>
      <c r="J14" s="81">
        <f>[8]STA_SP1_NO!$I$124</f>
        <v>0</v>
      </c>
      <c r="K14" s="153">
        <f>[9]STA_SP1_NO!$I$124</f>
        <v>0</v>
      </c>
      <c r="L14" s="81">
        <f>'[10]СП-1 (н.о.)'!$I$125</f>
        <v>0</v>
      </c>
      <c r="M14" s="184">
        <f>[11]STA_SP1_NO!$I$124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3">
        <f>[1]STA_SP1_NO!$I$128</f>
        <v>0</v>
      </c>
      <c r="D15" s="81">
        <f>[2]STA_SP1_NO!$I$128</f>
        <v>6255</v>
      </c>
      <c r="E15" s="153">
        <f>[3]STA_SP1_NO!$I$128</f>
        <v>0</v>
      </c>
      <c r="F15" s="81">
        <f>[4]STA_SP1_NO!$I$128</f>
        <v>0</v>
      </c>
      <c r="G15" s="153">
        <f>[5]STA_SP1_NO!$I$128</f>
        <v>0</v>
      </c>
      <c r="H15" s="81">
        <f>[6]STA_SP1_NO!$I$128</f>
        <v>0</v>
      </c>
      <c r="I15" s="193">
        <f>[7]STA_SP1_NO!$I$128</f>
        <v>0</v>
      </c>
      <c r="J15" s="81">
        <f>[8]STA_SP1_NO!$I$128</f>
        <v>0</v>
      </c>
      <c r="K15" s="153">
        <f>[9]STA_SP1_NO!$I$128</f>
        <v>0</v>
      </c>
      <c r="L15" s="81">
        <f>'[10]СП-1 (н.о.)'!$I$129</f>
        <v>0</v>
      </c>
      <c r="M15" s="184">
        <f>[11]STA_SP1_NO!$I$128</f>
        <v>0</v>
      </c>
      <c r="N15" s="62">
        <f t="shared" si="0"/>
        <v>6255</v>
      </c>
    </row>
    <row r="16" spans="1:14" ht="15.75" thickBot="1" x14ac:dyDescent="0.3">
      <c r="A16" s="36">
        <v>13</v>
      </c>
      <c r="B16" s="37" t="s">
        <v>24</v>
      </c>
      <c r="C16" s="153">
        <f>[1]STA_SP1_NO!$I$132</f>
        <v>2732.21</v>
      </c>
      <c r="D16" s="81">
        <f>[2]STA_SP1_NO!$I$132</f>
        <v>9941.7000000000007</v>
      </c>
      <c r="E16" s="153">
        <f>[3]STA_SP1_NO!$I$132</f>
        <v>116</v>
      </c>
      <c r="F16" s="81">
        <f>[4]STA_SP1_NO!$I$132</f>
        <v>4329</v>
      </c>
      <c r="G16" s="153">
        <f>[5]STA_SP1_NO!$I$132</f>
        <v>12124</v>
      </c>
      <c r="H16" s="81">
        <f>[6]STA_SP1_NO!$I$132</f>
        <v>2643</v>
      </c>
      <c r="I16" s="193">
        <f>[7]STA_SP1_NO!$I$132</f>
        <v>131.9</v>
      </c>
      <c r="J16" s="81">
        <f>[8]STA_SP1_NO!$I$132</f>
        <v>11457</v>
      </c>
      <c r="K16" s="153">
        <f>[9]STA_SP1_NO!$I$132</f>
        <v>8170</v>
      </c>
      <c r="L16" s="81">
        <f>'[10]СП-1 (н.о.)'!$I$133</f>
        <v>3797.14</v>
      </c>
      <c r="M16" s="184">
        <f>[11]STA_SP1_NO!$I$132</f>
        <v>100</v>
      </c>
      <c r="N16" s="62">
        <f t="shared" si="0"/>
        <v>55541.95</v>
      </c>
    </row>
    <row r="17" spans="1:14" ht="15.75" thickBot="1" x14ac:dyDescent="0.3">
      <c r="A17" s="36">
        <v>14</v>
      </c>
      <c r="B17" s="37" t="s">
        <v>25</v>
      </c>
      <c r="C17" s="153">
        <f>[1]STA_SP1_NO!$I$153</f>
        <v>0</v>
      </c>
      <c r="D17" s="81">
        <f>[2]STA_SP1_NO!$I$153</f>
        <v>12476.43</v>
      </c>
      <c r="E17" s="153">
        <f>[3]STA_SP1_NO!$I$153</f>
        <v>0</v>
      </c>
      <c r="F17" s="81">
        <f>[4]STA_SP1_NO!$I$153</f>
        <v>0</v>
      </c>
      <c r="G17" s="153">
        <f>[5]STA_SP1_NO!$I$153</f>
        <v>0</v>
      </c>
      <c r="H17" s="81">
        <f>[6]STA_SP1_NO!$I$153</f>
        <v>0</v>
      </c>
      <c r="I17" s="193">
        <f>[7]STA_SP1_NO!$I$153</f>
        <v>0</v>
      </c>
      <c r="J17" s="81">
        <f>[8]STA_SP1_NO!$I$153</f>
        <v>0</v>
      </c>
      <c r="K17" s="153">
        <f>[9]STA_SP1_NO!$I$153</f>
        <v>0</v>
      </c>
      <c r="L17" s="81">
        <f>'[10]СП-1 (н.о.)'!$I$154</f>
        <v>0</v>
      </c>
      <c r="M17" s="184">
        <f>[11]STA_SP1_NO!$I$153</f>
        <v>90</v>
      </c>
      <c r="N17" s="62">
        <f t="shared" si="0"/>
        <v>12566.43</v>
      </c>
    </row>
    <row r="18" spans="1:14" ht="15.75" thickBot="1" x14ac:dyDescent="0.3">
      <c r="A18" s="36">
        <v>15</v>
      </c>
      <c r="B18" s="37" t="s">
        <v>26</v>
      </c>
      <c r="C18" s="153">
        <f>[1]STA_SP1_NO!$I$158</f>
        <v>0</v>
      </c>
      <c r="D18" s="81">
        <f>[2]STA_SP1_NO!$I$158</f>
        <v>0</v>
      </c>
      <c r="E18" s="153">
        <f>[3]STA_SP1_NO!$I$158</f>
        <v>0</v>
      </c>
      <c r="F18" s="81">
        <f>[4]STA_SP1_NO!$I$158</f>
        <v>0</v>
      </c>
      <c r="G18" s="153">
        <f>[5]STA_SP1_NO!$I$158</f>
        <v>0</v>
      </c>
      <c r="H18" s="81">
        <f>[6]STA_SP1_NO!$I$158</f>
        <v>0</v>
      </c>
      <c r="I18" s="193">
        <f>[7]STA_SP1_NO!$I$158</f>
        <v>0</v>
      </c>
      <c r="J18" s="81">
        <f>[8]STA_SP1_NO!$I$158</f>
        <v>0</v>
      </c>
      <c r="K18" s="153">
        <f>[9]STA_SP1_NO!$I$158</f>
        <v>0</v>
      </c>
      <c r="L18" s="81">
        <f>'[10]СП-1 (н.о.)'!$I$159</f>
        <v>0</v>
      </c>
      <c r="M18" s="184">
        <f>[11]STA_SP1_NO!$I$158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3">
        <f>[1]STA_SP1_NO!$I$161</f>
        <v>0</v>
      </c>
      <c r="D19" s="81">
        <f>[2]STA_SP1_NO!$I$161</f>
        <v>0</v>
      </c>
      <c r="E19" s="153">
        <f>[3]STA_SP1_NO!$I$161</f>
        <v>0</v>
      </c>
      <c r="F19" s="81">
        <f>[4]STA_SP1_NO!$I$161</f>
        <v>1530</v>
      </c>
      <c r="G19" s="153">
        <f>[5]STA_SP1_NO!$I$161</f>
        <v>0</v>
      </c>
      <c r="H19" s="81">
        <f>[6]STA_SP1_NO!$I$161</f>
        <v>0</v>
      </c>
      <c r="I19" s="193">
        <f>[7]STA_SP1_NO!$I$161</f>
        <v>0</v>
      </c>
      <c r="J19" s="81">
        <f>[8]STA_SP1_NO!$I$161</f>
        <v>2230</v>
      </c>
      <c r="K19" s="153">
        <f>[9]STA_SP1_NO!$I$161</f>
        <v>0</v>
      </c>
      <c r="L19" s="81">
        <f>'[10]СП-1 (н.о.)'!$I$162</f>
        <v>0</v>
      </c>
      <c r="M19" s="184">
        <f>[11]STA_SP1_NO!$I$161</f>
        <v>0</v>
      </c>
      <c r="N19" s="62">
        <f t="shared" si="0"/>
        <v>3760</v>
      </c>
    </row>
    <row r="20" spans="1:14" ht="15.75" thickBot="1" x14ac:dyDescent="0.3">
      <c r="A20" s="36">
        <v>17</v>
      </c>
      <c r="B20" s="37" t="s">
        <v>28</v>
      </c>
      <c r="C20" s="153">
        <f>[1]STA_SP1_NO!$I$167</f>
        <v>0</v>
      </c>
      <c r="D20" s="81">
        <f>[2]STA_SP1_NO!$I$167</f>
        <v>0</v>
      </c>
      <c r="E20" s="153">
        <f>[3]STA_SP1_NO!$I$167</f>
        <v>0</v>
      </c>
      <c r="F20" s="81">
        <f>[4]STA_SP1_NO!$I$167</f>
        <v>0</v>
      </c>
      <c r="G20" s="153">
        <f>[5]STA_SP1_NO!$I$167</f>
        <v>0</v>
      </c>
      <c r="H20" s="81">
        <f>[6]STA_SP1_NO!$I$167</f>
        <v>0</v>
      </c>
      <c r="I20" s="193">
        <f>[7]STA_SP1_NO!$I$167</f>
        <v>0</v>
      </c>
      <c r="J20" s="81">
        <f>[8]STA_SP1_NO!$I$167</f>
        <v>0</v>
      </c>
      <c r="K20" s="153">
        <f>[9]STA_SP1_NO!$I$167</f>
        <v>0</v>
      </c>
      <c r="L20" s="81">
        <f>'[10]СП-1 (н.о.)'!$I$168</f>
        <v>0</v>
      </c>
      <c r="M20" s="184">
        <f>[11]STA_SP1_NO!$I$167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3">
        <f>[1]STA_SP1_NO!$I$170</f>
        <v>394.69</v>
      </c>
      <c r="D21" s="81">
        <f>[2]STA_SP1_NO!$I$170</f>
        <v>18117.32</v>
      </c>
      <c r="E21" s="153">
        <f>[3]STA_SP1_NO!$I$170</f>
        <v>1876</v>
      </c>
      <c r="F21" s="81">
        <f>[4]STA_SP1_NO!$I$170</f>
        <v>8083.58</v>
      </c>
      <c r="G21" s="153">
        <f>[5]STA_SP1_NO!$I$170</f>
        <v>693</v>
      </c>
      <c r="H21" s="81">
        <f>[6]STA_SP1_NO!$I$170</f>
        <v>7677</v>
      </c>
      <c r="I21" s="193">
        <f>[7]STA_SP1_NO!$I$170</f>
        <v>1678.11</v>
      </c>
      <c r="J21" s="81">
        <f>[8]STA_SP1_NO!$I$170</f>
        <v>233</v>
      </c>
      <c r="K21" s="153">
        <f>[9]STA_SP1_NO!$I$170</f>
        <v>6502</v>
      </c>
      <c r="L21" s="81">
        <f>'[10]СП-1 (н.о.)'!$I$171</f>
        <v>3240.99</v>
      </c>
      <c r="M21" s="184">
        <f>[11]STA_SP1_NO!$I$170</f>
        <v>6086</v>
      </c>
      <c r="N21" s="155">
        <f t="shared" si="0"/>
        <v>54581.689999999995</v>
      </c>
    </row>
    <row r="22" spans="1:14" ht="15.75" thickBot="1" x14ac:dyDescent="0.3">
      <c r="A22" s="40"/>
      <c r="B22" s="41" t="s">
        <v>30</v>
      </c>
      <c r="C22" s="45">
        <f>SUM(C4:C21)</f>
        <v>201040.18</v>
      </c>
      <c r="D22" s="46">
        <f>SUM(D4:D21)</f>
        <v>949276.82999999984</v>
      </c>
      <c r="E22" s="45">
        <f t="shared" ref="E22:M22" si="1">SUM(E4:E21)</f>
        <v>149097</v>
      </c>
      <c r="F22" s="46">
        <f t="shared" si="1"/>
        <v>290828.53000000003</v>
      </c>
      <c r="G22" s="88">
        <f t="shared" si="1"/>
        <v>394659</v>
      </c>
      <c r="H22" s="46">
        <f t="shared" si="1"/>
        <v>378316</v>
      </c>
      <c r="I22" s="45">
        <f>SUM(I4:I21)</f>
        <v>223395.59999999998</v>
      </c>
      <c r="J22" s="46">
        <f>SUM(J4:J21)</f>
        <v>161040</v>
      </c>
      <c r="K22" s="88">
        <f t="shared" si="1"/>
        <v>221686</v>
      </c>
      <c r="L22" s="46">
        <f>SUM(L4:L21)</f>
        <v>282428.74000000011</v>
      </c>
      <c r="M22" s="59">
        <f t="shared" si="1"/>
        <v>293841</v>
      </c>
      <c r="N22" s="43">
        <f>SUM(N4:N21)</f>
        <v>3545608.8800000004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6"/>
      <c r="J23" s="1"/>
      <c r="K23" s="1"/>
      <c r="L23" s="1"/>
      <c r="M23" s="1"/>
      <c r="N23" s="1"/>
    </row>
    <row r="24" spans="1:14" ht="15.75" thickBot="1" x14ac:dyDescent="0.3">
      <c r="A24" s="341" t="s">
        <v>31</v>
      </c>
      <c r="B24" s="342"/>
      <c r="C24" s="52">
        <f>C22/N22</f>
        <v>5.6701172296251684E-2</v>
      </c>
      <c r="D24" s="51">
        <f>D22/N22</f>
        <v>0.26773309243291371</v>
      </c>
      <c r="E24" s="52">
        <f>E22/N22</f>
        <v>4.2051169501809232E-2</v>
      </c>
      <c r="F24" s="51">
        <f>F22/N22</f>
        <v>8.202498917477892E-2</v>
      </c>
      <c r="G24" s="52">
        <f>G22/N22</f>
        <v>0.11130923160368437</v>
      </c>
      <c r="H24" s="51">
        <f>H22/N22</f>
        <v>0.1066998681478934</v>
      </c>
      <c r="I24" s="52">
        <f>I22/N22</f>
        <v>6.3006272705409053E-2</v>
      </c>
      <c r="J24" s="51">
        <f>J22/N22</f>
        <v>4.5419561336387443E-2</v>
      </c>
      <c r="K24" s="52">
        <f>K22/N22</f>
        <v>6.2524098822766938E-2</v>
      </c>
      <c r="L24" s="51">
        <f>L22/N22</f>
        <v>7.965592076247284E-2</v>
      </c>
      <c r="M24" s="52">
        <f>M22/N22</f>
        <v>8.2874623215632284E-2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8" t="s">
        <v>0</v>
      </c>
      <c r="B26" s="314" t="s">
        <v>1</v>
      </c>
      <c r="C26" s="355" t="s">
        <v>90</v>
      </c>
      <c r="D26" s="355"/>
      <c r="E26" s="355"/>
      <c r="F26" s="355"/>
      <c r="G26" s="355"/>
      <c r="H26" s="355"/>
      <c r="I26" s="325" t="s">
        <v>3</v>
      </c>
      <c r="J26" s="1"/>
      <c r="K26" s="1"/>
      <c r="L26" s="1"/>
      <c r="M26" s="1"/>
      <c r="N26" s="1"/>
    </row>
    <row r="27" spans="1:14" ht="15.75" thickBot="1" x14ac:dyDescent="0.3">
      <c r="A27" s="309"/>
      <c r="B27" s="315"/>
      <c r="C27" s="257" t="s">
        <v>11</v>
      </c>
      <c r="D27" s="285" t="s">
        <v>32</v>
      </c>
      <c r="E27" s="259" t="s">
        <v>7</v>
      </c>
      <c r="F27" s="165" t="s">
        <v>9</v>
      </c>
      <c r="G27" s="227" t="s">
        <v>4</v>
      </c>
      <c r="H27" s="281" t="s">
        <v>96</v>
      </c>
      <c r="I27" s="356"/>
      <c r="J27" s="97"/>
      <c r="K27" s="298" t="s">
        <v>33</v>
      </c>
      <c r="L27" s="299"/>
      <c r="M27" s="148">
        <f>N22</f>
        <v>3545608.8800000004</v>
      </c>
      <c r="N27" s="149">
        <f>M27/M29</f>
        <v>0.97416265865512208</v>
      </c>
    </row>
    <row r="28" spans="1:14" ht="15.75" thickBot="1" x14ac:dyDescent="0.3">
      <c r="A28" s="24">
        <v>19</v>
      </c>
      <c r="B28" s="166" t="s">
        <v>34</v>
      </c>
      <c r="C28" s="261">
        <f>[12]STA_SP4_ZO!$G$51</f>
        <v>19471</v>
      </c>
      <c r="D28" s="260">
        <f>[13]STA_SP4_ZO!$G$51</f>
        <v>50496</v>
      </c>
      <c r="E28" s="262">
        <f>[14]STA_SP4_ZO!$G$51</f>
        <v>10835</v>
      </c>
      <c r="F28" s="55">
        <f>[15]STA_SP4_ZO!$G$51</f>
        <v>11678</v>
      </c>
      <c r="G28" s="147">
        <f>[16]STA_SP4_ZO!$G$51</f>
        <v>1558.82</v>
      </c>
      <c r="H28" s="55">
        <f>[17]STA_SP4_ZO!$G$51</f>
        <v>0</v>
      </c>
      <c r="I28" s="55">
        <f>SUM(C28:H28)</f>
        <v>94038.82</v>
      </c>
      <c r="J28" s="97"/>
      <c r="K28" s="298" t="s">
        <v>34</v>
      </c>
      <c r="L28" s="299"/>
      <c r="M28" s="208">
        <f>I28</f>
        <v>94038.82</v>
      </c>
      <c r="N28" s="150">
        <f>M28/M29</f>
        <v>2.5837341344877966E-2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98" t="s">
        <v>3</v>
      </c>
      <c r="L29" s="299"/>
      <c r="M29" s="209">
        <f>M27+M28</f>
        <v>3639647.7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0.20705278947566547</v>
      </c>
      <c r="D30" s="98">
        <f>D28/I28</f>
        <v>0.53696973228715539</v>
      </c>
      <c r="E30" s="25">
        <f>E28/I28</f>
        <v>0.11521837470950826</v>
      </c>
      <c r="F30" s="98">
        <f>F28/I28</f>
        <v>0.12418275771644093</v>
      </c>
      <c r="G30" s="25">
        <f>G28/I28</f>
        <v>1.6576345811229871E-2</v>
      </c>
      <c r="H30" s="98">
        <f>H28/I28</f>
        <v>0</v>
      </c>
      <c r="I30" s="98">
        <f>I28/I28</f>
        <v>1</v>
      </c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N2:N3"/>
    <mergeCell ref="A24:B24"/>
    <mergeCell ref="C1:K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27" sqref="R27"/>
    </sheetView>
  </sheetViews>
  <sheetFormatPr defaultRowHeight="15" x14ac:dyDescent="0.25"/>
  <cols>
    <col min="1" max="1" width="6.42578125" customWidth="1"/>
    <col min="2" max="2" width="25.5703125" customWidth="1"/>
    <col min="8" max="8" width="10" customWidth="1"/>
  </cols>
  <sheetData>
    <row r="1" spans="1:14" ht="28.5" customHeight="1" thickBot="1" x14ac:dyDescent="0.3">
      <c r="A1" s="330" t="s">
        <v>103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207" t="s">
        <v>36</v>
      </c>
    </row>
    <row r="2" spans="1:14" ht="15.75" thickBot="1" x14ac:dyDescent="0.3">
      <c r="A2" s="333" t="s">
        <v>0</v>
      </c>
      <c r="B2" s="335" t="s">
        <v>1</v>
      </c>
      <c r="C2" s="361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9" t="s">
        <v>3</v>
      </c>
    </row>
    <row r="3" spans="1:14" ht="21" customHeight="1" thickBot="1" x14ac:dyDescent="0.3">
      <c r="A3" s="334"/>
      <c r="B3" s="336"/>
      <c r="C3" s="79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7" t="s">
        <v>38</v>
      </c>
      <c r="L3" s="228" t="s">
        <v>93</v>
      </c>
      <c r="M3" s="57" t="s">
        <v>11</v>
      </c>
      <c r="N3" s="340"/>
    </row>
    <row r="4" spans="1:14" ht="15.75" thickBot="1" x14ac:dyDescent="0.3">
      <c r="A4" s="34">
        <v>1</v>
      </c>
      <c r="B4" s="35" t="s">
        <v>12</v>
      </c>
      <c r="C4" s="153">
        <f>[1]STA_SP5_NO!$G$10</f>
        <v>16143.82</v>
      </c>
      <c r="D4" s="81">
        <f>[2]STA_SP5_NO!$G$10</f>
        <v>23002.14</v>
      </c>
      <c r="E4" s="153">
        <f>[3]STA_SP5_NO!$G$10</f>
        <v>14994</v>
      </c>
      <c r="F4" s="81">
        <f>[4]STA_SP5_NO!$G$10</f>
        <v>9595.84</v>
      </c>
      <c r="G4" s="153">
        <f>[5]STA_SP5_NO!$G$10</f>
        <v>9567</v>
      </c>
      <c r="H4" s="81">
        <f>[6]STA_SP5_NO!$G$10</f>
        <v>22551</v>
      </c>
      <c r="I4" s="153">
        <f>[7]STA_SP5_NO!$G$10</f>
        <v>3125</v>
      </c>
      <c r="J4" s="81">
        <f>[8]STA_SP5_NO!$G$10</f>
        <v>9671</v>
      </c>
      <c r="K4" s="153">
        <f>[9]STA_SP5_NO!$G$10</f>
        <v>8852.86</v>
      </c>
      <c r="L4" s="81">
        <f>'[10]СП-5 (н.о.)'!$G$11</f>
        <v>17793.22</v>
      </c>
      <c r="M4" s="184">
        <f>[11]STA_SP5_NO!$G$10</f>
        <v>25879</v>
      </c>
      <c r="N4" s="154">
        <f t="shared" ref="N4:N21" si="0">SUM(C4:M4)</f>
        <v>161174.88</v>
      </c>
    </row>
    <row r="5" spans="1:14" ht="15.75" thickBot="1" x14ac:dyDescent="0.3">
      <c r="A5" s="36">
        <v>2</v>
      </c>
      <c r="B5" s="37" t="s">
        <v>13</v>
      </c>
      <c r="C5" s="153">
        <f>[1]STA_SP5_NO!$G$11</f>
        <v>8137.17</v>
      </c>
      <c r="D5" s="81">
        <f>[2]STA_SP5_NO!$G$11</f>
        <v>4415.92</v>
      </c>
      <c r="E5" s="153">
        <f>[3]STA_SP5_NO!$G$11</f>
        <v>5036</v>
      </c>
      <c r="F5" s="81">
        <f>[4]STA_SP5_NO!$G$11</f>
        <v>5608.45</v>
      </c>
      <c r="G5" s="153">
        <f>[5]STA_SP5_NO!$G$11</f>
        <v>2488</v>
      </c>
      <c r="H5" s="81">
        <f>[6]STA_SP5_NO!$G$11</f>
        <v>9646</v>
      </c>
      <c r="I5" s="153">
        <f>[7]STA_SP5_NO!$G$11</f>
        <v>0</v>
      </c>
      <c r="J5" s="81">
        <f>[8]STA_SP5_NO!$G$11</f>
        <v>3850</v>
      </c>
      <c r="K5" s="153">
        <f>[9]STA_SP5_NO!$G$11</f>
        <v>0</v>
      </c>
      <c r="L5" s="81">
        <f>'[10]СП-5 (н.о.)'!$G$12</f>
        <v>6003.48</v>
      </c>
      <c r="M5" s="184">
        <f>[11]STA_SP5_NO!$G$11</f>
        <v>4838</v>
      </c>
      <c r="N5" s="62">
        <f t="shared" si="0"/>
        <v>50023.020000000004</v>
      </c>
    </row>
    <row r="6" spans="1:14" ht="15.75" thickBot="1" x14ac:dyDescent="0.3">
      <c r="A6" s="36">
        <v>3</v>
      </c>
      <c r="B6" s="37" t="s">
        <v>14</v>
      </c>
      <c r="C6" s="153">
        <f>[1]STA_SP5_NO!$G$12</f>
        <v>3692.26</v>
      </c>
      <c r="D6" s="81">
        <f>[2]STA_SP5_NO!$G$12</f>
        <v>7201.78</v>
      </c>
      <c r="E6" s="153">
        <f>[3]STA_SP5_NO!$G$12</f>
        <v>16192</v>
      </c>
      <c r="F6" s="81">
        <f>[4]STA_SP5_NO!$G$12</f>
        <v>16774.82</v>
      </c>
      <c r="G6" s="153">
        <f>[5]STA_SP5_NO!$G$12</f>
        <v>1202</v>
      </c>
      <c r="H6" s="81">
        <f>[6]STA_SP5_NO!$G$12</f>
        <v>9196</v>
      </c>
      <c r="I6" s="153">
        <f>[7]STA_SP5_NO!$G$12</f>
        <v>240.3</v>
      </c>
      <c r="J6" s="81">
        <f>[8]STA_SP5_NO!$G$12</f>
        <v>5753</v>
      </c>
      <c r="K6" s="153">
        <f>[9]STA_SP5_NO!$G$12</f>
        <v>10359.23</v>
      </c>
      <c r="L6" s="81">
        <f>'[10]СП-5 (н.о.)'!$G$13</f>
        <v>21204.59</v>
      </c>
      <c r="M6" s="184">
        <f>[11]STA_SP5_NO!$G$12</f>
        <v>5536</v>
      </c>
      <c r="N6" s="62">
        <f t="shared" si="0"/>
        <v>97351.98</v>
      </c>
    </row>
    <row r="7" spans="1:14" ht="15.75" thickBot="1" x14ac:dyDescent="0.3">
      <c r="A7" s="36">
        <v>4</v>
      </c>
      <c r="B7" s="37" t="s">
        <v>15</v>
      </c>
      <c r="C7" s="153">
        <f>[1]STA_SP5_NO!$G$13</f>
        <v>0</v>
      </c>
      <c r="D7" s="81">
        <f>[2]STA_SP5_NO!$G$13</f>
        <v>0</v>
      </c>
      <c r="E7" s="153">
        <f>[3]STA_SP5_NO!$G$13</f>
        <v>0</v>
      </c>
      <c r="F7" s="81">
        <f>[4]STA_SP5_NO!$G$13</f>
        <v>0</v>
      </c>
      <c r="G7" s="153">
        <f>[5]STA_SP5_NO!$G$13</f>
        <v>0</v>
      </c>
      <c r="H7" s="81">
        <f>[6]STA_SP5_NO!$G$13</f>
        <v>0</v>
      </c>
      <c r="I7" s="153">
        <f>[7]STA_SP5_NO!$G$13</f>
        <v>0</v>
      </c>
      <c r="J7" s="81">
        <f>[8]STA_SP5_NO!$G$13</f>
        <v>0</v>
      </c>
      <c r="K7" s="153">
        <f>[9]STA_SP5_NO!$G$13</f>
        <v>0</v>
      </c>
      <c r="L7" s="81">
        <f>'[10]СП-5 (н.о.)'!$G$14</f>
        <v>0</v>
      </c>
      <c r="M7" s="184">
        <f>[11]STA_SP5_NO!$G$13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3">
        <f>[1]STA_SP5_NO!$G$14</f>
        <v>0</v>
      </c>
      <c r="D8" s="81">
        <f>[2]STA_SP5_NO!$G$14</f>
        <v>0</v>
      </c>
      <c r="E8" s="153">
        <f>[3]STA_SP5_NO!$G$14</f>
        <v>0</v>
      </c>
      <c r="F8" s="81">
        <f>[4]STA_SP5_NO!$G$14</f>
        <v>0</v>
      </c>
      <c r="G8" s="153">
        <f>[5]STA_SP5_NO!$G$14</f>
        <v>0</v>
      </c>
      <c r="H8" s="81">
        <f>[6]STA_SP5_NO!$G$14</f>
        <v>0</v>
      </c>
      <c r="I8" s="153">
        <f>[7]STA_SP5_NO!$G$14</f>
        <v>0</v>
      </c>
      <c r="J8" s="81">
        <f>[8]STA_SP5_NO!$G$14</f>
        <v>0</v>
      </c>
      <c r="K8" s="153">
        <f>[9]STA_SP5_NO!$G$14</f>
        <v>0</v>
      </c>
      <c r="L8" s="81">
        <f>'[10]СП-5 (н.о.)'!$G$15</f>
        <v>0</v>
      </c>
      <c r="M8" s="184">
        <f>[11]STA_SP5_NO!$G$14</f>
        <v>0</v>
      </c>
      <c r="N8" s="62">
        <f t="shared" si="0"/>
        <v>0</v>
      </c>
    </row>
    <row r="9" spans="1:14" ht="15.75" thickBot="1" x14ac:dyDescent="0.3">
      <c r="A9" s="36">
        <v>6</v>
      </c>
      <c r="B9" s="37" t="s">
        <v>17</v>
      </c>
      <c r="C9" s="153">
        <f>[1]STA_SP5_NO!$G$15</f>
        <v>0</v>
      </c>
      <c r="D9" s="81">
        <f>[2]STA_SP5_NO!$G$15</f>
        <v>0</v>
      </c>
      <c r="E9" s="153">
        <f>[3]STA_SP5_NO!$G$15</f>
        <v>0</v>
      </c>
      <c r="F9" s="81">
        <f>[4]STA_SP5_NO!$G$15</f>
        <v>0</v>
      </c>
      <c r="G9" s="153">
        <f>[5]STA_SP5_NO!$G$15</f>
        <v>0</v>
      </c>
      <c r="H9" s="81">
        <f>[6]STA_SP5_NO!$G$15</f>
        <v>0</v>
      </c>
      <c r="I9" s="153">
        <f>[7]STA_SP5_NO!$G$15</f>
        <v>0</v>
      </c>
      <c r="J9" s="81">
        <f>[8]STA_SP5_NO!$G$15</f>
        <v>0</v>
      </c>
      <c r="K9" s="153">
        <f>[9]STA_SP5_NO!$G$15</f>
        <v>0</v>
      </c>
      <c r="L9" s="81">
        <f>'[10]СП-5 (н.о.)'!$G$16</f>
        <v>0</v>
      </c>
      <c r="M9" s="184">
        <f>[11]STA_SP5_NO!$G$15</f>
        <v>0</v>
      </c>
      <c r="N9" s="62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53">
        <f>[1]STA_SP5_NO!$G$16</f>
        <v>260.62</v>
      </c>
      <c r="D10" s="81">
        <f>[2]STA_SP5_NO!$G$16</f>
        <v>0</v>
      </c>
      <c r="E10" s="153">
        <f>[3]STA_SP5_NO!$G$16</f>
        <v>633</v>
      </c>
      <c r="F10" s="81">
        <f>[4]STA_SP5_NO!$G$16</f>
        <v>0</v>
      </c>
      <c r="G10" s="153">
        <f>[5]STA_SP5_NO!$G$16</f>
        <v>0</v>
      </c>
      <c r="H10" s="81">
        <f>[6]STA_SP5_NO!$G$16</f>
        <v>4</v>
      </c>
      <c r="I10" s="153">
        <f>[7]STA_SP5_NO!$G$16</f>
        <v>0</v>
      </c>
      <c r="J10" s="81">
        <f>[8]STA_SP5_NO!$G$16</f>
        <v>0</v>
      </c>
      <c r="K10" s="153">
        <f>[9]STA_SP5_NO!$G$16</f>
        <v>0</v>
      </c>
      <c r="L10" s="81">
        <f>'[10]СП-5 (н.о.)'!$G$17</f>
        <v>254</v>
      </c>
      <c r="M10" s="184">
        <f>[11]STA_SP5_NO!$G$16</f>
        <v>4</v>
      </c>
      <c r="N10" s="62">
        <f t="shared" si="0"/>
        <v>1155.6199999999999</v>
      </c>
    </row>
    <row r="11" spans="1:14" ht="15.75" thickBot="1" x14ac:dyDescent="0.3">
      <c r="A11" s="36">
        <v>8</v>
      </c>
      <c r="B11" s="37" t="s">
        <v>19</v>
      </c>
      <c r="C11" s="153">
        <f>[1]STA_SP5_NO!$G$17</f>
        <v>5198.7700000000004</v>
      </c>
      <c r="D11" s="81">
        <f>[2]STA_SP5_NO!$G$17</f>
        <v>2504.2800000000002</v>
      </c>
      <c r="E11" s="153">
        <f>[3]STA_SP5_NO!$G$17</f>
        <v>123</v>
      </c>
      <c r="F11" s="81">
        <f>[4]STA_SP5_NO!$G$17</f>
        <v>2007.43</v>
      </c>
      <c r="G11" s="153">
        <f>[5]STA_SP5_NO!$G$17</f>
        <v>212</v>
      </c>
      <c r="H11" s="81">
        <f>[6]STA_SP5_NO!$G$17</f>
        <v>9453</v>
      </c>
      <c r="I11" s="153">
        <f>[7]STA_SP5_NO!$G$17</f>
        <v>51</v>
      </c>
      <c r="J11" s="81">
        <f>[8]STA_SP5_NO!$G$17</f>
        <v>3834</v>
      </c>
      <c r="K11" s="153">
        <f>[9]STA_SP5_NO!$G$17</f>
        <v>5542.61</v>
      </c>
      <c r="L11" s="81">
        <f>'[10]СП-5 (н.о.)'!$G$18</f>
        <v>8204.56</v>
      </c>
      <c r="M11" s="184">
        <f>[11]STA_SP5_NO!$G$17</f>
        <v>4109</v>
      </c>
      <c r="N11" s="62">
        <f t="shared" si="0"/>
        <v>41239.65</v>
      </c>
    </row>
    <row r="12" spans="1:14" ht="15.75" thickBot="1" x14ac:dyDescent="0.3">
      <c r="A12" s="36">
        <v>9</v>
      </c>
      <c r="B12" s="37" t="s">
        <v>20</v>
      </c>
      <c r="C12" s="153">
        <f>[1]STA_SP5_NO!$G$20</f>
        <v>20677.43</v>
      </c>
      <c r="D12" s="81">
        <f>[2]STA_SP5_NO!$G$20</f>
        <v>2925.14</v>
      </c>
      <c r="E12" s="153">
        <f>[3]STA_SP5_NO!$G$20</f>
        <v>40766</v>
      </c>
      <c r="F12" s="81">
        <f>[4]STA_SP5_NO!$G$20</f>
        <v>7726.99</v>
      </c>
      <c r="G12" s="153">
        <f>[5]STA_SP5_NO!$G$20</f>
        <v>244</v>
      </c>
      <c r="H12" s="81">
        <f>[6]STA_SP5_NO!$G$20</f>
        <v>2663</v>
      </c>
      <c r="I12" s="153">
        <f>[7]STA_SP5_NO!$G$20</f>
        <v>0</v>
      </c>
      <c r="J12" s="81">
        <f>[8]STA_SP5_NO!$G$20</f>
        <v>1602</v>
      </c>
      <c r="K12" s="153">
        <f>[9]STA_SP5_NO!$G$20</f>
        <v>3951.38</v>
      </c>
      <c r="L12" s="81">
        <f>'[10]СП-5 (н.о.)'!$G$21</f>
        <v>4715.07</v>
      </c>
      <c r="M12" s="184">
        <f>[11]STA_SP5_NO!$G$20</f>
        <v>1675</v>
      </c>
      <c r="N12" s="62">
        <f t="shared" si="0"/>
        <v>86946.010000000009</v>
      </c>
    </row>
    <row r="13" spans="1:14" ht="15.75" thickBot="1" x14ac:dyDescent="0.3">
      <c r="A13" s="36">
        <v>10</v>
      </c>
      <c r="B13" s="37" t="s">
        <v>21</v>
      </c>
      <c r="C13" s="153">
        <f>[1]STA_SP5_NO!$G$26</f>
        <v>88717.88</v>
      </c>
      <c r="D13" s="81">
        <f>[2]STA_SP5_NO!$G$26</f>
        <v>244687.03</v>
      </c>
      <c r="E13" s="153">
        <f>[3]STA_SP5_NO!$G$26</f>
        <v>225848</v>
      </c>
      <c r="F13" s="81">
        <f>[4]STA_SP5_NO!$G$26</f>
        <v>191739.86</v>
      </c>
      <c r="G13" s="153">
        <f>[5]STA_SP5_NO!$G$26</f>
        <v>169417</v>
      </c>
      <c r="H13" s="81">
        <f>[6]STA_SP5_NO!$G$26</f>
        <v>153051</v>
      </c>
      <c r="I13" s="153">
        <f>[7]STA_SP5_NO!$G$26</f>
        <v>90470</v>
      </c>
      <c r="J13" s="81">
        <f>[8]STA_SP5_NO!$G$26</f>
        <v>236468</v>
      </c>
      <c r="K13" s="153">
        <f>[9]STA_SP5_NO!$G$26</f>
        <v>231783</v>
      </c>
      <c r="L13" s="81">
        <f>'[10]СП-5 (н.о.)'!$G$27</f>
        <v>175484.16</v>
      </c>
      <c r="M13" s="184">
        <f>[11]STA_SP5_NO!$G$26</f>
        <v>247859</v>
      </c>
      <c r="N13" s="62">
        <f t="shared" si="0"/>
        <v>2055524.93</v>
      </c>
    </row>
    <row r="14" spans="1:14" ht="15.75" thickBot="1" x14ac:dyDescent="0.3">
      <c r="A14" s="36">
        <v>11</v>
      </c>
      <c r="B14" s="37" t="s">
        <v>22</v>
      </c>
      <c r="C14" s="153">
        <f>[1]STA_SP5_NO!$G$33</f>
        <v>0</v>
      </c>
      <c r="D14" s="81">
        <f>[2]STA_SP5_NO!$G$33</f>
        <v>0</v>
      </c>
      <c r="E14" s="153">
        <f>[3]STA_SP5_NO!$G$33</f>
        <v>0</v>
      </c>
      <c r="F14" s="81">
        <f>[4]STA_SP5_NO!$G$33</f>
        <v>0</v>
      </c>
      <c r="G14" s="153">
        <f>[5]STA_SP5_NO!$G$33</f>
        <v>0</v>
      </c>
      <c r="H14" s="81">
        <f>[6]STA_SP5_NO!$G$33</f>
        <v>0</v>
      </c>
      <c r="I14" s="153">
        <f>[7]STA_SP5_NO!$G$33</f>
        <v>0</v>
      </c>
      <c r="J14" s="81">
        <f>[8]STA_SP5_NO!$G$33</f>
        <v>0</v>
      </c>
      <c r="K14" s="153">
        <f>[9]STA_SP5_NO!$G$33</f>
        <v>0</v>
      </c>
      <c r="L14" s="81">
        <f>'[10]СП-5 (н.о.)'!$G$34</f>
        <v>0</v>
      </c>
      <c r="M14" s="184">
        <f>[11]STA_SP5_NO!$G$33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3">
        <f>[1]STA_SP5_NO!$G$34</f>
        <v>0</v>
      </c>
      <c r="D15" s="81">
        <f>[2]STA_SP5_NO!$G$34</f>
        <v>0</v>
      </c>
      <c r="E15" s="153">
        <f>[3]STA_SP5_NO!$G$34</f>
        <v>0</v>
      </c>
      <c r="F15" s="81">
        <f>[4]STA_SP5_NO!$G$34</f>
        <v>0</v>
      </c>
      <c r="G15" s="153">
        <f>[5]STA_SP5_NO!$G$34</f>
        <v>0</v>
      </c>
      <c r="H15" s="81">
        <f>[6]STA_SP5_NO!$G$34</f>
        <v>0</v>
      </c>
      <c r="I15" s="153">
        <f>[7]STA_SP5_NO!$G$34</f>
        <v>0</v>
      </c>
      <c r="J15" s="81">
        <f>[8]STA_SP5_NO!$G$34</f>
        <v>0</v>
      </c>
      <c r="K15" s="153">
        <f>[9]STA_SP5_NO!$G$34</f>
        <v>0</v>
      </c>
      <c r="L15" s="81">
        <f>'[10]СП-5 (н.о.)'!$G$35</f>
        <v>0</v>
      </c>
      <c r="M15" s="184">
        <f>[11]STA_SP5_NO!$G$34</f>
        <v>0</v>
      </c>
      <c r="N15" s="62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53">
        <f>[1]STA_SP5_NO!$G$35</f>
        <v>3693.16</v>
      </c>
      <c r="D16" s="81">
        <f>[2]STA_SP5_NO!$G$35</f>
        <v>1592.42</v>
      </c>
      <c r="E16" s="153">
        <f>[3]STA_SP5_NO!$G$35</f>
        <v>2248</v>
      </c>
      <c r="F16" s="81">
        <f>[4]STA_SP5_NO!$G$35</f>
        <v>200</v>
      </c>
      <c r="G16" s="153">
        <f>[5]STA_SP5_NO!$G$35</f>
        <v>801</v>
      </c>
      <c r="H16" s="81">
        <f>[6]STA_SP5_NO!$G$35</f>
        <v>7510</v>
      </c>
      <c r="I16" s="153">
        <f>[7]STA_SP5_NO!$G$35</f>
        <v>149</v>
      </c>
      <c r="J16" s="81">
        <f>[8]STA_SP5_NO!$G$35</f>
        <v>3967</v>
      </c>
      <c r="K16" s="153">
        <f>[9]STA_SP5_NO!$G$35</f>
        <v>6801.21</v>
      </c>
      <c r="L16" s="81">
        <f>'[10]СП-5 (н.о.)'!$G$36</f>
        <v>3800</v>
      </c>
      <c r="M16" s="184">
        <f>[11]STA_SP5_NO!$G$35</f>
        <v>283</v>
      </c>
      <c r="N16" s="62">
        <f t="shared" si="0"/>
        <v>31044.79</v>
      </c>
    </row>
    <row r="17" spans="1:14" ht="15.75" thickBot="1" x14ac:dyDescent="0.3">
      <c r="A17" s="36">
        <v>14</v>
      </c>
      <c r="B17" s="37" t="s">
        <v>25</v>
      </c>
      <c r="C17" s="153">
        <f>[1]STA_SP5_NO!$G$36</f>
        <v>0</v>
      </c>
      <c r="D17" s="81">
        <f>[2]STA_SP5_NO!$G$36</f>
        <v>0</v>
      </c>
      <c r="E17" s="153">
        <f>[3]STA_SP5_NO!$G$36</f>
        <v>0</v>
      </c>
      <c r="F17" s="81">
        <f>[4]STA_SP5_NO!$G$36</f>
        <v>0</v>
      </c>
      <c r="G17" s="153">
        <f>[5]STA_SP5_NO!$G$36</f>
        <v>0</v>
      </c>
      <c r="H17" s="81">
        <f>[6]STA_SP5_NO!$G$36</f>
        <v>0</v>
      </c>
      <c r="I17" s="153">
        <f>[7]STA_SP5_NO!$G$36</f>
        <v>0</v>
      </c>
      <c r="J17" s="81">
        <f>[8]STA_SP5_NO!$G$36</f>
        <v>0</v>
      </c>
      <c r="K17" s="153">
        <f>[9]STA_SP5_NO!$G$36</f>
        <v>0</v>
      </c>
      <c r="L17" s="81">
        <f>'[10]СП-5 (н.о.)'!$G$37</f>
        <v>0</v>
      </c>
      <c r="M17" s="184">
        <f>[11]STA_SP5_NO!$G$36</f>
        <v>0</v>
      </c>
      <c r="N17" s="62">
        <f t="shared" si="0"/>
        <v>0</v>
      </c>
    </row>
    <row r="18" spans="1:14" ht="15.75" thickBot="1" x14ac:dyDescent="0.3">
      <c r="A18" s="36">
        <v>15</v>
      </c>
      <c r="B18" s="37" t="s">
        <v>26</v>
      </c>
      <c r="C18" s="153">
        <f>[1]STA_SP5_NO!$G$37</f>
        <v>0</v>
      </c>
      <c r="D18" s="81">
        <f>[2]STA_SP5_NO!$G$37</f>
        <v>0</v>
      </c>
      <c r="E18" s="153">
        <f>[3]STA_SP5_NO!$G$37</f>
        <v>0</v>
      </c>
      <c r="F18" s="81">
        <f>[4]STA_SP5_NO!$G$37</f>
        <v>0</v>
      </c>
      <c r="G18" s="153">
        <f>[5]STA_SP5_NO!$G$37</f>
        <v>0</v>
      </c>
      <c r="H18" s="81">
        <f>[6]STA_SP5_NO!$G$37</f>
        <v>0</v>
      </c>
      <c r="I18" s="153">
        <f>[7]STA_SP5_NO!$G$37</f>
        <v>0</v>
      </c>
      <c r="J18" s="81">
        <f>[8]STA_SP5_NO!$G$37</f>
        <v>0</v>
      </c>
      <c r="K18" s="153">
        <f>[9]STA_SP5_NO!$G$37</f>
        <v>0</v>
      </c>
      <c r="L18" s="81">
        <f>'[10]СП-5 (н.о.)'!$G$38</f>
        <v>0</v>
      </c>
      <c r="M18" s="184">
        <f>[11]STA_SP5_NO!$G$37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3">
        <f>[1]STA_SP5_NO!$G$38</f>
        <v>0</v>
      </c>
      <c r="D19" s="81">
        <f>[2]STA_SP5_NO!$G$38</f>
        <v>0</v>
      </c>
      <c r="E19" s="153">
        <f>[3]STA_SP5_NO!$G$38</f>
        <v>197</v>
      </c>
      <c r="F19" s="81">
        <f>[4]STA_SP5_NO!$G$38</f>
        <v>0</v>
      </c>
      <c r="G19" s="153">
        <f>[5]STA_SP5_NO!$G$38</f>
        <v>0</v>
      </c>
      <c r="H19" s="81">
        <f>[6]STA_SP5_NO!$G$38</f>
        <v>0</v>
      </c>
      <c r="I19" s="153">
        <f>[7]STA_SP5_NO!$G$38</f>
        <v>0</v>
      </c>
      <c r="J19" s="81">
        <f>[8]STA_SP5_NO!$G$38</f>
        <v>0</v>
      </c>
      <c r="K19" s="153">
        <f>[9]STA_SP5_NO!$G$38</f>
        <v>0</v>
      </c>
      <c r="L19" s="81">
        <f>'[10]СП-5 (н.о.)'!$G$39</f>
        <v>0</v>
      </c>
      <c r="M19" s="184">
        <f>[11]STA_SP5_NO!$G$38</f>
        <v>0</v>
      </c>
      <c r="N19" s="62">
        <f t="shared" si="0"/>
        <v>197</v>
      </c>
    </row>
    <row r="20" spans="1:14" ht="15.75" thickBot="1" x14ac:dyDescent="0.3">
      <c r="A20" s="36">
        <v>17</v>
      </c>
      <c r="B20" s="37" t="s">
        <v>28</v>
      </c>
      <c r="C20" s="153">
        <f>[1]STA_SP5_NO!$G$39</f>
        <v>0</v>
      </c>
      <c r="D20" s="81">
        <f>[2]STA_SP5_NO!$G$39</f>
        <v>0</v>
      </c>
      <c r="E20" s="153">
        <f>[3]STA_SP5_NO!$G$39</f>
        <v>0</v>
      </c>
      <c r="F20" s="81">
        <f>[4]STA_SP5_NO!$G$39</f>
        <v>0</v>
      </c>
      <c r="G20" s="153">
        <f>[5]STA_SP5_NO!$G$39</f>
        <v>0</v>
      </c>
      <c r="H20" s="81">
        <f>[6]STA_SP5_NO!$G$39</f>
        <v>0</v>
      </c>
      <c r="I20" s="153">
        <f>[7]STA_SP5_NO!$G$39</f>
        <v>0</v>
      </c>
      <c r="J20" s="81">
        <f>[8]STA_SP5_NO!$G$39</f>
        <v>0</v>
      </c>
      <c r="K20" s="153">
        <f>[9]STA_SP5_NO!$G$39</f>
        <v>0</v>
      </c>
      <c r="L20" s="81">
        <f>'[10]СП-5 (н.о.)'!$G$40</f>
        <v>0</v>
      </c>
      <c r="M20" s="184">
        <f>[11]STA_SP5_NO!$G$39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3">
        <f>[1]STA_SP5_NO!$G$40</f>
        <v>914.91</v>
      </c>
      <c r="D21" s="81">
        <f>[2]STA_SP5_NO!$G$40</f>
        <v>1098.2</v>
      </c>
      <c r="E21" s="153">
        <f>[3]STA_SP5_NO!$G$40</f>
        <v>2095</v>
      </c>
      <c r="F21" s="81">
        <f>[4]STA_SP5_NO!$G$40</f>
        <v>2156.08</v>
      </c>
      <c r="G21" s="153">
        <f>[5]STA_SP5_NO!$G$40</f>
        <v>264</v>
      </c>
      <c r="H21" s="81">
        <f>[6]STA_SP5_NO!$G$40</f>
        <v>951</v>
      </c>
      <c r="I21" s="153">
        <f>[7]STA_SP5_NO!$G$40</f>
        <v>731</v>
      </c>
      <c r="J21" s="81">
        <f>[8]STA_SP5_NO!$G$40</f>
        <v>588</v>
      </c>
      <c r="K21" s="153">
        <f>[9]STA_SP5_NO!$G$40</f>
        <v>2854.96</v>
      </c>
      <c r="L21" s="81">
        <f>'[10]СП-5 (н.о.)'!$G$41</f>
        <v>2500</v>
      </c>
      <c r="M21" s="184">
        <f>[11]STA_SP5_NO!$G$40</f>
        <v>2815</v>
      </c>
      <c r="N21" s="155">
        <f t="shared" si="0"/>
        <v>16968.150000000001</v>
      </c>
    </row>
    <row r="22" spans="1:14" ht="15.75" thickBot="1" x14ac:dyDescent="0.3">
      <c r="A22" s="40"/>
      <c r="B22" s="41" t="s">
        <v>30</v>
      </c>
      <c r="C22" s="45">
        <f t="shared" ref="C22:M22" si="1">SUM(C4:C21)</f>
        <v>147436.02000000002</v>
      </c>
      <c r="D22" s="46">
        <f>SUM(D4:D21)</f>
        <v>287426.90999999997</v>
      </c>
      <c r="E22" s="45">
        <f t="shared" si="1"/>
        <v>308132</v>
      </c>
      <c r="F22" s="46">
        <f t="shared" si="1"/>
        <v>235809.46999999997</v>
      </c>
      <c r="G22" s="88">
        <f t="shared" si="1"/>
        <v>184195</v>
      </c>
      <c r="H22" s="46">
        <f t="shared" si="1"/>
        <v>215025</v>
      </c>
      <c r="I22" s="45">
        <f>SUM(I4:I21)</f>
        <v>94766.3</v>
      </c>
      <c r="J22" s="46">
        <f>SUM(J4:J21)</f>
        <v>265733</v>
      </c>
      <c r="K22" s="88">
        <f t="shared" si="1"/>
        <v>270145.25000000006</v>
      </c>
      <c r="L22" s="46">
        <f>SUM(L4:L21)</f>
        <v>239959.08000000002</v>
      </c>
      <c r="M22" s="59">
        <f t="shared" si="1"/>
        <v>292998</v>
      </c>
      <c r="N22" s="43">
        <f>SUM(N4:N21)</f>
        <v>2541626.0299999998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6"/>
      <c r="J23" s="1"/>
      <c r="K23" s="1"/>
      <c r="L23" s="1"/>
      <c r="M23" s="1"/>
      <c r="N23" s="1"/>
    </row>
    <row r="24" spans="1:14" ht="15.75" thickBot="1" x14ac:dyDescent="0.3">
      <c r="A24" s="341" t="s">
        <v>31</v>
      </c>
      <c r="B24" s="342"/>
      <c r="C24" s="52">
        <f>C22/N22</f>
        <v>5.8008541878208586E-2</v>
      </c>
      <c r="D24" s="51">
        <f>D22/N22</f>
        <v>0.11308780544712944</v>
      </c>
      <c r="E24" s="52">
        <f>E22/N22</f>
        <v>0.12123420061133071</v>
      </c>
      <c r="F24" s="51">
        <f>F22/N22</f>
        <v>9.2778979762022651E-2</v>
      </c>
      <c r="G24" s="52">
        <f>G22/N22</f>
        <v>7.2471322620188947E-2</v>
      </c>
      <c r="H24" s="51">
        <f>H22/N22</f>
        <v>8.4601352623068629E-2</v>
      </c>
      <c r="I24" s="52">
        <f>I22/N22</f>
        <v>3.7285697770415113E-2</v>
      </c>
      <c r="J24" s="51">
        <f>J22/N22</f>
        <v>0.10455236012829158</v>
      </c>
      <c r="K24" s="52">
        <f>K22/N22</f>
        <v>0.10628835509683542</v>
      </c>
      <c r="L24" s="51">
        <f>L22/N22</f>
        <v>9.4411639307927619E-2</v>
      </c>
      <c r="M24" s="52">
        <f>M22/N22</f>
        <v>0.11527974475458139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308" t="s">
        <v>0</v>
      </c>
      <c r="B26" s="314" t="s">
        <v>1</v>
      </c>
      <c r="C26" s="355" t="s">
        <v>90</v>
      </c>
      <c r="D26" s="355"/>
      <c r="E26" s="355"/>
      <c r="F26" s="355"/>
      <c r="G26" s="355"/>
      <c r="H26" s="355"/>
      <c r="I26" s="325" t="s">
        <v>3</v>
      </c>
      <c r="J26" s="1"/>
      <c r="K26" s="1"/>
      <c r="L26" s="1"/>
      <c r="M26" s="1"/>
      <c r="N26" s="1"/>
    </row>
    <row r="27" spans="1:14" ht="15.75" thickBot="1" x14ac:dyDescent="0.3">
      <c r="A27" s="309"/>
      <c r="B27" s="315"/>
      <c r="C27" s="257" t="s">
        <v>11</v>
      </c>
      <c r="D27" s="285" t="s">
        <v>32</v>
      </c>
      <c r="E27" s="259" t="s">
        <v>7</v>
      </c>
      <c r="F27" s="165" t="s">
        <v>9</v>
      </c>
      <c r="G27" s="227" t="s">
        <v>4</v>
      </c>
      <c r="H27" s="281" t="s">
        <v>96</v>
      </c>
      <c r="I27" s="356"/>
      <c r="J27" s="97"/>
      <c r="K27" s="298" t="s">
        <v>33</v>
      </c>
      <c r="L27" s="299"/>
      <c r="M27" s="148">
        <f>N22</f>
        <v>2541626.0299999998</v>
      </c>
      <c r="N27" s="149">
        <f>M27/M29</f>
        <v>0.98924017717352997</v>
      </c>
    </row>
    <row r="28" spans="1:14" ht="15.75" thickBot="1" x14ac:dyDescent="0.3">
      <c r="A28" s="24">
        <v>19</v>
      </c>
      <c r="B28" s="166" t="s">
        <v>34</v>
      </c>
      <c r="C28" s="261">
        <f>[12]STA_SP4_ZO!$H$51</f>
        <v>2854</v>
      </c>
      <c r="D28" s="260">
        <f>[13]STA_SP4_ZO!$H$51</f>
        <v>12970</v>
      </c>
      <c r="E28" s="262">
        <f>[14]STA_SP4_ZO!$H$51</f>
        <v>9491.4</v>
      </c>
      <c r="F28" s="55">
        <f>[15]STA_SP4_ZO!$H$51</f>
        <v>1825</v>
      </c>
      <c r="G28" s="147">
        <f>[16]STA_SP4_ZO!$H$51</f>
        <v>504.5</v>
      </c>
      <c r="H28" s="55">
        <f>[17]STA_SP4_ZO!$H$51</f>
        <v>0</v>
      </c>
      <c r="I28" s="55">
        <f>SUM(C28:H28)</f>
        <v>27644.9</v>
      </c>
      <c r="J28" s="97"/>
      <c r="K28" s="298" t="s">
        <v>34</v>
      </c>
      <c r="L28" s="299"/>
      <c r="M28" s="208">
        <f>I28</f>
        <v>27644.9</v>
      </c>
      <c r="N28" s="150">
        <f>M28/M29</f>
        <v>1.0759822826470077E-2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98" t="s">
        <v>3</v>
      </c>
      <c r="L29" s="299"/>
      <c r="M29" s="209">
        <f>M27+M28</f>
        <v>2569270.9299999997</v>
      </c>
      <c r="N29" s="152">
        <f>M29/M29</f>
        <v>1</v>
      </c>
    </row>
    <row r="30" spans="1:14" ht="15.75" thickBot="1" x14ac:dyDescent="0.3">
      <c r="A30" s="302" t="s">
        <v>35</v>
      </c>
      <c r="B30" s="303"/>
      <c r="C30" s="25">
        <f>C28/I28</f>
        <v>0.10323784857243108</v>
      </c>
      <c r="D30" s="98">
        <f>D28/I28</f>
        <v>0.46916429431830098</v>
      </c>
      <c r="E30" s="25">
        <f>E28/I28</f>
        <v>0.34333276662241496</v>
      </c>
      <c r="F30" s="98">
        <f>F28/I28</f>
        <v>6.6015793148103269E-2</v>
      </c>
      <c r="G30" s="25">
        <f>G28/I28</f>
        <v>1.8249297338749641E-2</v>
      </c>
      <c r="H30" s="98">
        <f>H28/I28</f>
        <v>0</v>
      </c>
      <c r="I30" s="98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24:B24"/>
    <mergeCell ref="K29:L29"/>
    <mergeCell ref="A30:B30"/>
    <mergeCell ref="A1:M1"/>
    <mergeCell ref="A26:A27"/>
    <mergeCell ref="B26:B27"/>
    <mergeCell ref="K27:L27"/>
    <mergeCell ref="K28:L28"/>
    <mergeCell ref="A2:A3"/>
    <mergeCell ref="B2:B3"/>
    <mergeCell ref="C2:M2"/>
    <mergeCell ref="I26:I27"/>
    <mergeCell ref="C26:H26"/>
  </mergeCells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R14" sqref="R14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9"/>
      <c r="B1" s="29"/>
      <c r="C1" s="330" t="s">
        <v>104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60"/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x14ac:dyDescent="0.25">
      <c r="A3" s="363"/>
      <c r="B3" s="365"/>
      <c r="C3" s="373" t="s">
        <v>69</v>
      </c>
      <c r="D3" s="367" t="s">
        <v>4</v>
      </c>
      <c r="E3" s="369" t="s">
        <v>5</v>
      </c>
      <c r="F3" s="367" t="s">
        <v>6</v>
      </c>
      <c r="G3" s="369" t="s">
        <v>7</v>
      </c>
      <c r="H3" s="367" t="s">
        <v>8</v>
      </c>
      <c r="I3" s="369" t="s">
        <v>94</v>
      </c>
      <c r="J3" s="335" t="s">
        <v>9</v>
      </c>
      <c r="K3" s="370" t="s">
        <v>38</v>
      </c>
      <c r="L3" s="335" t="s">
        <v>93</v>
      </c>
      <c r="M3" s="375" t="s">
        <v>11</v>
      </c>
      <c r="N3" s="372"/>
    </row>
    <row r="4" spans="1:14" ht="15.75" thickBot="1" x14ac:dyDescent="0.3">
      <c r="A4" s="364"/>
      <c r="B4" s="366"/>
      <c r="C4" s="374"/>
      <c r="D4" s="368"/>
      <c r="E4" s="364"/>
      <c r="F4" s="368"/>
      <c r="G4" s="364"/>
      <c r="H4" s="368"/>
      <c r="I4" s="364"/>
      <c r="J4" s="364"/>
      <c r="K4" s="371"/>
      <c r="L4" s="364"/>
      <c r="M4" s="376"/>
      <c r="N4" s="366"/>
    </row>
    <row r="5" spans="1:14" ht="15.75" thickBot="1" x14ac:dyDescent="0.3">
      <c r="A5" s="34">
        <v>1</v>
      </c>
      <c r="B5" s="35" t="s">
        <v>39</v>
      </c>
      <c r="C5" s="153">
        <f>[1]STA_SP2_NO!$C$11</f>
        <v>6175</v>
      </c>
      <c r="D5" s="81">
        <f>[2]STA_SP2_NO!$C$11</f>
        <v>9561</v>
      </c>
      <c r="E5" s="153">
        <f>[3]STA_SP2_NO!$C$11</f>
        <v>7967</v>
      </c>
      <c r="F5" s="81">
        <f>[4]STA_SP2_NO!$C$11</f>
        <v>10209</v>
      </c>
      <c r="G5" s="153">
        <f>[5]STA_SP2_NO!$C$11</f>
        <v>16747</v>
      </c>
      <c r="H5" s="159">
        <f>[6]STA_SP2_NO!$C$11</f>
        <v>11116</v>
      </c>
      <c r="I5" s="153">
        <f>[7]STA_SP2_NO!$C$11</f>
        <v>14237</v>
      </c>
      <c r="J5" s="81">
        <f>[8]STA_SP2_NO!$C$11</f>
        <v>19210</v>
      </c>
      <c r="K5" s="153">
        <f>[9]STA_SP2_NO!$C$11</f>
        <v>13801</v>
      </c>
      <c r="L5" s="81">
        <f>'[10]СП-2 (н.о.)'!$C$12</f>
        <v>7607</v>
      </c>
      <c r="M5" s="153">
        <f>[11]STA_SP2_NO!$C$11</f>
        <v>12734</v>
      </c>
      <c r="N5" s="154">
        <f t="shared" ref="N5:N17" si="0">SUM(C5:M5)</f>
        <v>129364</v>
      </c>
    </row>
    <row r="6" spans="1:14" ht="15.75" thickBot="1" x14ac:dyDescent="0.3">
      <c r="A6" s="36">
        <v>2</v>
      </c>
      <c r="B6" s="37" t="s">
        <v>40</v>
      </c>
      <c r="C6" s="153">
        <f>[1]STA_SP2_NO!$C$12</f>
        <v>702</v>
      </c>
      <c r="D6" s="81">
        <f>[2]STA_SP2_NO!$C$12</f>
        <v>1179</v>
      </c>
      <c r="E6" s="153">
        <f>[3]STA_SP2_NO!$C$12</f>
        <v>873</v>
      </c>
      <c r="F6" s="81">
        <f>[4]STA_SP2_NO!$C$12</f>
        <v>1727</v>
      </c>
      <c r="G6" s="153">
        <f>[5]STA_SP2_NO!$C$12</f>
        <v>1728</v>
      </c>
      <c r="H6" s="159">
        <f>[6]STA_SP2_NO!$C$12</f>
        <v>1019</v>
      </c>
      <c r="I6" s="153">
        <f>[7]STA_SP2_NO!$C$12</f>
        <v>1414</v>
      </c>
      <c r="J6" s="81">
        <f>[8]STA_SP2_NO!$C$12</f>
        <v>1983</v>
      </c>
      <c r="K6" s="153">
        <f>[9]STA_SP2_NO!$C$12</f>
        <v>1353</v>
      </c>
      <c r="L6" s="81">
        <f>'[10]СП-2 (н.о.)'!$C$13</f>
        <v>1114</v>
      </c>
      <c r="M6" s="153">
        <f>[11]STA_SP2_NO!$C$12</f>
        <v>1301</v>
      </c>
      <c r="N6" s="62">
        <f t="shared" si="0"/>
        <v>14393</v>
      </c>
    </row>
    <row r="7" spans="1:14" ht="15.75" thickBot="1" x14ac:dyDescent="0.3">
      <c r="A7" s="36">
        <v>3</v>
      </c>
      <c r="B7" s="37" t="s">
        <v>41</v>
      </c>
      <c r="C7" s="153">
        <f>[1]STA_SP2_NO!$C$13</f>
        <v>49</v>
      </c>
      <c r="D7" s="81">
        <f>[2]STA_SP2_NO!$C$13</f>
        <v>90</v>
      </c>
      <c r="E7" s="153">
        <f>[3]STA_SP2_NO!$C$13</f>
        <v>36</v>
      </c>
      <c r="F7" s="81">
        <f>[4]STA_SP2_NO!$C$13</f>
        <v>73</v>
      </c>
      <c r="G7" s="153">
        <f>[5]STA_SP2_NO!$C$13</f>
        <v>94</v>
      </c>
      <c r="H7" s="159">
        <f>[6]STA_SP2_NO!$C$13</f>
        <v>177</v>
      </c>
      <c r="I7" s="153">
        <f>[7]STA_SP2_NO!$C$13</f>
        <v>87</v>
      </c>
      <c r="J7" s="81">
        <f>[8]STA_SP2_NO!$C$13</f>
        <v>126</v>
      </c>
      <c r="K7" s="153">
        <f>[9]STA_SP2_NO!$C$13</f>
        <v>78</v>
      </c>
      <c r="L7" s="81">
        <f>'[10]СП-2 (н.о.)'!$C$14</f>
        <v>79</v>
      </c>
      <c r="M7" s="153">
        <f>[11]STA_SP2_NO!$C$13</f>
        <v>37</v>
      </c>
      <c r="N7" s="62">
        <f t="shared" si="0"/>
        <v>926</v>
      </c>
    </row>
    <row r="8" spans="1:14" ht="15.75" thickBot="1" x14ac:dyDescent="0.3">
      <c r="A8" s="36">
        <v>4</v>
      </c>
      <c r="B8" s="37" t="s">
        <v>42</v>
      </c>
      <c r="C8" s="153">
        <f>[1]STA_SP2_NO!$C$14</f>
        <v>192</v>
      </c>
      <c r="D8" s="81">
        <f>[2]STA_SP2_NO!$C$14</f>
        <v>214</v>
      </c>
      <c r="E8" s="153">
        <f>[3]STA_SP2_NO!$C$14</f>
        <v>112</v>
      </c>
      <c r="F8" s="81">
        <f>[4]STA_SP2_NO!$C$14</f>
        <v>144</v>
      </c>
      <c r="G8" s="153">
        <f>[5]STA_SP2_NO!$C$14</f>
        <v>324</v>
      </c>
      <c r="H8" s="159">
        <f>[6]STA_SP2_NO!$C$14</f>
        <v>183</v>
      </c>
      <c r="I8" s="153">
        <f>[7]STA_SP2_NO!$C$14</f>
        <v>344</v>
      </c>
      <c r="J8" s="81">
        <f>[8]STA_SP2_NO!$C$14</f>
        <v>310</v>
      </c>
      <c r="K8" s="153">
        <f>[9]STA_SP2_NO!$C$14</f>
        <v>383</v>
      </c>
      <c r="L8" s="81">
        <f>'[10]СП-2 (н.о.)'!$C$15</f>
        <v>184</v>
      </c>
      <c r="M8" s="153">
        <f>[11]STA_SP2_NO!$C$14</f>
        <v>225</v>
      </c>
      <c r="N8" s="62">
        <f t="shared" si="0"/>
        <v>2615</v>
      </c>
    </row>
    <row r="9" spans="1:14" ht="15.75" thickBot="1" x14ac:dyDescent="0.3">
      <c r="A9" s="36">
        <v>5</v>
      </c>
      <c r="B9" s="37" t="s">
        <v>43</v>
      </c>
      <c r="C9" s="153">
        <f>[1]STA_SP2_NO!$C$15</f>
        <v>10</v>
      </c>
      <c r="D9" s="81">
        <f>[2]STA_SP2_NO!$C$15</f>
        <v>5</v>
      </c>
      <c r="E9" s="153">
        <f>[3]STA_SP2_NO!$C$15</f>
        <v>42</v>
      </c>
      <c r="F9" s="81">
        <f>[4]STA_SP2_NO!$C$15</f>
        <v>15</v>
      </c>
      <c r="G9" s="153">
        <f>[5]STA_SP2_NO!$C$15</f>
        <v>18</v>
      </c>
      <c r="H9" s="159">
        <f>[6]STA_SP2_NO!$C$15</f>
        <v>12</v>
      </c>
      <c r="I9" s="153">
        <f>[7]STA_SP2_NO!$C$15</f>
        <v>81</v>
      </c>
      <c r="J9" s="81">
        <f>[8]STA_SP2_NO!$C$15</f>
        <v>13</v>
      </c>
      <c r="K9" s="153">
        <f>[9]STA_SP2_NO!$C$15</f>
        <v>77</v>
      </c>
      <c r="L9" s="81">
        <f>'[10]СП-2 (н.о.)'!$C$16</f>
        <v>7</v>
      </c>
      <c r="M9" s="153">
        <f>[11]STA_SP2_NO!$C$15</f>
        <v>11</v>
      </c>
      <c r="N9" s="62">
        <f t="shared" si="0"/>
        <v>291</v>
      </c>
    </row>
    <row r="10" spans="1:14" ht="15.75" thickBot="1" x14ac:dyDescent="0.3">
      <c r="A10" s="36">
        <v>6</v>
      </c>
      <c r="B10" s="37" t="s">
        <v>44</v>
      </c>
      <c r="C10" s="153">
        <f>[1]STA_SP2_NO!$C$16</f>
        <v>270</v>
      </c>
      <c r="D10" s="81">
        <f>[2]STA_SP2_NO!$C$16</f>
        <v>294</v>
      </c>
      <c r="E10" s="153">
        <f>[3]STA_SP2_NO!$C$16</f>
        <v>186</v>
      </c>
      <c r="F10" s="81">
        <f>[4]STA_SP2_NO!$C$16</f>
        <v>451</v>
      </c>
      <c r="G10" s="153">
        <f>[5]STA_SP2_NO!$C$16</f>
        <v>430</v>
      </c>
      <c r="H10" s="159">
        <f>[6]STA_SP2_NO!$C$16</f>
        <v>353</v>
      </c>
      <c r="I10" s="153">
        <f>[7]STA_SP2_NO!$C$16</f>
        <v>611</v>
      </c>
      <c r="J10" s="81">
        <f>[8]STA_SP2_NO!$C$16</f>
        <v>568</v>
      </c>
      <c r="K10" s="153">
        <f>[9]STA_SP2_NO!$C$16</f>
        <v>423</v>
      </c>
      <c r="L10" s="81">
        <f>'[10]СП-2 (н.о.)'!$C$17</f>
        <v>205</v>
      </c>
      <c r="M10" s="153">
        <f>[11]STA_SP2_NO!$C$16</f>
        <v>647</v>
      </c>
      <c r="N10" s="62">
        <f t="shared" si="0"/>
        <v>4438</v>
      </c>
    </row>
    <row r="11" spans="1:14" ht="15.75" thickBot="1" x14ac:dyDescent="0.3">
      <c r="A11" s="36">
        <v>7</v>
      </c>
      <c r="B11" s="37" t="s">
        <v>45</v>
      </c>
      <c r="C11" s="153">
        <f>[1]STA_SP2_NO!$C$17</f>
        <v>237</v>
      </c>
      <c r="D11" s="81">
        <f>[2]STA_SP2_NO!$C$17</f>
        <v>406</v>
      </c>
      <c r="E11" s="153">
        <f>[3]STA_SP2_NO!$C$17</f>
        <v>238</v>
      </c>
      <c r="F11" s="81">
        <f>[4]STA_SP2_NO!$C$17</f>
        <v>412</v>
      </c>
      <c r="G11" s="153">
        <f>[5]STA_SP2_NO!$C$17</f>
        <v>417</v>
      </c>
      <c r="H11" s="159">
        <f>[6]STA_SP2_NO!$C$17</f>
        <v>222</v>
      </c>
      <c r="I11" s="153">
        <f>[7]STA_SP2_NO!$C$17</f>
        <v>326</v>
      </c>
      <c r="J11" s="81">
        <f>[8]STA_SP2_NO!$C$17</f>
        <v>482</v>
      </c>
      <c r="K11" s="153">
        <f>[9]STA_SP2_NO!$C$17</f>
        <v>421</v>
      </c>
      <c r="L11" s="81">
        <f>'[10]СП-2 (н.о.)'!$C$18</f>
        <v>324</v>
      </c>
      <c r="M11" s="153">
        <f>[11]STA_SP2_NO!$C$17</f>
        <v>318</v>
      </c>
      <c r="N11" s="62">
        <f t="shared" si="0"/>
        <v>3803</v>
      </c>
    </row>
    <row r="12" spans="1:14" ht="15.75" thickBot="1" x14ac:dyDescent="0.3">
      <c r="A12" s="36">
        <v>8</v>
      </c>
      <c r="B12" s="37" t="s">
        <v>46</v>
      </c>
      <c r="C12" s="153">
        <f>[1]STA_SP2_NO!$C$18</f>
        <v>49</v>
      </c>
      <c r="D12" s="81">
        <f>[2]STA_SP2_NO!$C$18</f>
        <v>20</v>
      </c>
      <c r="E12" s="153">
        <f>[3]STA_SP2_NO!$C$18</f>
        <v>88</v>
      </c>
      <c r="F12" s="81">
        <f>[4]STA_SP2_NO!$C$18</f>
        <v>39</v>
      </c>
      <c r="G12" s="153">
        <f>[5]STA_SP2_NO!$C$18</f>
        <v>66</v>
      </c>
      <c r="H12" s="159">
        <f>[6]STA_SP2_NO!$C$18</f>
        <v>30</v>
      </c>
      <c r="I12" s="153">
        <f>[7]STA_SP2_NO!$C$18</f>
        <v>0</v>
      </c>
      <c r="J12" s="81">
        <f>[8]STA_SP2_NO!$C$18</f>
        <v>70</v>
      </c>
      <c r="K12" s="153">
        <f>[9]STA_SP2_NO!$C$18</f>
        <v>128</v>
      </c>
      <c r="L12" s="81">
        <f>'[10]СП-2 (н.о.)'!$C$19</f>
        <v>42</v>
      </c>
      <c r="M12" s="153">
        <f>[11]STA_SP2_NO!$C$18</f>
        <v>39</v>
      </c>
      <c r="N12" s="62">
        <f t="shared" si="0"/>
        <v>571</v>
      </c>
    </row>
    <row r="13" spans="1:14" ht="23.25" thickBot="1" x14ac:dyDescent="0.3">
      <c r="A13" s="36">
        <v>9</v>
      </c>
      <c r="B13" s="61" t="s">
        <v>47</v>
      </c>
      <c r="C13" s="153">
        <f>[1]STA_SP2_NO!$C$19</f>
        <v>0</v>
      </c>
      <c r="D13" s="81">
        <f>[2]STA_SP2_NO!$C$19</f>
        <v>0</v>
      </c>
      <c r="E13" s="153">
        <f>[3]STA_SP2_NO!$C$19</f>
        <v>0</v>
      </c>
      <c r="F13" s="81">
        <f>[4]STA_SP2_NO!$C$19</f>
        <v>0</v>
      </c>
      <c r="G13" s="153">
        <f>[5]STA_SP2_NO!$C$19</f>
        <v>0</v>
      </c>
      <c r="H13" s="159">
        <f>[6]STA_SP2_NO!$C$19</f>
        <v>0</v>
      </c>
      <c r="I13" s="153">
        <f>[7]STA_SP2_NO!$C$19</f>
        <v>0</v>
      </c>
      <c r="J13" s="81">
        <f>[8]STA_SP2_NO!$C$19</f>
        <v>0</v>
      </c>
      <c r="K13" s="153">
        <f>[9]STA_SP2_NO!$C$19</f>
        <v>0</v>
      </c>
      <c r="L13" s="81">
        <f>'[10]СП-2 (н.о.)'!$C$20</f>
        <v>0</v>
      </c>
      <c r="M13" s="153">
        <f>[11]STA_SP2_NO!$C$19</f>
        <v>0</v>
      </c>
      <c r="N13" s="62">
        <f t="shared" si="0"/>
        <v>0</v>
      </c>
    </row>
    <row r="14" spans="1:14" ht="23.25" thickBot="1" x14ac:dyDescent="0.3">
      <c r="A14" s="36">
        <v>10</v>
      </c>
      <c r="B14" s="61" t="s">
        <v>48</v>
      </c>
      <c r="C14" s="75">
        <f>[1]STA_SP2_NO!$C$20</f>
        <v>0</v>
      </c>
      <c r="D14" s="81">
        <f>[2]STA_SP2_NO!$C$20</f>
        <v>0</v>
      </c>
      <c r="E14" s="153">
        <f>[3]STA_SP2_NO!$C$20</f>
        <v>0</v>
      </c>
      <c r="F14" s="81">
        <f>[4]STA_SP2_NO!$C$20</f>
        <v>0</v>
      </c>
      <c r="G14" s="153">
        <f>[5]STA_SP2_NO!$C$20</f>
        <v>0</v>
      </c>
      <c r="H14" s="159">
        <f>[6]STA_SP2_NO!$C$20</f>
        <v>0</v>
      </c>
      <c r="I14" s="153">
        <f>[7]STA_SP2_NO!$C$20</f>
        <v>0</v>
      </c>
      <c r="J14" s="81">
        <f>[8]STA_SP2_NO!$C$20</f>
        <v>0</v>
      </c>
      <c r="K14" s="153">
        <f>[9]STA_SP2_NO!$C$20</f>
        <v>0</v>
      </c>
      <c r="L14" s="81">
        <f>'[10]СП-2 (н.о.)'!$C$21</f>
        <v>0</v>
      </c>
      <c r="M14" s="153">
        <f>[11]STA_SP2_NO!$C$20</f>
        <v>0</v>
      </c>
      <c r="N14" s="62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75">
        <f>[1]STA_SP2_NO!$C$21</f>
        <v>0</v>
      </c>
      <c r="D15" s="81">
        <f>[2]STA_SP2_NO!$C$21</f>
        <v>0</v>
      </c>
      <c r="E15" s="153">
        <f>[3]STA_SP2_NO!$C$21</f>
        <v>0</v>
      </c>
      <c r="F15" s="81">
        <f>[4]STA_SP2_NO!$C$21</f>
        <v>0</v>
      </c>
      <c r="G15" s="153">
        <f>[5]STA_SP2_NO!$C$21</f>
        <v>0</v>
      </c>
      <c r="H15" s="159">
        <f>[6]STA_SP2_NO!$C$21</f>
        <v>240</v>
      </c>
      <c r="I15" s="153">
        <f>[7]STA_SP2_NO!$C$21</f>
        <v>0</v>
      </c>
      <c r="J15" s="81">
        <f>[8]STA_SP2_NO!$C$21</f>
        <v>0</v>
      </c>
      <c r="K15" s="153">
        <f>[9]STA_SP2_NO!$C$21</f>
        <v>0</v>
      </c>
      <c r="L15" s="81">
        <f>'[10]СП-2 (н.о.)'!$C$22</f>
        <v>0</v>
      </c>
      <c r="M15" s="153">
        <f>[11]STA_SP2_NO!$C$21</f>
        <v>0</v>
      </c>
      <c r="N15" s="62">
        <f t="shared" si="0"/>
        <v>240</v>
      </c>
    </row>
    <row r="16" spans="1:14" ht="49.5" customHeight="1" thickBot="1" x14ac:dyDescent="0.3">
      <c r="A16" s="36">
        <v>12</v>
      </c>
      <c r="B16" s="61" t="s">
        <v>50</v>
      </c>
      <c r="C16" s="75">
        <f>[1]STA_SP2_NO!$C$22</f>
        <v>0</v>
      </c>
      <c r="D16" s="81">
        <f>[2]STA_SP2_NO!$C$22</f>
        <v>0</v>
      </c>
      <c r="E16" s="153">
        <f>[3]STA_SP2_NO!$C$22</f>
        <v>0</v>
      </c>
      <c r="F16" s="81">
        <f>[4]STA_SP2_NO!$C$22</f>
        <v>0</v>
      </c>
      <c r="G16" s="153">
        <f>[5]STA_SP2_NO!$C$22</f>
        <v>0</v>
      </c>
      <c r="H16" s="159">
        <f>[6]STA_SP2_NO!$C$22</f>
        <v>0</v>
      </c>
      <c r="I16" s="153">
        <f>[7]STA_SP2_NO!$C$22</f>
        <v>0</v>
      </c>
      <c r="J16" s="81">
        <f>[8]STA_SP2_NO!$C$22</f>
        <v>0</v>
      </c>
      <c r="K16" s="153">
        <f>[9]STA_SP2_NO!$C$22</f>
        <v>0</v>
      </c>
      <c r="L16" s="81">
        <f>'[10]СП-2 (н.о.)'!$C$23</f>
        <v>0</v>
      </c>
      <c r="M16" s="153">
        <f>[11]STA_SP2_NO!$C$22</f>
        <v>0</v>
      </c>
      <c r="N16" s="62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75">
        <f>[1]STA_SP2_NO!$C$23</f>
        <v>5</v>
      </c>
      <c r="D17" s="81">
        <f>[2]STA_SP2_NO!$C$23</f>
        <v>0</v>
      </c>
      <c r="E17" s="153">
        <f>[3]STA_SP2_NO!$C$23</f>
        <v>0</v>
      </c>
      <c r="F17" s="81">
        <f>[4]STA_SP2_NO!$C$23</f>
        <v>0</v>
      </c>
      <c r="G17" s="153">
        <f>[5]STA_SP2_NO!$C$23</f>
        <v>10</v>
      </c>
      <c r="H17" s="159">
        <f>[6]STA_SP2_NO!$C$23</f>
        <v>22</v>
      </c>
      <c r="I17" s="153">
        <f>[7]STA_SP2_NO!$C$23</f>
        <v>0</v>
      </c>
      <c r="J17" s="81">
        <f>[8]STA_SP2_NO!$C$23</f>
        <v>0</v>
      </c>
      <c r="K17" s="153">
        <f>[9]STA_SP2_NO!$C$23</f>
        <v>0</v>
      </c>
      <c r="L17" s="81">
        <f>'[10]СП-2 (н.о.)'!$C$24</f>
        <v>0</v>
      </c>
      <c r="M17" s="153">
        <f>[11]STA_SP2_NO!$C$23</f>
        <v>1</v>
      </c>
      <c r="N17" s="62">
        <f t="shared" si="0"/>
        <v>38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7689</v>
      </c>
      <c r="D18" s="46">
        <f>SUM(D5:D17)</f>
        <v>11769</v>
      </c>
      <c r="E18" s="45">
        <f t="shared" si="1"/>
        <v>9542</v>
      </c>
      <c r="F18" s="46">
        <f t="shared" si="1"/>
        <v>13070</v>
      </c>
      <c r="G18" s="45">
        <f>SUM(G5:G17)</f>
        <v>19834</v>
      </c>
      <c r="H18" s="46">
        <f t="shared" si="1"/>
        <v>13374</v>
      </c>
      <c r="I18" s="45">
        <f t="shared" si="1"/>
        <v>17100</v>
      </c>
      <c r="J18" s="46">
        <f t="shared" si="1"/>
        <v>22762</v>
      </c>
      <c r="K18" s="45">
        <f t="shared" si="1"/>
        <v>16664</v>
      </c>
      <c r="L18" s="46">
        <f>SUM(L5:L17)</f>
        <v>9562</v>
      </c>
      <c r="M18" s="45">
        <f t="shared" si="1"/>
        <v>15313</v>
      </c>
      <c r="N18" s="43">
        <f>SUM(N5:N17)</f>
        <v>156679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41" t="s">
        <v>53</v>
      </c>
      <c r="B20" s="342"/>
      <c r="C20" s="52">
        <f>C18/N18</f>
        <v>4.9074860064207713E-2</v>
      </c>
      <c r="D20" s="51">
        <f>D18/N18</f>
        <v>7.5115363258637088E-2</v>
      </c>
      <c r="E20" s="52">
        <f>E18/N18</f>
        <v>6.0901588598344387E-2</v>
      </c>
      <c r="F20" s="51">
        <f>F18/N18</f>
        <v>8.3418964889998018E-2</v>
      </c>
      <c r="G20" s="52">
        <f>G18/N18</f>
        <v>0.12659003440154712</v>
      </c>
      <c r="H20" s="51">
        <f>H18/N18</f>
        <v>8.5359237677033933E-2</v>
      </c>
      <c r="I20" s="52">
        <f>I18/N18</f>
        <v>0.10914034427077017</v>
      </c>
      <c r="J20" s="51">
        <f>J18/N18</f>
        <v>0.14527792492931407</v>
      </c>
      <c r="K20" s="52">
        <f>K18/N18</f>
        <v>0.10635758461567919</v>
      </c>
      <c r="L20" s="51">
        <f>L18/N18</f>
        <v>6.1029238123807276E-2</v>
      </c>
      <c r="M20" s="52">
        <f>M18/N18</f>
        <v>9.7734859170661034E-2</v>
      </c>
      <c r="N20" s="51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G27" sqref="G27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57"/>
      <c r="B1" s="29"/>
      <c r="C1" s="330" t="s">
        <v>105</v>
      </c>
      <c r="D1" s="331"/>
      <c r="E1" s="331"/>
      <c r="F1" s="331"/>
      <c r="G1" s="331"/>
      <c r="H1" s="331"/>
      <c r="I1" s="331"/>
      <c r="J1" s="332"/>
      <c r="K1" s="332"/>
      <c r="L1" s="29"/>
      <c r="M1" s="29"/>
      <c r="N1" s="207" t="s">
        <v>52</v>
      </c>
    </row>
    <row r="2" spans="1:14" ht="15.75" thickBot="1" x14ac:dyDescent="0.3">
      <c r="A2" s="333" t="s">
        <v>0</v>
      </c>
      <c r="B2" s="335" t="s">
        <v>1</v>
      </c>
      <c r="C2" s="362" t="s">
        <v>2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35" t="s">
        <v>3</v>
      </c>
    </row>
    <row r="3" spans="1:14" ht="12.75" customHeight="1" x14ac:dyDescent="0.25">
      <c r="A3" s="363"/>
      <c r="B3" s="365"/>
      <c r="C3" s="384" t="s">
        <v>69</v>
      </c>
      <c r="D3" s="335" t="s">
        <v>4</v>
      </c>
      <c r="E3" s="369" t="s">
        <v>5</v>
      </c>
      <c r="F3" s="335" t="s">
        <v>6</v>
      </c>
      <c r="G3" s="369" t="s">
        <v>7</v>
      </c>
      <c r="H3" s="335" t="s">
        <v>8</v>
      </c>
      <c r="I3" s="369" t="s">
        <v>94</v>
      </c>
      <c r="J3" s="335" t="s">
        <v>9</v>
      </c>
      <c r="K3" s="381" t="s">
        <v>38</v>
      </c>
      <c r="L3" s="335" t="s">
        <v>93</v>
      </c>
      <c r="M3" s="369" t="s">
        <v>11</v>
      </c>
      <c r="N3" s="372"/>
    </row>
    <row r="4" spans="1:14" ht="9" customHeight="1" x14ac:dyDescent="0.25">
      <c r="A4" s="377"/>
      <c r="B4" s="378"/>
      <c r="C4" s="385"/>
      <c r="D4" s="378"/>
      <c r="E4" s="380"/>
      <c r="F4" s="378"/>
      <c r="G4" s="380"/>
      <c r="H4" s="378"/>
      <c r="I4" s="380"/>
      <c r="J4" s="378"/>
      <c r="K4" s="382"/>
      <c r="L4" s="378"/>
      <c r="M4" s="380"/>
      <c r="N4" s="378"/>
    </row>
    <row r="5" spans="1:14" ht="5.25" customHeight="1" thickBot="1" x14ac:dyDescent="0.3">
      <c r="A5" s="364"/>
      <c r="B5" s="366"/>
      <c r="C5" s="386"/>
      <c r="D5" s="364"/>
      <c r="E5" s="364"/>
      <c r="F5" s="364"/>
      <c r="G5" s="364"/>
      <c r="H5" s="364"/>
      <c r="I5" s="364"/>
      <c r="J5" s="364"/>
      <c r="K5" s="383"/>
      <c r="L5" s="364"/>
      <c r="M5" s="364"/>
      <c r="N5" s="366"/>
    </row>
    <row r="6" spans="1:14" ht="15.75" thickBot="1" x14ac:dyDescent="0.3">
      <c r="A6" s="34">
        <v>1</v>
      </c>
      <c r="B6" s="35" t="s">
        <v>39</v>
      </c>
      <c r="C6" s="74">
        <f>[1]STA_SP2_NO!$D$11</f>
        <v>32326.5</v>
      </c>
      <c r="D6" s="81">
        <f>[2]STA_SP2_NO!$D$11</f>
        <v>52006.720000000001</v>
      </c>
      <c r="E6" s="153">
        <f>[3]STA_SP2_NO!$D$11</f>
        <v>45875</v>
      </c>
      <c r="F6" s="164">
        <f>[4]STA_SP2_NO!$D$11</f>
        <v>59700.87</v>
      </c>
      <c r="G6" s="185">
        <f>[5]STA_SP2_NO!$D$11</f>
        <v>97445</v>
      </c>
      <c r="H6" s="164">
        <f>[6]STA_SP2_NO!$D$11</f>
        <v>62134</v>
      </c>
      <c r="I6" s="153">
        <f>[7]STA_SP2_NO!$D$11</f>
        <v>80511.34</v>
      </c>
      <c r="J6" s="164">
        <f>[8]STA_SP2_NO!$D$11</f>
        <v>108232</v>
      </c>
      <c r="K6" s="185">
        <f>[9]STA_SP2_NO!$D$11</f>
        <v>75271</v>
      </c>
      <c r="L6" s="62">
        <f>'[10]СП-2 (н.о.)'!$D$12</f>
        <v>43151.85</v>
      </c>
      <c r="M6" s="185">
        <f>[11]STA_SP2_NO!$D$11</f>
        <v>70859</v>
      </c>
      <c r="N6" s="154">
        <f t="shared" ref="N6:N18" si="0">SUM(C6:M6)</f>
        <v>727513.27999999991</v>
      </c>
    </row>
    <row r="7" spans="1:14" ht="15.75" thickBot="1" x14ac:dyDescent="0.3">
      <c r="A7" s="36">
        <v>2</v>
      </c>
      <c r="B7" s="37" t="s">
        <v>40</v>
      </c>
      <c r="C7" s="74">
        <f>[1]STA_SP2_NO!$D$12</f>
        <v>8090.71</v>
      </c>
      <c r="D7" s="81">
        <f>[2]STA_SP2_NO!$D$12</f>
        <v>14183.02</v>
      </c>
      <c r="E7" s="153">
        <f>[3]STA_SP2_NO!$D$12</f>
        <v>10354</v>
      </c>
      <c r="F7" s="164">
        <f>[4]STA_SP2_NO!$D$12</f>
        <v>20022.669999999998</v>
      </c>
      <c r="G7" s="185">
        <f>[5]STA_SP2_NO!$D$12</f>
        <v>19934</v>
      </c>
      <c r="H7" s="164">
        <f>[6]STA_SP2_NO!$D$12</f>
        <v>10751</v>
      </c>
      <c r="I7" s="153">
        <f>[7]STA_SP2_NO!$D$12</f>
        <v>15777.19</v>
      </c>
      <c r="J7" s="164">
        <f>[8]STA_SP2_NO!$D$12</f>
        <v>21555</v>
      </c>
      <c r="K7" s="185">
        <f>[9]STA_SP2_NO!$D$12</f>
        <v>14023</v>
      </c>
      <c r="L7" s="62">
        <f>'[10]СП-2 (н.о.)'!$D$13</f>
        <v>13288.72</v>
      </c>
      <c r="M7" s="185">
        <f>[11]STA_SP2_NO!$D$12</f>
        <v>12778</v>
      </c>
      <c r="N7" s="62">
        <f t="shared" si="0"/>
        <v>160757.31</v>
      </c>
    </row>
    <row r="8" spans="1:14" ht="15.75" thickBot="1" x14ac:dyDescent="0.3">
      <c r="A8" s="36">
        <v>3</v>
      </c>
      <c r="B8" s="37" t="s">
        <v>41</v>
      </c>
      <c r="C8" s="74">
        <f>[1]STA_SP2_NO!$D$13</f>
        <v>972.73</v>
      </c>
      <c r="D8" s="81">
        <f>[2]STA_SP2_NO!$D$13</f>
        <v>1723.26</v>
      </c>
      <c r="E8" s="153">
        <f>[3]STA_SP2_NO!$D$13</f>
        <v>837</v>
      </c>
      <c r="F8" s="164">
        <f>[4]STA_SP2_NO!$D$13</f>
        <v>1700.75</v>
      </c>
      <c r="G8" s="185">
        <f>[5]STA_SP2_NO!$D$13</f>
        <v>2480</v>
      </c>
      <c r="H8" s="164">
        <f>[6]STA_SP2_NO!$D$13</f>
        <v>1451</v>
      </c>
      <c r="I8" s="153">
        <f>[7]STA_SP2_NO!$D$13</f>
        <v>2003.35</v>
      </c>
      <c r="J8" s="164">
        <f>[8]STA_SP2_NO!$D$13</f>
        <v>2495</v>
      </c>
      <c r="K8" s="185">
        <f>[9]STA_SP2_NO!$D$13</f>
        <v>1474</v>
      </c>
      <c r="L8" s="62">
        <f>'[10]СП-2 (н.о.)'!$D$14</f>
        <v>1632.2</v>
      </c>
      <c r="M8" s="185">
        <f>[11]STA_SP2_NO!$D$13</f>
        <v>686</v>
      </c>
      <c r="N8" s="62">
        <f t="shared" si="0"/>
        <v>17455.29</v>
      </c>
    </row>
    <row r="9" spans="1:14" ht="15.75" thickBot="1" x14ac:dyDescent="0.3">
      <c r="A9" s="36">
        <v>4</v>
      </c>
      <c r="B9" s="37" t="s">
        <v>42</v>
      </c>
      <c r="C9" s="74">
        <f>[1]STA_SP2_NO!$D$14</f>
        <v>159.26</v>
      </c>
      <c r="D9" s="81">
        <f>[2]STA_SP2_NO!$D$14</f>
        <v>172.58</v>
      </c>
      <c r="E9" s="153">
        <f>[3]STA_SP2_NO!$D$14</f>
        <v>94</v>
      </c>
      <c r="F9" s="164">
        <f>[4]STA_SP2_NO!$D$14</f>
        <v>127.5</v>
      </c>
      <c r="G9" s="185">
        <f>[5]STA_SP2_NO!$D$14</f>
        <v>250</v>
      </c>
      <c r="H9" s="164">
        <f>[6]STA_SP2_NO!$D$14</f>
        <v>180</v>
      </c>
      <c r="I9" s="153">
        <f>[7]STA_SP2_NO!$D$14</f>
        <v>332.23</v>
      </c>
      <c r="J9" s="164">
        <f>[8]STA_SP2_NO!$D$14</f>
        <v>278</v>
      </c>
      <c r="K9" s="185">
        <f>[9]STA_SP2_NO!$D$14</f>
        <v>328</v>
      </c>
      <c r="L9" s="62">
        <f>'[10]СП-2 (н.о.)'!$D$15</f>
        <v>163.98</v>
      </c>
      <c r="M9" s="185">
        <f>[11]STA_SP2_NO!$D$14</f>
        <v>219</v>
      </c>
      <c r="N9" s="62">
        <f t="shared" si="0"/>
        <v>2304.5500000000002</v>
      </c>
    </row>
    <row r="10" spans="1:14" ht="15.75" thickBot="1" x14ac:dyDescent="0.3">
      <c r="A10" s="36">
        <v>5</v>
      </c>
      <c r="B10" s="37" t="s">
        <v>43</v>
      </c>
      <c r="C10" s="74">
        <f>[1]STA_SP2_NO!$D$15</f>
        <v>28.25</v>
      </c>
      <c r="D10" s="81">
        <f>[2]STA_SP2_NO!$D$15</f>
        <v>16.100000000000001</v>
      </c>
      <c r="E10" s="153">
        <f>[3]STA_SP2_NO!$D$15</f>
        <v>110</v>
      </c>
      <c r="F10" s="164">
        <f>[4]STA_SP2_NO!$D$15</f>
        <v>42.61</v>
      </c>
      <c r="G10" s="185">
        <f>[5]STA_SP2_NO!$D$15</f>
        <v>49</v>
      </c>
      <c r="H10" s="164">
        <f>[6]STA_SP2_NO!$D$15</f>
        <v>37</v>
      </c>
      <c r="I10" s="153">
        <f>[7]STA_SP2_NO!$D$15</f>
        <v>266.49</v>
      </c>
      <c r="J10" s="164">
        <f>[8]STA_SP2_NO!$D$15</f>
        <v>50</v>
      </c>
      <c r="K10" s="185">
        <f>[9]STA_SP2_NO!$D$15</f>
        <v>249</v>
      </c>
      <c r="L10" s="62">
        <f>'[10]СП-2 (н.о.)'!$D$16</f>
        <v>21.24</v>
      </c>
      <c r="M10" s="185">
        <f>[11]STA_SP2_NO!$D$15</f>
        <v>36</v>
      </c>
      <c r="N10" s="62">
        <f t="shared" si="0"/>
        <v>905.69</v>
      </c>
    </row>
    <row r="11" spans="1:14" ht="15.75" thickBot="1" x14ac:dyDescent="0.3">
      <c r="A11" s="36">
        <v>6</v>
      </c>
      <c r="B11" s="37" t="s">
        <v>44</v>
      </c>
      <c r="C11" s="74">
        <f>[1]STA_SP2_NO!$D$16</f>
        <v>516.25</v>
      </c>
      <c r="D11" s="81">
        <f>[2]STA_SP2_NO!$D$16</f>
        <v>672.11</v>
      </c>
      <c r="E11" s="153">
        <f>[3]STA_SP2_NO!$D$16</f>
        <v>430</v>
      </c>
      <c r="F11" s="164">
        <f>[4]STA_SP2_NO!$D$16</f>
        <v>1236.6400000000001</v>
      </c>
      <c r="G11" s="185">
        <f>[5]STA_SP2_NO!$D$16</f>
        <v>934</v>
      </c>
      <c r="H11" s="164">
        <f>[6]STA_SP2_NO!$D$16</f>
        <v>635</v>
      </c>
      <c r="I11" s="153">
        <f>[7]STA_SP2_NO!$D$16</f>
        <v>1256.6300000000001</v>
      </c>
      <c r="J11" s="164">
        <f>[8]STA_SP2_NO!$D$16</f>
        <v>1109</v>
      </c>
      <c r="K11" s="185">
        <f>[9]STA_SP2_NO!$D$16</f>
        <v>754</v>
      </c>
      <c r="L11" s="62">
        <f>'[10]СП-2 (н.о.)'!$D$17</f>
        <v>447.03</v>
      </c>
      <c r="M11" s="185">
        <f>[11]STA_SP2_NO!$D$16</f>
        <v>1458</v>
      </c>
      <c r="N11" s="62">
        <f t="shared" si="0"/>
        <v>9448.66</v>
      </c>
    </row>
    <row r="12" spans="1:14" ht="15.75" thickBot="1" x14ac:dyDescent="0.3">
      <c r="A12" s="36">
        <v>7</v>
      </c>
      <c r="B12" s="37" t="s">
        <v>45</v>
      </c>
      <c r="C12" s="74">
        <f>[1]STA_SP2_NO!$D$17</f>
        <v>76.319999999999993</v>
      </c>
      <c r="D12" s="81">
        <f>[2]STA_SP2_NO!$D$17</f>
        <v>127.97</v>
      </c>
      <c r="E12" s="153">
        <f>[3]STA_SP2_NO!$D$17</f>
        <v>79</v>
      </c>
      <c r="F12" s="164">
        <f>[4]STA_SP2_NO!$D$17</f>
        <v>133.82</v>
      </c>
      <c r="G12" s="185">
        <f>[5]STA_SP2_NO!$D$17</f>
        <v>129</v>
      </c>
      <c r="H12" s="164">
        <f>[6]STA_SP2_NO!$D$17</f>
        <v>70</v>
      </c>
      <c r="I12" s="153">
        <f>[7]STA_SP2_NO!$D$17</f>
        <v>104.51</v>
      </c>
      <c r="J12" s="164">
        <f>[8]STA_SP2_NO!$D$17</f>
        <v>150</v>
      </c>
      <c r="K12" s="185">
        <f>[9]STA_SP2_NO!$D$17</f>
        <v>154</v>
      </c>
      <c r="L12" s="62">
        <f>'[10]СП-2 (н.о.)'!$D$18</f>
        <v>104.17</v>
      </c>
      <c r="M12" s="185">
        <f>[11]STA_SP2_NO!$D$17</f>
        <v>108</v>
      </c>
      <c r="N12" s="62">
        <f t="shared" si="0"/>
        <v>1236.79</v>
      </c>
    </row>
    <row r="13" spans="1:14" ht="15.75" thickBot="1" x14ac:dyDescent="0.3">
      <c r="A13" s="36">
        <v>8</v>
      </c>
      <c r="B13" s="37" t="s">
        <v>46</v>
      </c>
      <c r="C13" s="74">
        <f>[1]STA_SP2_NO!$D$18</f>
        <v>215.9</v>
      </c>
      <c r="D13" s="81">
        <f>[2]STA_SP2_NO!$D$18</f>
        <v>66.98</v>
      </c>
      <c r="E13" s="153">
        <f>[3]STA_SP2_NO!$D$18</f>
        <v>337</v>
      </c>
      <c r="F13" s="164">
        <f>[4]STA_SP2_NO!$D$18</f>
        <v>144.19</v>
      </c>
      <c r="G13" s="185">
        <f>[5]STA_SP2_NO!$D$18</f>
        <v>212</v>
      </c>
      <c r="H13" s="164">
        <f>[6]STA_SP2_NO!$D$18</f>
        <v>127</v>
      </c>
      <c r="I13" s="153">
        <f>[7]STA_SP2_NO!$D$18</f>
        <v>0</v>
      </c>
      <c r="J13" s="164">
        <f>[8]STA_SP2_NO!$D$18</f>
        <v>269</v>
      </c>
      <c r="K13" s="185">
        <f>[9]STA_SP2_NO!$D$18</f>
        <v>489</v>
      </c>
      <c r="L13" s="62">
        <f>'[10]СП-2 (н.о.)'!$D$19</f>
        <v>162.78</v>
      </c>
      <c r="M13" s="185">
        <f>[11]STA_SP2_NO!$D$18</f>
        <v>105</v>
      </c>
      <c r="N13" s="62">
        <f t="shared" si="0"/>
        <v>2128.85</v>
      </c>
    </row>
    <row r="14" spans="1:14" ht="23.25" thickBot="1" x14ac:dyDescent="0.3">
      <c r="A14" s="36">
        <v>9</v>
      </c>
      <c r="B14" s="61" t="s">
        <v>47</v>
      </c>
      <c r="C14" s="74">
        <f>[1]STA_SP2_NO!$D$19</f>
        <v>0</v>
      </c>
      <c r="D14" s="81">
        <f>[2]STA_SP2_NO!$D$19</f>
        <v>0</v>
      </c>
      <c r="E14" s="153">
        <f>[3]STA_SP2_NO!$D$19</f>
        <v>0</v>
      </c>
      <c r="F14" s="164">
        <f>[4]STA_SP2_NO!$D$19</f>
        <v>0</v>
      </c>
      <c r="G14" s="185">
        <f>[5]STA_SP2_NO!$D$19</f>
        <v>0</v>
      </c>
      <c r="H14" s="164">
        <f>[6]STA_SP2_NO!$D$19</f>
        <v>0</v>
      </c>
      <c r="I14" s="153">
        <f>[7]STA_SP2_NO!$D$19</f>
        <v>0</v>
      </c>
      <c r="J14" s="164">
        <f>[8]STA_SP2_NO!$D$19</f>
        <v>0</v>
      </c>
      <c r="K14" s="185">
        <f>[9]STA_SP2_NO!$D$19</f>
        <v>0</v>
      </c>
      <c r="L14" s="62">
        <f>'[10]СП-2 (н.о.)'!$D$20</f>
        <v>0</v>
      </c>
      <c r="M14" s="185">
        <f>[11]STA_SP2_NO!$D$19</f>
        <v>0</v>
      </c>
      <c r="N14" s="62">
        <f t="shared" si="0"/>
        <v>0</v>
      </c>
    </row>
    <row r="15" spans="1:14" ht="23.25" thickBot="1" x14ac:dyDescent="0.3">
      <c r="A15" s="36">
        <v>10</v>
      </c>
      <c r="B15" s="61" t="s">
        <v>48</v>
      </c>
      <c r="C15" s="74">
        <f>[1]STA_SP2_NO!$D$20</f>
        <v>0</v>
      </c>
      <c r="D15" s="81">
        <f>[2]STA_SP2_NO!$D$20</f>
        <v>0</v>
      </c>
      <c r="E15" s="153">
        <f>[3]STA_SP2_NO!$D$20</f>
        <v>0</v>
      </c>
      <c r="F15" s="164">
        <f>[4]STA_SP2_NO!$D$20</f>
        <v>0</v>
      </c>
      <c r="G15" s="185">
        <f>[5]STA_SP2_NO!$D$20</f>
        <v>0</v>
      </c>
      <c r="H15" s="164">
        <f>[6]STA_SP2_NO!$D$20</f>
        <v>0</v>
      </c>
      <c r="I15" s="153">
        <f>[7]STA_SP2_NO!$D$20</f>
        <v>0</v>
      </c>
      <c r="J15" s="164">
        <f>[8]STA_SP2_NO!$D$20</f>
        <v>0</v>
      </c>
      <c r="K15" s="185">
        <f>[9]STA_SP2_NO!$D$20</f>
        <v>0</v>
      </c>
      <c r="L15" s="62">
        <f>'[10]СП-2 (н.о.)'!$D$21</f>
        <v>0</v>
      </c>
      <c r="M15" s="185">
        <f>[11]STA_SP2_NO!$D$20</f>
        <v>0</v>
      </c>
      <c r="N15" s="62">
        <f t="shared" si="0"/>
        <v>0</v>
      </c>
    </row>
    <row r="16" spans="1:14" ht="15.75" thickBot="1" x14ac:dyDescent="0.3">
      <c r="A16" s="36">
        <v>11</v>
      </c>
      <c r="B16" s="37" t="s">
        <v>49</v>
      </c>
      <c r="C16" s="74">
        <f>[1]STA_SP2_NO!$D$21</f>
        <v>0</v>
      </c>
      <c r="D16" s="81">
        <f>[2]STA_SP2_NO!$D$21</f>
        <v>0</v>
      </c>
      <c r="E16" s="153">
        <f>[3]STA_SP2_NO!$D$21</f>
        <v>0</v>
      </c>
      <c r="F16" s="164">
        <f>[4]STA_SP2_NO!$D$21</f>
        <v>0</v>
      </c>
      <c r="G16" s="185">
        <f>[5]STA_SP2_NO!$D$21</f>
        <v>0</v>
      </c>
      <c r="H16" s="164">
        <f>[6]STA_SP2_NO!$D$21</f>
        <v>63</v>
      </c>
      <c r="I16" s="153">
        <f>[7]STA_SP2_NO!$D$21</f>
        <v>0</v>
      </c>
      <c r="J16" s="164">
        <f>[8]STA_SP2_NO!$D$21</f>
        <v>0</v>
      </c>
      <c r="K16" s="185">
        <f>[9]STA_SP2_NO!$D$21</f>
        <v>0</v>
      </c>
      <c r="L16" s="62">
        <f>'[10]СП-2 (н.о.)'!$D$22</f>
        <v>0</v>
      </c>
      <c r="M16" s="185">
        <f>[11]STA_SP2_NO!$D$21</f>
        <v>0</v>
      </c>
      <c r="N16" s="62">
        <f t="shared" si="0"/>
        <v>63</v>
      </c>
    </row>
    <row r="17" spans="1:14" ht="45.75" thickBot="1" x14ac:dyDescent="0.3">
      <c r="A17" s="36">
        <v>12</v>
      </c>
      <c r="B17" s="61" t="s">
        <v>50</v>
      </c>
      <c r="C17" s="74">
        <f>[1]STA_SP2_NO!$D$22</f>
        <v>0</v>
      </c>
      <c r="D17" s="81">
        <f>[2]STA_SP2_NO!$D$22</f>
        <v>0</v>
      </c>
      <c r="E17" s="153">
        <f>[3]STA_SP2_NO!$D$22</f>
        <v>0</v>
      </c>
      <c r="F17" s="164">
        <f>[4]STA_SP2_NO!$D$22</f>
        <v>0</v>
      </c>
      <c r="G17" s="185">
        <f>[5]STA_SP2_NO!$D$22</f>
        <v>0</v>
      </c>
      <c r="H17" s="164">
        <f>[6]STA_SP2_NO!$D$22</f>
        <v>0</v>
      </c>
      <c r="I17" s="153">
        <f>[7]STA_SP2_NO!$D$22</f>
        <v>0</v>
      </c>
      <c r="J17" s="164">
        <f>[8]STA_SP2_NO!$D$22</f>
        <v>0</v>
      </c>
      <c r="K17" s="185">
        <f>[9]STA_SP2_NO!$D$22</f>
        <v>0</v>
      </c>
      <c r="L17" s="62">
        <f>'[10]СП-2 (н.о.)'!$D$23</f>
        <v>0</v>
      </c>
      <c r="M17" s="185">
        <f>[11]STA_SP2_NO!$D$22</f>
        <v>0</v>
      </c>
      <c r="N17" s="62">
        <f t="shared" si="0"/>
        <v>0</v>
      </c>
    </row>
    <row r="18" spans="1:14" ht="34.5" thickBot="1" x14ac:dyDescent="0.3">
      <c r="A18" s="36">
        <v>13</v>
      </c>
      <c r="B18" s="61" t="s">
        <v>51</v>
      </c>
      <c r="C18" s="74">
        <f>[1]STA_SP2_NO!$D$23</f>
        <v>35.5</v>
      </c>
      <c r="D18" s="81">
        <f>[2]STA_SP2_NO!$D$23</f>
        <v>0</v>
      </c>
      <c r="E18" s="153">
        <f>[3]STA_SP2_NO!$D$23</f>
        <v>0</v>
      </c>
      <c r="F18" s="164">
        <f>[4]STA_SP2_NO!$D$23</f>
        <v>0</v>
      </c>
      <c r="G18" s="185">
        <f>[5]STA_SP2_NO!$D$23</f>
        <v>70</v>
      </c>
      <c r="H18" s="164">
        <f>[6]STA_SP2_NO!$D$23</f>
        <v>169</v>
      </c>
      <c r="I18" s="153">
        <f>[7]STA_SP2_NO!$D$23</f>
        <v>0</v>
      </c>
      <c r="J18" s="164">
        <f>[8]STA_SP2_NO!$D$23</f>
        <v>0</v>
      </c>
      <c r="K18" s="185">
        <f>[9]STA_SP2_NO!$D$23</f>
        <v>0</v>
      </c>
      <c r="L18" s="62">
        <f>'[10]СП-2 (н.о.)'!$D$24</f>
        <v>0</v>
      </c>
      <c r="M18" s="185">
        <f>[11]STA_SP2_NO!$D$23</f>
        <v>4</v>
      </c>
      <c r="N18" s="62">
        <f t="shared" si="0"/>
        <v>278.5</v>
      </c>
    </row>
    <row r="19" spans="1:14" ht="15.75" thickBot="1" x14ac:dyDescent="0.3">
      <c r="A19" s="40"/>
      <c r="B19" s="41" t="s">
        <v>37</v>
      </c>
      <c r="C19" s="45">
        <f t="shared" ref="C19:M19" si="1">SUM(C6:C18)</f>
        <v>42421.420000000006</v>
      </c>
      <c r="D19" s="46">
        <f>SUM(D6:D18)</f>
        <v>68968.740000000005</v>
      </c>
      <c r="E19" s="45">
        <f t="shared" si="1"/>
        <v>58116</v>
      </c>
      <c r="F19" s="43">
        <f>SUM(F6:F18)</f>
        <v>83109.050000000017</v>
      </c>
      <c r="G19" s="45">
        <f t="shared" si="1"/>
        <v>121503</v>
      </c>
      <c r="H19" s="43">
        <f t="shared" si="1"/>
        <v>75617</v>
      </c>
      <c r="I19" s="44">
        <f t="shared" si="1"/>
        <v>100251.74</v>
      </c>
      <c r="J19" s="43">
        <f t="shared" si="1"/>
        <v>134138</v>
      </c>
      <c r="K19" s="44">
        <f t="shared" si="1"/>
        <v>92742</v>
      </c>
      <c r="L19" s="43">
        <f>SUM(L6:L18)</f>
        <v>58971.969999999994</v>
      </c>
      <c r="M19" s="44">
        <f t="shared" si="1"/>
        <v>86253</v>
      </c>
      <c r="N19" s="43">
        <f>SUM(N6:N18)</f>
        <v>922091.91999999993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41" t="s">
        <v>53</v>
      </c>
      <c r="B21" s="379"/>
      <c r="C21" s="63">
        <f>C19/N19</f>
        <v>4.6005630328047997E-2</v>
      </c>
      <c r="D21" s="64">
        <f>D19/N19</f>
        <v>7.4795948759642114E-2</v>
      </c>
      <c r="E21" s="52">
        <f>E19/N19</f>
        <v>6.3026254475801069E-2</v>
      </c>
      <c r="F21" s="64">
        <f>F19/N19</f>
        <v>9.0130981735530261E-2</v>
      </c>
      <c r="G21" s="52">
        <f>G19/N19</f>
        <v>0.13176885879229916</v>
      </c>
      <c r="H21" s="64">
        <f>H19/N19</f>
        <v>8.2005924094855978E-2</v>
      </c>
      <c r="I21" s="52">
        <f>I19/N19</f>
        <v>0.10872206753530604</v>
      </c>
      <c r="J21" s="64">
        <f>J19/N19</f>
        <v>0.14547139725505892</v>
      </c>
      <c r="K21" s="52">
        <f>K19/N19</f>
        <v>0.10057782525629333</v>
      </c>
      <c r="L21" s="64">
        <f>L19/N19</f>
        <v>6.3954545876510879E-2</v>
      </c>
      <c r="M21" s="65">
        <f>M19/N19</f>
        <v>9.3540565890654376E-2</v>
      </c>
      <c r="N21" s="210">
        <f>N19/N19</f>
        <v>1</v>
      </c>
    </row>
  </sheetData>
  <mergeCells count="17">
    <mergeCell ref="N2:N5"/>
    <mergeCell ref="C3:C5"/>
    <mergeCell ref="D3:D5"/>
    <mergeCell ref="E3:E5"/>
    <mergeCell ref="F3:F5"/>
    <mergeCell ref="G3:G5"/>
    <mergeCell ref="L3:L5"/>
    <mergeCell ref="M3:M5"/>
    <mergeCell ref="C1:K1"/>
    <mergeCell ref="A2:A5"/>
    <mergeCell ref="B2:B5"/>
    <mergeCell ref="C2:M2"/>
    <mergeCell ref="A21:B21"/>
    <mergeCell ref="H3:H5"/>
    <mergeCell ref="I3:I5"/>
    <mergeCell ref="J3:J5"/>
    <mergeCell ref="K3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 Nikudinoska</cp:lastModifiedBy>
  <cp:lastPrinted>2024-05-23T11:13:44Z</cp:lastPrinted>
  <dcterms:created xsi:type="dcterms:W3CDTF">2013-08-27T07:05:34Z</dcterms:created>
  <dcterms:modified xsi:type="dcterms:W3CDTF">2024-05-23T12:10:29Z</dcterms:modified>
</cp:coreProperties>
</file>