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355" windowWidth="20115" windowHeight="1170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H22" i="1" l="1"/>
  <c r="G23" i="47" l="1"/>
  <c r="G16" i="47" l="1"/>
  <c r="L30" i="30"/>
  <c r="G9" i="47" l="1"/>
  <c r="E22" i="6"/>
  <c r="G10" i="47" l="1"/>
  <c r="F30" i="30"/>
  <c r="I23" i="47" l="1"/>
  <c r="I19" i="47"/>
  <c r="G19" i="47"/>
  <c r="C28" i="5"/>
  <c r="C28" i="3"/>
  <c r="G17" i="47"/>
  <c r="M30" i="30" l="1"/>
  <c r="G13" i="47" l="1"/>
  <c r="G8" i="47" l="1"/>
  <c r="G7" i="47" l="1"/>
  <c r="C12" i="10"/>
  <c r="C11" i="10"/>
  <c r="C22" i="2"/>
  <c r="C12" i="2"/>
  <c r="C11" i="2"/>
  <c r="C12" i="1"/>
  <c r="C11" i="1"/>
  <c r="C22" i="1"/>
  <c r="C30" i="30"/>
  <c r="G12" i="47" l="1"/>
  <c r="J15" i="47" l="1"/>
  <c r="G15" i="47"/>
  <c r="I21" i="47" l="1"/>
  <c r="G21" i="47"/>
  <c r="E21" i="47"/>
  <c r="E28" i="5"/>
  <c r="E28" i="4"/>
  <c r="E28" i="3"/>
  <c r="F28" i="5"/>
  <c r="I22" i="47"/>
  <c r="G22" i="47"/>
  <c r="G20" i="47"/>
  <c r="D28" i="5"/>
  <c r="H28" i="6" l="1"/>
  <c r="G14" i="47"/>
  <c r="H30" i="6" l="1"/>
  <c r="F30" i="6"/>
  <c r="G30" i="6"/>
  <c r="E30" i="6"/>
  <c r="C30" i="6"/>
  <c r="M28" i="6"/>
  <c r="D30" i="6"/>
  <c r="G11" i="47"/>
  <c r="G30" i="30"/>
  <c r="J18" i="47" l="1"/>
  <c r="I18" i="47"/>
  <c r="H18" i="47"/>
  <c r="F18" i="47"/>
  <c r="E18" i="47"/>
  <c r="D18" i="47"/>
  <c r="C18" i="47"/>
  <c r="K23" i="47"/>
  <c r="H13" i="17" l="1"/>
  <c r="M13" i="17" s="1"/>
  <c r="H12" i="17"/>
  <c r="M12" i="17" s="1"/>
  <c r="H28" i="10" l="1"/>
  <c r="H30" i="10" s="1"/>
  <c r="L13" i="29"/>
  <c r="H28" i="5"/>
  <c r="H30" i="5" s="1"/>
  <c r="H28" i="4"/>
  <c r="H30" i="4" s="1"/>
  <c r="M28" i="10" l="1"/>
  <c r="C30" i="10"/>
  <c r="E30" i="10"/>
  <c r="G30" i="10"/>
  <c r="D30" i="10"/>
  <c r="F30" i="10"/>
  <c r="M28" i="5"/>
  <c r="C30" i="5"/>
  <c r="E30" i="5"/>
  <c r="G30" i="5"/>
  <c r="D30" i="5"/>
  <c r="F30" i="5"/>
  <c r="M28" i="4"/>
  <c r="C30" i="4"/>
  <c r="E30" i="4"/>
  <c r="G30" i="4"/>
  <c r="D30" i="4"/>
  <c r="F30" i="4"/>
  <c r="H28" i="3"/>
  <c r="H30" i="3" s="1"/>
  <c r="H28" i="2"/>
  <c r="H30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H28" i="1"/>
  <c r="H30" i="1" s="1"/>
  <c r="M22" i="1"/>
  <c r="L22" i="1"/>
  <c r="K22" i="1"/>
  <c r="J22" i="1"/>
  <c r="I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28" i="3" l="1"/>
  <c r="C30" i="3"/>
  <c r="E30" i="3"/>
  <c r="G30" i="3"/>
  <c r="D30" i="3"/>
  <c r="F30" i="3"/>
  <c r="N22" i="2"/>
  <c r="M28" i="2"/>
  <c r="C30" i="2"/>
  <c r="E30" i="2"/>
  <c r="G30" i="2"/>
  <c r="D30" i="2"/>
  <c r="F30" i="2"/>
  <c r="N22" i="1"/>
  <c r="K24" i="1" s="1"/>
  <c r="M28" i="1"/>
  <c r="C30" i="1"/>
  <c r="E30" i="1"/>
  <c r="G30" i="1"/>
  <c r="D30" i="1"/>
  <c r="F30" i="1"/>
  <c r="M27" i="2" l="1"/>
  <c r="N24" i="2"/>
  <c r="J24" i="2"/>
  <c r="F24" i="2"/>
  <c r="M24" i="2"/>
  <c r="I24" i="2"/>
  <c r="E24" i="2"/>
  <c r="L24" i="2"/>
  <c r="H24" i="2"/>
  <c r="D24" i="2"/>
  <c r="K24" i="2"/>
  <c r="G24" i="2"/>
  <c r="C24" i="2"/>
  <c r="L24" i="1"/>
  <c r="D24" i="1"/>
  <c r="H24" i="1"/>
  <c r="M27" i="1"/>
  <c r="N24" i="1"/>
  <c r="G24" i="1"/>
  <c r="J24" i="1"/>
  <c r="F24" i="1"/>
  <c r="M24" i="1"/>
  <c r="I24" i="1"/>
  <c r="E24" i="1"/>
  <c r="C24" i="1"/>
  <c r="M29" i="2" l="1"/>
  <c r="N27" i="2" s="1"/>
  <c r="M29" i="1"/>
  <c r="N27" i="1" s="1"/>
  <c r="N29" i="2" l="1"/>
  <c r="N28" i="2"/>
  <c r="N29" i="1"/>
  <c r="N28" i="1"/>
  <c r="K22" i="47" l="1"/>
  <c r="K21" i="47" l="1"/>
  <c r="K20" i="47" l="1"/>
  <c r="K19" i="47" l="1"/>
  <c r="K18" i="47" s="1"/>
  <c r="G18" i="47"/>
  <c r="L22" i="10" l="1"/>
  <c r="M22" i="10" l="1"/>
  <c r="D11" i="57" l="1"/>
  <c r="K17" i="47" l="1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3" l="1"/>
  <c r="M27" i="3" s="1"/>
  <c r="M29" i="3" s="1"/>
  <c r="N27" i="3" s="1"/>
  <c r="N30" i="30"/>
  <c r="H32" i="30" s="1"/>
  <c r="N29" i="53"/>
  <c r="N31" i="53" s="1"/>
  <c r="N22" i="6"/>
  <c r="M27" i="6" s="1"/>
  <c r="N22" i="5"/>
  <c r="M27" i="5" s="1"/>
  <c r="N18" i="32"/>
  <c r="N20" i="32" s="1"/>
  <c r="G6" i="47"/>
  <c r="K6" i="47"/>
  <c r="N22" i="10"/>
  <c r="M27" i="10" s="1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N22" i="4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M29" i="6" l="1"/>
  <c r="N27" i="6" s="1"/>
  <c r="M29" i="10"/>
  <c r="N27" i="10" s="1"/>
  <c r="M29" i="5"/>
  <c r="N27" i="5" s="1"/>
  <c r="D24" i="10"/>
  <c r="N24" i="6"/>
  <c r="D24" i="4"/>
  <c r="M27" i="4"/>
  <c r="D24" i="3"/>
  <c r="N29" i="3"/>
  <c r="N28" i="3"/>
  <c r="G24" i="47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4" i="3"/>
  <c r="I24" i="3"/>
  <c r="D31" i="53"/>
  <c r="C15" i="53"/>
  <c r="K24" i="3"/>
  <c r="G24" i="3"/>
  <c r="E24" i="3"/>
  <c r="C24" i="3"/>
  <c r="N24" i="3"/>
  <c r="L24" i="3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N29" i="6" l="1"/>
  <c r="N28" i="6"/>
  <c r="N29" i="10"/>
  <c r="N28" i="10"/>
  <c r="N29" i="5"/>
  <c r="N28" i="5"/>
  <c r="M29" i="4"/>
  <c r="N27" i="4" s="1"/>
  <c r="G11" i="57"/>
  <c r="F11" i="57"/>
  <c r="E11" i="57"/>
  <c r="N29" i="4" l="1"/>
  <c r="N28" i="4"/>
</calcChain>
</file>

<file path=xl/sharedStrings.xml><?xml version="1.0" encoding="utf-8"?>
<sst xmlns="http://schemas.openxmlformats.org/spreadsheetml/2006/main" count="817" uniqueCount="118">
  <si>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</si>
  <si>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</si>
  <si>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</si>
  <si>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</si>
  <si>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</si>
  <si>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</si>
  <si>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</si>
  <si>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</si>
  <si>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</si>
  <si>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</si>
  <si>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</si>
  <si>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</si>
  <si>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</si>
  <si>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</si>
  <si>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</si>
  <si>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</si>
  <si>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</si>
  <si>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</si>
  <si>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</si>
  <si>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</si>
  <si>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</si>
  <si>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</si>
  <si>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</si>
  <si>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</si>
  <si>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</si>
  <si>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</si>
  <si>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</si>
  <si>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</si>
  <si>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</si>
  <si>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</si>
  <si>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</si>
  <si>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</si>
  <si>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</si>
  <si>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</si>
  <si>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</si>
  <si>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</si>
  <si>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</si>
  <si>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</si>
  <si>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</si>
  <si>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</si>
  <si>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</si>
  <si>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</si>
  <si>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</si>
  <si>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</si>
  <si>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</si>
  <si>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</si>
  <si>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</si>
  <si>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</si>
  <si>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</si>
  <si>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</si>
  <si>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</si>
  <si>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</si>
  <si>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</si>
  <si>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</si>
  <si>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</si>
  <si>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</si>
  <si>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</si>
  <si>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</si>
  <si>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</si>
  <si>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</si>
  <si>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</si>
  <si>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</si>
  <si>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</si>
  <si>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</si>
  <si>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</si>
  <si>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</si>
  <si>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</si>
  <si>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</si>
  <si>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</si>
  <si>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</si>
  <si>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</si>
  <si>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</si>
  <si>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</si>
  <si>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</si>
  <si>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</si>
  <si>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</si>
  <si>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</si>
  <si>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</si>
  <si>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</si>
  <si>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</si>
  <si>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</si>
  <si>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</si>
  <si>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</si>
  <si>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</si>
  <si>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</si>
  <si>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</si>
  <si>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</si>
  <si>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</si>
  <si>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</si>
  <si>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</si>
  <si>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</si>
  <si>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</si>
  <si>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</si>
  <si>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Еуросиг</t>
  </si>
  <si>
    <t>Нова</t>
  </si>
  <si>
    <t>Бруто полисирана премија за период од 01.01.2018 до 31.12.2018</t>
  </si>
  <si>
    <t>Број на договори за период од 01.01.2018 до 31.12.2018</t>
  </si>
  <si>
    <t>Бруто исплатени (ликвидирани) штети за период од 01.01.2018 до 31.12.2018</t>
  </si>
  <si>
    <t>Број исплатени (ликвидирани) штети за период од 01.01.2018 до 31.12.2018</t>
  </si>
  <si>
    <t>Број на резервирани штети за период од 01.01.2018 до 31.12.2018</t>
  </si>
  <si>
    <t>Бруто резерви за настанати и пријавени штети за период од 01.01.2018 до 31.12.2018</t>
  </si>
  <si>
    <t>Договори за ЗАО за период од 01.01.2018  до 31.12.2018</t>
  </si>
  <si>
    <t>Премија за ЗАО за период од 01.01.2018  до 31.12.2018</t>
  </si>
  <si>
    <t>Број на Зелена карта за период од 01.01.2018  до 31.12.2018</t>
  </si>
  <si>
    <t>Премија за Зелена карта за период од 01.01.2018  до 31.12.2018</t>
  </si>
  <si>
    <t>Број на Гранично осигурување за период од 01.01.2018 до 31.12.2018</t>
  </si>
  <si>
    <t>Премија за Гранично осигурување за период од 01.01.2018 до 31.12.2018</t>
  </si>
  <si>
    <t>Број на штети од ЗАО за период од 01.01.2018  до 31.12.2018</t>
  </si>
  <si>
    <t>Ликвидирани штети на ЗАО за период од 01.01.2018  до 31.12.2018</t>
  </si>
  <si>
    <t>Број на штети на Зелена карта за период од 01.01.2018 до 31.12.2018</t>
  </si>
  <si>
    <t>Ликвидирани штети за ЗК за период од 01.01.2018 до 31.12.2018</t>
  </si>
  <si>
    <t>Број на Гранично осигурување за период од 01.01.2018  до 31.12.2018</t>
  </si>
  <si>
    <t>Штети на Гранично осигурување за период од 01.01.2018  до 31.12.2018</t>
  </si>
  <si>
    <t>Техничка премија за период од 01.01.2018  до 31.12.2018</t>
  </si>
  <si>
    <t xml:space="preserve">          Резерви за настанати и пријавени, непријавени штети за период од 01.01.2018 до 31.12.2018</t>
  </si>
  <si>
    <t>Продажба по канали за период од 01.01.2018  до 31.12.2018 година</t>
  </si>
  <si>
    <t>Бруто технички резерви за периодот од  01.01.2018  до 31.12.2018</t>
  </si>
  <si>
    <t>Неосигурени возила, непознати возила и услужни штети за период од 01.01 до 31.12.2018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</si>
</sst>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/>
    <xf numFmtId="0" fontId="5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3" fontId="34" fillId="3" borderId="1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vertical="center"/>
    </xf>
    <xf numFmtId="3" fontId="23" fillId="3" borderId="4" xfId="0" applyNumberFormat="1" applyFont="1" applyFill="1" applyBorder="1" applyAlignment="1">
      <alignment vertical="center"/>
    </xf>
    <xf numFmtId="3" fontId="35" fillId="3" borderId="11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/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15"/>
      <c r="B1" s="216"/>
      <c r="C1" s="277" t="s">
        <v>95</v>
      </c>
      <c r="D1" s="278"/>
      <c r="E1" s="278"/>
      <c r="F1" s="278"/>
      <c r="G1" s="278"/>
      <c r="H1" s="278"/>
      <c r="I1" s="278"/>
      <c r="J1" s="2"/>
      <c r="K1" s="2"/>
      <c r="L1" s="2"/>
      <c r="M1" s="2"/>
      <c r="N1" s="215" t="s">
        <v>36</v>
      </c>
    </row>
    <row r="2" spans="1:14" ht="15.75" customHeight="1" thickBot="1" x14ac:dyDescent="0.3">
      <c r="A2" s="281" t="s">
        <v>0</v>
      </c>
      <c r="B2" s="283" t="s">
        <v>1</v>
      </c>
      <c r="C2" s="285" t="s">
        <v>2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79" t="s">
        <v>3</v>
      </c>
    </row>
    <row r="3" spans="1:14" ht="15.75" thickBot="1" x14ac:dyDescent="0.3">
      <c r="A3" s="282"/>
      <c r="B3" s="284"/>
      <c r="C3" s="89" t="s">
        <v>69</v>
      </c>
      <c r="D3" s="23" t="s">
        <v>4</v>
      </c>
      <c r="E3" s="22" t="s">
        <v>5</v>
      </c>
      <c r="F3" s="23" t="s">
        <v>6</v>
      </c>
      <c r="G3" s="22" t="s">
        <v>7</v>
      </c>
      <c r="H3" s="23" t="s">
        <v>8</v>
      </c>
      <c r="I3" s="22" t="s">
        <v>93</v>
      </c>
      <c r="J3" s="23" t="s">
        <v>9</v>
      </c>
      <c r="K3" s="89" t="s">
        <v>10</v>
      </c>
      <c r="L3" s="23" t="s">
        <v>94</v>
      </c>
      <c r="M3" s="24" t="s">
        <v>11</v>
      </c>
      <c r="N3" s="280"/>
    </row>
    <row r="4" spans="1:14" x14ac:dyDescent="0.25">
      <c r="A4" s="4">
        <v>1</v>
      </c>
      <c r="B4" s="8" t="s">
        <v>12</v>
      </c>
      <c r="C4" s="186">
        <v>88450</v>
      </c>
      <c r="D4" s="157">
        <v>100060</v>
      </c>
      <c r="E4" s="208">
        <v>38513</v>
      </c>
      <c r="F4" s="202">
        <v>75565</v>
      </c>
      <c r="G4" s="208">
        <v>73136</v>
      </c>
      <c r="H4" s="202">
        <v>133482</v>
      </c>
      <c r="I4" s="208">
        <v>14574</v>
      </c>
      <c r="J4" s="202">
        <v>64959</v>
      </c>
      <c r="K4" s="186">
        <v>46660</v>
      </c>
      <c r="L4" s="202">
        <v>11500</v>
      </c>
      <c r="M4" s="198">
        <v>33440</v>
      </c>
      <c r="N4" s="195">
        <f t="shared" ref="N4:N21" si="0">SUM(C4:M4)</f>
        <v>680339</v>
      </c>
    </row>
    <row r="5" spans="1:14" x14ac:dyDescent="0.25">
      <c r="A5" s="3">
        <v>2</v>
      </c>
      <c r="B5" s="9" t="s">
        <v>13</v>
      </c>
      <c r="C5" s="205">
        <v>338</v>
      </c>
      <c r="D5" s="71">
        <v>47139</v>
      </c>
      <c r="E5" s="205">
        <v>102</v>
      </c>
      <c r="F5" s="203">
        <v>5460</v>
      </c>
      <c r="G5" s="206">
        <v>1278</v>
      </c>
      <c r="H5" s="203">
        <v>67115</v>
      </c>
      <c r="I5" s="205">
        <v>0</v>
      </c>
      <c r="J5" s="203">
        <v>4141</v>
      </c>
      <c r="K5" s="205">
        <v>136</v>
      </c>
      <c r="L5" s="21">
        <v>0</v>
      </c>
      <c r="M5" s="199">
        <v>0</v>
      </c>
      <c r="N5" s="196">
        <f t="shared" si="0"/>
        <v>125709</v>
      </c>
    </row>
    <row r="6" spans="1:14" x14ac:dyDescent="0.25">
      <c r="A6" s="3">
        <v>3</v>
      </c>
      <c r="B6" s="9" t="s">
        <v>14</v>
      </c>
      <c r="C6" s="206">
        <v>70163</v>
      </c>
      <c r="D6" s="71">
        <v>168367</v>
      </c>
      <c r="E6" s="206">
        <v>57348</v>
      </c>
      <c r="F6" s="203">
        <v>126721</v>
      </c>
      <c r="G6" s="206">
        <v>45694</v>
      </c>
      <c r="H6" s="203">
        <v>94391</v>
      </c>
      <c r="I6" s="206">
        <v>11595</v>
      </c>
      <c r="J6" s="203">
        <v>55223</v>
      </c>
      <c r="K6" s="206">
        <v>98180</v>
      </c>
      <c r="L6" s="203">
        <v>21261</v>
      </c>
      <c r="M6" s="200">
        <v>48457</v>
      </c>
      <c r="N6" s="196">
        <f t="shared" si="0"/>
        <v>797400</v>
      </c>
    </row>
    <row r="7" spans="1:14" x14ac:dyDescent="0.25">
      <c r="A7" s="3">
        <v>4</v>
      </c>
      <c r="B7" s="9" t="s">
        <v>15</v>
      </c>
      <c r="C7" s="205">
        <v>0</v>
      </c>
      <c r="D7" s="38">
        <v>0</v>
      </c>
      <c r="E7" s="205">
        <v>0</v>
      </c>
      <c r="F7" s="21">
        <v>0</v>
      </c>
      <c r="G7" s="205">
        <v>0</v>
      </c>
      <c r="H7" s="21">
        <v>0</v>
      </c>
      <c r="I7" s="205">
        <v>0</v>
      </c>
      <c r="J7" s="21">
        <v>0</v>
      </c>
      <c r="K7" s="205">
        <v>0</v>
      </c>
      <c r="L7" s="21">
        <v>0</v>
      </c>
      <c r="M7" s="199">
        <v>0</v>
      </c>
      <c r="N7" s="9">
        <f t="shared" si="0"/>
        <v>0</v>
      </c>
    </row>
    <row r="8" spans="1:14" x14ac:dyDescent="0.25">
      <c r="A8" s="3">
        <v>5</v>
      </c>
      <c r="B8" s="9" t="s">
        <v>16</v>
      </c>
      <c r="C8" s="205">
        <v>0</v>
      </c>
      <c r="D8" s="71">
        <v>18068</v>
      </c>
      <c r="E8" s="20">
        <v>0</v>
      </c>
      <c r="F8" s="21">
        <v>0</v>
      </c>
      <c r="G8" s="206">
        <v>6363</v>
      </c>
      <c r="H8" s="203">
        <v>4773</v>
      </c>
      <c r="I8" s="205">
        <v>0</v>
      </c>
      <c r="J8" s="21">
        <v>0</v>
      </c>
      <c r="K8" s="205">
        <v>17</v>
      </c>
      <c r="L8" s="21">
        <v>0</v>
      </c>
      <c r="M8" s="199">
        <v>0</v>
      </c>
      <c r="N8" s="196">
        <f t="shared" si="0"/>
        <v>29221</v>
      </c>
    </row>
    <row r="9" spans="1:14" x14ac:dyDescent="0.25">
      <c r="A9" s="3">
        <v>6</v>
      </c>
      <c r="B9" s="9" t="s">
        <v>17</v>
      </c>
      <c r="C9" s="205">
        <v>44</v>
      </c>
      <c r="D9" s="38">
        <v>309</v>
      </c>
      <c r="E9" s="205">
        <v>28</v>
      </c>
      <c r="F9" s="21">
        <v>67</v>
      </c>
      <c r="G9" s="205">
        <v>68</v>
      </c>
      <c r="H9" s="21">
        <v>70</v>
      </c>
      <c r="I9" s="205">
        <v>0</v>
      </c>
      <c r="J9" s="21">
        <v>38</v>
      </c>
      <c r="K9" s="205">
        <v>60</v>
      </c>
      <c r="L9" s="21">
        <v>0</v>
      </c>
      <c r="M9" s="199">
        <v>0</v>
      </c>
      <c r="N9" s="196">
        <f t="shared" si="0"/>
        <v>684</v>
      </c>
    </row>
    <row r="10" spans="1:14" x14ac:dyDescent="0.25">
      <c r="A10" s="3">
        <v>7</v>
      </c>
      <c r="B10" s="9" t="s">
        <v>18</v>
      </c>
      <c r="C10" s="206">
        <v>25097</v>
      </c>
      <c r="D10" s="71">
        <v>20900</v>
      </c>
      <c r="E10" s="206">
        <v>12392</v>
      </c>
      <c r="F10" s="203">
        <v>4057</v>
      </c>
      <c r="G10" s="206">
        <v>5419</v>
      </c>
      <c r="H10" s="203">
        <v>4765</v>
      </c>
      <c r="I10" s="205">
        <v>136</v>
      </c>
      <c r="J10" s="203">
        <v>4900</v>
      </c>
      <c r="K10" s="206">
        <v>504</v>
      </c>
      <c r="L10" s="21">
        <v>9</v>
      </c>
      <c r="M10" s="200">
        <v>767</v>
      </c>
      <c r="N10" s="196">
        <f t="shared" si="0"/>
        <v>78946</v>
      </c>
    </row>
    <row r="11" spans="1:14" x14ac:dyDescent="0.25">
      <c r="A11" s="3">
        <v>8</v>
      </c>
      <c r="B11" s="9" t="s">
        <v>19</v>
      </c>
      <c r="C11" s="206">
        <f>131653+55</f>
        <v>131708</v>
      </c>
      <c r="D11" s="71">
        <v>88948</v>
      </c>
      <c r="E11" s="206">
        <v>76237</v>
      </c>
      <c r="F11" s="203">
        <v>56217</v>
      </c>
      <c r="G11" s="206">
        <v>14522</v>
      </c>
      <c r="H11" s="203">
        <v>107948</v>
      </c>
      <c r="I11" s="206">
        <v>4350</v>
      </c>
      <c r="J11" s="203">
        <v>31405</v>
      </c>
      <c r="K11" s="206">
        <v>34677</v>
      </c>
      <c r="L11" s="203">
        <v>8726</v>
      </c>
      <c r="M11" s="200">
        <v>32244</v>
      </c>
      <c r="N11" s="196">
        <f t="shared" si="0"/>
        <v>586982</v>
      </c>
    </row>
    <row r="12" spans="1:14" x14ac:dyDescent="0.25">
      <c r="A12" s="3">
        <v>9</v>
      </c>
      <c r="B12" s="9" t="s">
        <v>20</v>
      </c>
      <c r="C12" s="206">
        <f>258130+55</f>
        <v>258185</v>
      </c>
      <c r="D12" s="71">
        <v>245501</v>
      </c>
      <c r="E12" s="206">
        <v>75014</v>
      </c>
      <c r="F12" s="203">
        <v>90014</v>
      </c>
      <c r="G12" s="206">
        <v>109633</v>
      </c>
      <c r="H12" s="203">
        <v>139130</v>
      </c>
      <c r="I12" s="206">
        <v>1818</v>
      </c>
      <c r="J12" s="203">
        <v>148606</v>
      </c>
      <c r="K12" s="206">
        <v>19332</v>
      </c>
      <c r="L12" s="203">
        <v>27831</v>
      </c>
      <c r="M12" s="200">
        <v>16742</v>
      </c>
      <c r="N12" s="196">
        <f t="shared" si="0"/>
        <v>1131806</v>
      </c>
    </row>
    <row r="13" spans="1:14" x14ac:dyDescent="0.25">
      <c r="A13" s="3">
        <v>10</v>
      </c>
      <c r="B13" s="9" t="s">
        <v>21</v>
      </c>
      <c r="C13" s="206">
        <v>272313</v>
      </c>
      <c r="D13" s="71">
        <v>600754</v>
      </c>
      <c r="E13" s="206">
        <v>388410</v>
      </c>
      <c r="F13" s="203">
        <v>395132</v>
      </c>
      <c r="G13" s="206">
        <v>484678</v>
      </c>
      <c r="H13" s="203">
        <v>417489</v>
      </c>
      <c r="I13" s="206">
        <v>295782</v>
      </c>
      <c r="J13" s="203">
        <v>448343</v>
      </c>
      <c r="K13" s="206">
        <v>467933</v>
      </c>
      <c r="L13" s="203">
        <v>267913</v>
      </c>
      <c r="M13" s="200">
        <v>275095</v>
      </c>
      <c r="N13" s="196">
        <f t="shared" si="0"/>
        <v>4313842</v>
      </c>
    </row>
    <row r="14" spans="1:14" x14ac:dyDescent="0.25">
      <c r="A14" s="3">
        <v>11</v>
      </c>
      <c r="B14" s="9" t="s">
        <v>22</v>
      </c>
      <c r="C14" s="205">
        <v>0</v>
      </c>
      <c r="D14" s="71">
        <v>2581</v>
      </c>
      <c r="E14" s="205">
        <v>0</v>
      </c>
      <c r="F14" s="203">
        <v>0</v>
      </c>
      <c r="G14" s="206">
        <v>1909</v>
      </c>
      <c r="H14" s="203">
        <v>1923</v>
      </c>
      <c r="I14" s="205">
        <v>0</v>
      </c>
      <c r="J14" s="21">
        <v>0</v>
      </c>
      <c r="K14" s="205">
        <v>256</v>
      </c>
      <c r="L14" s="21">
        <v>0</v>
      </c>
      <c r="M14" s="199">
        <v>0</v>
      </c>
      <c r="N14" s="196">
        <f t="shared" si="0"/>
        <v>6669</v>
      </c>
    </row>
    <row r="15" spans="1:14" x14ac:dyDescent="0.25">
      <c r="A15" s="3">
        <v>12</v>
      </c>
      <c r="B15" s="9" t="s">
        <v>23</v>
      </c>
      <c r="C15" s="205">
        <v>196</v>
      </c>
      <c r="D15" s="38">
        <v>466</v>
      </c>
      <c r="E15" s="205">
        <v>63</v>
      </c>
      <c r="F15" s="21">
        <v>840</v>
      </c>
      <c r="G15" s="205">
        <v>202</v>
      </c>
      <c r="H15" s="21">
        <v>297</v>
      </c>
      <c r="I15" s="205">
        <v>0</v>
      </c>
      <c r="J15" s="21">
        <v>110</v>
      </c>
      <c r="K15" s="205">
        <v>453</v>
      </c>
      <c r="L15" s="21">
        <v>0</v>
      </c>
      <c r="M15" s="199">
        <v>8</v>
      </c>
      <c r="N15" s="196">
        <f t="shared" si="0"/>
        <v>2635</v>
      </c>
    </row>
    <row r="16" spans="1:14" x14ac:dyDescent="0.25">
      <c r="A16" s="3">
        <v>13</v>
      </c>
      <c r="B16" s="9" t="s">
        <v>24</v>
      </c>
      <c r="C16" s="206">
        <v>38281</v>
      </c>
      <c r="D16" s="71">
        <v>35964</v>
      </c>
      <c r="E16" s="206">
        <v>11629</v>
      </c>
      <c r="F16" s="203">
        <v>10817</v>
      </c>
      <c r="G16" s="206">
        <v>12833</v>
      </c>
      <c r="H16" s="203">
        <v>60043</v>
      </c>
      <c r="I16" s="206">
        <v>1167</v>
      </c>
      <c r="J16" s="203">
        <v>24841</v>
      </c>
      <c r="K16" s="206">
        <v>12500</v>
      </c>
      <c r="L16" s="203">
        <v>1956</v>
      </c>
      <c r="M16" s="200">
        <v>2124</v>
      </c>
      <c r="N16" s="196">
        <f t="shared" si="0"/>
        <v>212155</v>
      </c>
    </row>
    <row r="17" spans="1:14" x14ac:dyDescent="0.25">
      <c r="A17" s="3">
        <v>14</v>
      </c>
      <c r="B17" s="9" t="s">
        <v>25</v>
      </c>
      <c r="C17" s="205">
        <v>0</v>
      </c>
      <c r="D17" s="71">
        <v>3523</v>
      </c>
      <c r="E17" s="205">
        <v>0</v>
      </c>
      <c r="F17" s="21">
        <v>0</v>
      </c>
      <c r="G17" s="205">
        <v>0</v>
      </c>
      <c r="H17" s="21">
        <v>0</v>
      </c>
      <c r="I17" s="205">
        <v>0</v>
      </c>
      <c r="J17" s="21">
        <v>0</v>
      </c>
      <c r="K17" s="205">
        <v>0</v>
      </c>
      <c r="L17" s="21">
        <v>0</v>
      </c>
      <c r="M17" s="199">
        <v>0</v>
      </c>
      <c r="N17" s="196">
        <f t="shared" si="0"/>
        <v>3523</v>
      </c>
    </row>
    <row r="18" spans="1:14" x14ac:dyDescent="0.25">
      <c r="A18" s="3">
        <v>15</v>
      </c>
      <c r="B18" s="9" t="s">
        <v>26</v>
      </c>
      <c r="C18" s="205">
        <v>12</v>
      </c>
      <c r="D18" s="38">
        <v>101</v>
      </c>
      <c r="E18" s="205">
        <v>129</v>
      </c>
      <c r="F18" s="203">
        <v>4736</v>
      </c>
      <c r="G18" s="205">
        <v>0</v>
      </c>
      <c r="H18" s="21">
        <v>0</v>
      </c>
      <c r="I18" s="205">
        <v>0</v>
      </c>
      <c r="J18" s="21">
        <v>0</v>
      </c>
      <c r="K18" s="205">
        <v>271</v>
      </c>
      <c r="L18" s="21">
        <v>0</v>
      </c>
      <c r="M18" s="199">
        <v>0</v>
      </c>
      <c r="N18" s="196">
        <f>SUM(C18:M18)</f>
        <v>5249</v>
      </c>
    </row>
    <row r="19" spans="1:14" x14ac:dyDescent="0.25">
      <c r="A19" s="3">
        <v>16</v>
      </c>
      <c r="B19" s="9" t="s">
        <v>27</v>
      </c>
      <c r="C19" s="206">
        <v>10755</v>
      </c>
      <c r="D19" s="71">
        <v>51587</v>
      </c>
      <c r="E19" s="206">
        <v>930</v>
      </c>
      <c r="F19" s="203">
        <v>2861</v>
      </c>
      <c r="G19" s="205">
        <v>0</v>
      </c>
      <c r="H19" s="21">
        <v>371</v>
      </c>
      <c r="I19" s="205">
        <v>0</v>
      </c>
      <c r="J19" s="203">
        <v>2792</v>
      </c>
      <c r="K19" s="206">
        <v>0</v>
      </c>
      <c r="L19" s="21">
        <v>0</v>
      </c>
      <c r="M19" s="200">
        <v>292</v>
      </c>
      <c r="N19" s="196">
        <f>SUM(C19:M19)</f>
        <v>69588</v>
      </c>
    </row>
    <row r="20" spans="1:14" x14ac:dyDescent="0.25">
      <c r="A20" s="3">
        <v>17</v>
      </c>
      <c r="B20" s="9" t="s">
        <v>28</v>
      </c>
      <c r="C20" s="205">
        <v>0</v>
      </c>
      <c r="D20" s="38">
        <v>0</v>
      </c>
      <c r="E20" s="205">
        <v>0</v>
      </c>
      <c r="F20" s="21">
        <v>0</v>
      </c>
      <c r="G20" s="205">
        <v>0</v>
      </c>
      <c r="H20" s="21">
        <v>0</v>
      </c>
      <c r="I20" s="205">
        <v>0</v>
      </c>
      <c r="J20" s="21">
        <v>0</v>
      </c>
      <c r="K20" s="205">
        <v>0</v>
      </c>
      <c r="L20" s="21">
        <v>0</v>
      </c>
      <c r="M20" s="199">
        <v>12</v>
      </c>
      <c r="N20" s="9">
        <f>SUM(C20:M20)</f>
        <v>12</v>
      </c>
    </row>
    <row r="21" spans="1:14" ht="15.75" thickBot="1" x14ac:dyDescent="0.3">
      <c r="A21" s="5">
        <v>18</v>
      </c>
      <c r="B21" s="10" t="s">
        <v>29</v>
      </c>
      <c r="C21" s="207">
        <v>15135</v>
      </c>
      <c r="D21" s="158">
        <v>41225</v>
      </c>
      <c r="E21" s="207">
        <v>13930</v>
      </c>
      <c r="F21" s="204">
        <v>30497</v>
      </c>
      <c r="G21" s="207">
        <v>14487</v>
      </c>
      <c r="H21" s="204">
        <v>36162</v>
      </c>
      <c r="I21" s="207">
        <v>6364</v>
      </c>
      <c r="J21" s="204">
        <v>17464</v>
      </c>
      <c r="K21" s="207">
        <v>19782</v>
      </c>
      <c r="L21" s="204">
        <v>5004</v>
      </c>
      <c r="M21" s="201">
        <v>12943</v>
      </c>
      <c r="N21" s="197">
        <f t="shared" si="0"/>
        <v>212993</v>
      </c>
    </row>
    <row r="22" spans="1:14" ht="15.75" thickBot="1" x14ac:dyDescent="0.3">
      <c r="A22" s="6"/>
      <c r="B22" s="18" t="s">
        <v>30</v>
      </c>
      <c r="C22" s="217">
        <f>SUM(C4:C21)</f>
        <v>910677</v>
      </c>
      <c r="D22" s="218">
        <f>SUM(D4:D21)</f>
        <v>1425493</v>
      </c>
      <c r="E22" s="217">
        <f>SUM(E4:E21)</f>
        <v>674725</v>
      </c>
      <c r="F22" s="219">
        <f>SUM(F4:F21)</f>
        <v>802984</v>
      </c>
      <c r="G22" s="220">
        <f t="shared" ref="G22:M22" si="1">SUM(G4:G21)</f>
        <v>770222</v>
      </c>
      <c r="H22" s="219">
        <f t="shared" si="1"/>
        <v>1067959</v>
      </c>
      <c r="I22" s="220">
        <f t="shared" si="1"/>
        <v>335786</v>
      </c>
      <c r="J22" s="219">
        <f t="shared" si="1"/>
        <v>802822</v>
      </c>
      <c r="K22" s="220">
        <f t="shared" si="1"/>
        <v>700761</v>
      </c>
      <c r="L22" s="219">
        <f t="shared" si="1"/>
        <v>344200</v>
      </c>
      <c r="M22" s="221">
        <f t="shared" si="1"/>
        <v>422124</v>
      </c>
      <c r="N22" s="222">
        <f>SUM(C22:M22)</f>
        <v>8257753</v>
      </c>
    </row>
    <row r="23" spans="1:14" ht="15.75" thickBot="1" x14ac:dyDescent="0.3">
      <c r="A23" s="12"/>
      <c r="B23" s="17"/>
      <c r="C23" s="13"/>
      <c r="D23" s="15"/>
      <c r="E23" s="14"/>
      <c r="F23" s="15"/>
      <c r="G23" s="15"/>
      <c r="H23" s="15"/>
      <c r="I23" s="15"/>
      <c r="J23" s="15"/>
      <c r="K23" s="15"/>
      <c r="L23" s="15"/>
      <c r="M23" s="16"/>
      <c r="N23" s="15"/>
    </row>
    <row r="24" spans="1:14" ht="15.75" customHeight="1" thickBot="1" x14ac:dyDescent="0.3">
      <c r="A24" s="275" t="s">
        <v>31</v>
      </c>
      <c r="B24" s="276"/>
      <c r="C24" s="26">
        <f>C22/N22</f>
        <v>0.11028145307809521</v>
      </c>
      <c r="D24" s="27">
        <f>D22/N22</f>
        <v>0.17262480483492301</v>
      </c>
      <c r="E24" s="28">
        <f>E22/N22</f>
        <v>8.1708062713912608E-2</v>
      </c>
      <c r="F24" s="27">
        <f>F22/N22</f>
        <v>9.7240011901542703E-2</v>
      </c>
      <c r="G24" s="28">
        <f>G22/N22</f>
        <v>9.3272588802304934E-2</v>
      </c>
      <c r="H24" s="27">
        <f>H22/N22</f>
        <v>0.12932803875339938</v>
      </c>
      <c r="I24" s="28">
        <f>I22/N22</f>
        <v>4.0663119858392473E-2</v>
      </c>
      <c r="J24" s="27">
        <f>J22/N22</f>
        <v>9.7220393974002367E-2</v>
      </c>
      <c r="K24" s="28">
        <f>K22/N22</f>
        <v>8.4860978525271941E-2</v>
      </c>
      <c r="L24" s="27">
        <f>L22/N22</f>
        <v>4.1682041107308491E-2</v>
      </c>
      <c r="M24" s="29">
        <f>M22/N22</f>
        <v>5.1118506450846861E-2</v>
      </c>
      <c r="N24" s="10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281" t="s">
        <v>0</v>
      </c>
      <c r="B26" s="287" t="s">
        <v>1</v>
      </c>
      <c r="C26" s="291" t="s">
        <v>90</v>
      </c>
      <c r="D26" s="292"/>
      <c r="E26" s="292"/>
      <c r="F26" s="292"/>
      <c r="G26" s="293"/>
      <c r="H26" s="29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82"/>
      <c r="B27" s="288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295"/>
      <c r="I27" s="1"/>
      <c r="J27" s="107"/>
      <c r="K27" s="289" t="s">
        <v>33</v>
      </c>
      <c r="L27" s="290"/>
      <c r="M27" s="148">
        <f>N22</f>
        <v>8257753</v>
      </c>
      <c r="N27" s="149">
        <f>M27/M29</f>
        <v>0.83179483284634237</v>
      </c>
    </row>
    <row r="28" spans="1:14" ht="15.75" thickBot="1" x14ac:dyDescent="0.3">
      <c r="A28" s="25">
        <v>19</v>
      </c>
      <c r="B28" s="171" t="s">
        <v>34</v>
      </c>
      <c r="C28" s="147">
        <v>771270</v>
      </c>
      <c r="D28" s="57">
        <v>514037</v>
      </c>
      <c r="E28" s="147">
        <v>268454</v>
      </c>
      <c r="F28" s="57">
        <v>97374</v>
      </c>
      <c r="G28" s="147">
        <v>18744</v>
      </c>
      <c r="H28" s="57">
        <f>SUM(C28:G28)</f>
        <v>1669879</v>
      </c>
      <c r="I28" s="1"/>
      <c r="J28" s="107"/>
      <c r="K28" s="271" t="s">
        <v>34</v>
      </c>
      <c r="L28" s="272"/>
      <c r="M28" s="147">
        <f>H28</f>
        <v>1669879</v>
      </c>
      <c r="N28" s="150">
        <f>M28/M29</f>
        <v>0.16820516715365758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73" t="s">
        <v>3</v>
      </c>
      <c r="L29" s="274"/>
      <c r="M29" s="151">
        <f>M27+M28</f>
        <v>9927632</v>
      </c>
      <c r="N29" s="152">
        <f>M29/M29</f>
        <v>1</v>
      </c>
    </row>
    <row r="30" spans="1:14" ht="15.75" customHeight="1" thickBot="1" x14ac:dyDescent="0.3">
      <c r="A30" s="275" t="s">
        <v>35</v>
      </c>
      <c r="B30" s="276"/>
      <c r="C30" s="26">
        <f>C28/H28</f>
        <v>0.46187178831520126</v>
      </c>
      <c r="D30" s="108">
        <f>D28/H28</f>
        <v>0.30782889059626478</v>
      </c>
      <c r="E30" s="26">
        <f>E28/H28</f>
        <v>0.16076254626832243</v>
      </c>
      <c r="F30" s="108">
        <f>F28/H28</f>
        <v>5.8312009433018799E-2</v>
      </c>
      <c r="G30" s="26">
        <f>G28/H28</f>
        <v>1.1224765387192725E-2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C26:G26"/>
    <mergeCell ref="H26:H27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0"/>
      <c r="B1" s="30"/>
      <c r="C1" s="300" t="s">
        <v>105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66"/>
    </row>
    <row r="2" spans="1:14" ht="15.75" thickBot="1" x14ac:dyDescent="0.3">
      <c r="A2" s="303" t="s">
        <v>0</v>
      </c>
      <c r="B2" s="305" t="s">
        <v>1</v>
      </c>
      <c r="C2" s="316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05" t="s">
        <v>3</v>
      </c>
    </row>
    <row r="3" spans="1:14" x14ac:dyDescent="0.25">
      <c r="A3" s="317"/>
      <c r="B3" s="319"/>
      <c r="C3" s="338" t="s">
        <v>69</v>
      </c>
      <c r="D3" s="305" t="s">
        <v>4</v>
      </c>
      <c r="E3" s="323" t="s">
        <v>5</v>
      </c>
      <c r="F3" s="341" t="s">
        <v>6</v>
      </c>
      <c r="G3" s="323" t="s">
        <v>7</v>
      </c>
      <c r="H3" s="321" t="s">
        <v>8</v>
      </c>
      <c r="I3" s="323" t="s">
        <v>93</v>
      </c>
      <c r="J3" s="321" t="s">
        <v>9</v>
      </c>
      <c r="K3" s="338" t="s">
        <v>10</v>
      </c>
      <c r="L3" s="305" t="s">
        <v>94</v>
      </c>
      <c r="M3" s="323" t="s">
        <v>11</v>
      </c>
      <c r="N3" s="326"/>
    </row>
    <row r="4" spans="1:14" ht="15.75" thickBot="1" x14ac:dyDescent="0.3">
      <c r="A4" s="318"/>
      <c r="B4" s="320"/>
      <c r="C4" s="340"/>
      <c r="D4" s="318"/>
      <c r="E4" s="318"/>
      <c r="F4" s="342"/>
      <c r="G4" s="318"/>
      <c r="H4" s="322"/>
      <c r="I4" s="318"/>
      <c r="J4" s="322"/>
      <c r="K4" s="340"/>
      <c r="L4" s="318"/>
      <c r="M4" s="318"/>
      <c r="N4" s="320"/>
    </row>
    <row r="5" spans="1:14" x14ac:dyDescent="0.25">
      <c r="A5" s="35">
        <v>1</v>
      </c>
      <c r="B5" s="36" t="s">
        <v>39</v>
      </c>
      <c r="C5" s="84">
        <v>3257</v>
      </c>
      <c r="D5" s="157">
        <v>255</v>
      </c>
      <c r="E5" s="84">
        <v>12146</v>
      </c>
      <c r="F5" s="157">
        <v>1082</v>
      </c>
      <c r="G5" s="84">
        <v>301</v>
      </c>
      <c r="H5" s="157">
        <v>567</v>
      </c>
      <c r="I5" s="84">
        <v>325</v>
      </c>
      <c r="J5" s="157">
        <v>554</v>
      </c>
      <c r="K5" s="84">
        <v>74</v>
      </c>
      <c r="L5" s="157">
        <v>367</v>
      </c>
      <c r="M5" s="84">
        <v>243</v>
      </c>
      <c r="N5" s="157">
        <f t="shared" ref="N5:N13" si="0">SUM(C5:M5)</f>
        <v>19171</v>
      </c>
    </row>
    <row r="6" spans="1:14" x14ac:dyDescent="0.25">
      <c r="A6" s="37">
        <v>2</v>
      </c>
      <c r="B6" s="38" t="s">
        <v>40</v>
      </c>
      <c r="C6" s="84">
        <v>97</v>
      </c>
      <c r="D6" s="71">
        <v>9</v>
      </c>
      <c r="E6" s="84">
        <v>173</v>
      </c>
      <c r="F6" s="71">
        <v>7</v>
      </c>
      <c r="G6" s="84">
        <v>1</v>
      </c>
      <c r="H6" s="71">
        <v>6</v>
      </c>
      <c r="I6" s="84">
        <v>1</v>
      </c>
      <c r="J6" s="71">
        <v>0</v>
      </c>
      <c r="K6" s="84">
        <v>2</v>
      </c>
      <c r="L6" s="71">
        <v>11</v>
      </c>
      <c r="M6" s="84">
        <v>4</v>
      </c>
      <c r="N6" s="71">
        <f t="shared" si="0"/>
        <v>311</v>
      </c>
    </row>
    <row r="7" spans="1:14" x14ac:dyDescent="0.25">
      <c r="A7" s="37">
        <v>3</v>
      </c>
      <c r="B7" s="38" t="s">
        <v>41</v>
      </c>
      <c r="C7" s="68">
        <v>10</v>
      </c>
      <c r="D7" s="38">
        <v>0</v>
      </c>
      <c r="E7" s="68">
        <v>34</v>
      </c>
      <c r="F7" s="38">
        <v>3</v>
      </c>
      <c r="G7" s="68">
        <v>0</v>
      </c>
      <c r="H7" s="38">
        <v>0</v>
      </c>
      <c r="I7" s="68">
        <v>2</v>
      </c>
      <c r="J7" s="38">
        <v>0</v>
      </c>
      <c r="K7" s="68">
        <v>1</v>
      </c>
      <c r="L7" s="38">
        <v>13</v>
      </c>
      <c r="M7" s="68">
        <v>0</v>
      </c>
      <c r="N7" s="38">
        <f t="shared" si="0"/>
        <v>63</v>
      </c>
    </row>
    <row r="8" spans="1:14" x14ac:dyDescent="0.25">
      <c r="A8" s="37">
        <v>4</v>
      </c>
      <c r="B8" s="38" t="s">
        <v>42</v>
      </c>
      <c r="C8" s="68">
        <v>23</v>
      </c>
      <c r="D8" s="38">
        <v>0</v>
      </c>
      <c r="E8" s="68">
        <v>90</v>
      </c>
      <c r="F8" s="38">
        <v>0</v>
      </c>
      <c r="G8" s="68">
        <v>0</v>
      </c>
      <c r="H8" s="38">
        <v>0</v>
      </c>
      <c r="I8" s="68">
        <v>0</v>
      </c>
      <c r="J8" s="38">
        <v>0</v>
      </c>
      <c r="K8" s="68">
        <v>0</v>
      </c>
      <c r="L8" s="38">
        <v>15</v>
      </c>
      <c r="M8" s="68">
        <v>0</v>
      </c>
      <c r="N8" s="38">
        <f t="shared" si="0"/>
        <v>128</v>
      </c>
    </row>
    <row r="9" spans="1:14" x14ac:dyDescent="0.25">
      <c r="A9" s="37">
        <v>5</v>
      </c>
      <c r="B9" s="38" t="s">
        <v>43</v>
      </c>
      <c r="C9" s="68">
        <v>2</v>
      </c>
      <c r="D9" s="38">
        <v>2</v>
      </c>
      <c r="E9" s="68">
        <v>1</v>
      </c>
      <c r="F9" s="38">
        <v>2</v>
      </c>
      <c r="G9" s="68">
        <v>0</v>
      </c>
      <c r="H9" s="38">
        <v>1</v>
      </c>
      <c r="I9" s="68">
        <v>4</v>
      </c>
      <c r="J9" s="38">
        <v>0</v>
      </c>
      <c r="K9" s="68">
        <v>0</v>
      </c>
      <c r="L9" s="38">
        <v>5</v>
      </c>
      <c r="M9" s="68">
        <v>0</v>
      </c>
      <c r="N9" s="38">
        <f t="shared" si="0"/>
        <v>17</v>
      </c>
    </row>
    <row r="10" spans="1:14" x14ac:dyDescent="0.25">
      <c r="A10" s="37">
        <v>6</v>
      </c>
      <c r="B10" s="38" t="s">
        <v>44</v>
      </c>
      <c r="C10" s="68">
        <v>90</v>
      </c>
      <c r="D10" s="38">
        <v>4</v>
      </c>
      <c r="E10" s="68">
        <v>18</v>
      </c>
      <c r="F10" s="38">
        <v>80</v>
      </c>
      <c r="G10" s="68">
        <v>6</v>
      </c>
      <c r="H10" s="38">
        <v>0</v>
      </c>
      <c r="I10" s="68">
        <v>0</v>
      </c>
      <c r="J10" s="38">
        <v>0</v>
      </c>
      <c r="K10" s="68">
        <v>2</v>
      </c>
      <c r="L10" s="38">
        <v>25</v>
      </c>
      <c r="M10" s="68">
        <v>13</v>
      </c>
      <c r="N10" s="38">
        <f t="shared" si="0"/>
        <v>238</v>
      </c>
    </row>
    <row r="11" spans="1:14" x14ac:dyDescent="0.25">
      <c r="A11" s="37">
        <v>7</v>
      </c>
      <c r="B11" s="38" t="s">
        <v>45</v>
      </c>
      <c r="C11" s="68">
        <v>150</v>
      </c>
      <c r="D11" s="71">
        <v>12</v>
      </c>
      <c r="E11" s="68">
        <v>246</v>
      </c>
      <c r="F11" s="71">
        <v>181</v>
      </c>
      <c r="G11" s="68">
        <v>2</v>
      </c>
      <c r="H11" s="71">
        <v>11</v>
      </c>
      <c r="I11" s="68">
        <v>1</v>
      </c>
      <c r="J11" s="71">
        <v>0</v>
      </c>
      <c r="K11" s="68">
        <v>9</v>
      </c>
      <c r="L11" s="71">
        <v>11</v>
      </c>
      <c r="M11" s="68">
        <v>27</v>
      </c>
      <c r="N11" s="71">
        <f t="shared" si="0"/>
        <v>650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1</v>
      </c>
      <c r="E12" s="85">
        <v>0</v>
      </c>
      <c r="F12" s="38">
        <v>0</v>
      </c>
      <c r="G12" s="85">
        <v>0</v>
      </c>
      <c r="H12" s="38">
        <v>0</v>
      </c>
      <c r="I12" s="85">
        <v>2</v>
      </c>
      <c r="J12" s="38">
        <v>0</v>
      </c>
      <c r="K12" s="85">
        <v>0</v>
      </c>
      <c r="L12" s="38">
        <v>0</v>
      </c>
      <c r="M12" s="85">
        <v>0</v>
      </c>
      <c r="N12" s="38">
        <f t="shared" si="0"/>
        <v>3</v>
      </c>
    </row>
    <row r="13" spans="1:14" ht="15.75" thickBot="1" x14ac:dyDescent="0.3">
      <c r="A13" s="43"/>
      <c r="B13" s="44" t="s">
        <v>37</v>
      </c>
      <c r="C13" s="48">
        <f t="shared" ref="C13:M13" si="1">SUM(C5:C12)</f>
        <v>3629</v>
      </c>
      <c r="D13" s="46">
        <f t="shared" si="1"/>
        <v>283</v>
      </c>
      <c r="E13" s="48">
        <f t="shared" si="1"/>
        <v>12708</v>
      </c>
      <c r="F13" s="46">
        <f t="shared" si="1"/>
        <v>1355</v>
      </c>
      <c r="G13" s="48">
        <f t="shared" si="1"/>
        <v>310</v>
      </c>
      <c r="H13" s="46">
        <f t="shared" si="1"/>
        <v>585</v>
      </c>
      <c r="I13" s="48">
        <f t="shared" si="1"/>
        <v>335</v>
      </c>
      <c r="J13" s="46">
        <f t="shared" si="1"/>
        <v>554</v>
      </c>
      <c r="K13" s="48">
        <f t="shared" si="1"/>
        <v>88</v>
      </c>
      <c r="L13" s="46">
        <f t="shared" si="1"/>
        <v>447</v>
      </c>
      <c r="M13" s="48">
        <f t="shared" si="1"/>
        <v>287</v>
      </c>
      <c r="N13" s="46">
        <f t="shared" si="0"/>
        <v>20581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298" t="s">
        <v>53</v>
      </c>
      <c r="B15" s="333"/>
      <c r="C15" s="72">
        <f>C13/N13</f>
        <v>0.17632768087070599</v>
      </c>
      <c r="D15" s="73">
        <f>D13/N13</f>
        <v>1.3750546620669549E-2</v>
      </c>
      <c r="E15" s="55">
        <f>E13/N13</f>
        <v>0.61746270832321071</v>
      </c>
      <c r="F15" s="73">
        <f>F13/N13</f>
        <v>6.5837422865749964E-2</v>
      </c>
      <c r="G15" s="55">
        <f>G13/N13</f>
        <v>1.5062436227588552E-2</v>
      </c>
      <c r="H15" s="73">
        <f>H13/N13</f>
        <v>2.8424274816578398E-2</v>
      </c>
      <c r="I15" s="55">
        <f>I13/N13</f>
        <v>1.627714882658763E-2</v>
      </c>
      <c r="J15" s="73">
        <f>J13/N13</f>
        <v>2.6918031193819542E-2</v>
      </c>
      <c r="K15" s="55">
        <f>K13/N13</f>
        <v>4.27578834847675E-3</v>
      </c>
      <c r="L15" s="73">
        <f>L13/N13</f>
        <v>2.1719061270103493E-2</v>
      </c>
      <c r="M15" s="74">
        <f>M13/N13</f>
        <v>1.3944900636509402E-2</v>
      </c>
      <c r="N15" s="224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0"/>
      <c r="B17" s="30"/>
      <c r="C17" s="300" t="s">
        <v>106</v>
      </c>
      <c r="D17" s="301"/>
      <c r="E17" s="301"/>
      <c r="F17" s="301"/>
      <c r="G17" s="301"/>
      <c r="H17" s="301"/>
      <c r="I17" s="301"/>
      <c r="J17" s="302"/>
      <c r="K17" s="302"/>
      <c r="L17" s="30"/>
      <c r="M17" s="30"/>
      <c r="N17" s="223" t="s">
        <v>36</v>
      </c>
    </row>
    <row r="18" spans="1:14" ht="15.75" thickBot="1" x14ac:dyDescent="0.3">
      <c r="A18" s="303" t="s">
        <v>0</v>
      </c>
      <c r="B18" s="305" t="s">
        <v>1</v>
      </c>
      <c r="C18" s="316" t="s">
        <v>2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05" t="s">
        <v>3</v>
      </c>
    </row>
    <row r="19" spans="1:14" x14ac:dyDescent="0.25">
      <c r="A19" s="317"/>
      <c r="B19" s="319"/>
      <c r="C19" s="338" t="s">
        <v>69</v>
      </c>
      <c r="D19" s="305" t="s">
        <v>4</v>
      </c>
      <c r="E19" s="323" t="s">
        <v>5</v>
      </c>
      <c r="F19" s="341" t="s">
        <v>6</v>
      </c>
      <c r="G19" s="323" t="s">
        <v>7</v>
      </c>
      <c r="H19" s="321" t="s">
        <v>8</v>
      </c>
      <c r="I19" s="323" t="s">
        <v>93</v>
      </c>
      <c r="J19" s="321" t="s">
        <v>9</v>
      </c>
      <c r="K19" s="338" t="s">
        <v>10</v>
      </c>
      <c r="L19" s="305" t="s">
        <v>94</v>
      </c>
      <c r="M19" s="323" t="s">
        <v>11</v>
      </c>
      <c r="N19" s="326"/>
    </row>
    <row r="20" spans="1:14" ht="15.75" thickBot="1" x14ac:dyDescent="0.3">
      <c r="A20" s="318"/>
      <c r="B20" s="320"/>
      <c r="C20" s="340"/>
      <c r="D20" s="318"/>
      <c r="E20" s="318"/>
      <c r="F20" s="342"/>
      <c r="G20" s="318"/>
      <c r="H20" s="322"/>
      <c r="I20" s="318"/>
      <c r="J20" s="322"/>
      <c r="K20" s="340"/>
      <c r="L20" s="318"/>
      <c r="M20" s="318"/>
      <c r="N20" s="320"/>
    </row>
    <row r="21" spans="1:14" x14ac:dyDescent="0.25">
      <c r="A21" s="35">
        <v>1</v>
      </c>
      <c r="B21" s="36" t="s">
        <v>39</v>
      </c>
      <c r="C21" s="84">
        <v>10533</v>
      </c>
      <c r="D21" s="157">
        <v>1797</v>
      </c>
      <c r="E21" s="84">
        <v>39167</v>
      </c>
      <c r="F21" s="157">
        <v>4121</v>
      </c>
      <c r="G21" s="84">
        <v>1710</v>
      </c>
      <c r="H21" s="157">
        <v>2729</v>
      </c>
      <c r="I21" s="84">
        <v>1609</v>
      </c>
      <c r="J21" s="157">
        <v>2741</v>
      </c>
      <c r="K21" s="84">
        <v>501</v>
      </c>
      <c r="L21" s="157">
        <v>1671</v>
      </c>
      <c r="M21" s="84">
        <v>942</v>
      </c>
      <c r="N21" s="157">
        <f t="shared" ref="N21:N28" si="2">SUM(C21:M21)</f>
        <v>67521</v>
      </c>
    </row>
    <row r="22" spans="1:14" x14ac:dyDescent="0.25">
      <c r="A22" s="37">
        <v>2</v>
      </c>
      <c r="B22" s="38" t="s">
        <v>40</v>
      </c>
      <c r="C22" s="84">
        <v>919</v>
      </c>
      <c r="D22" s="71">
        <v>121</v>
      </c>
      <c r="E22" s="84">
        <v>1930</v>
      </c>
      <c r="F22" s="71">
        <v>99</v>
      </c>
      <c r="G22" s="84">
        <v>14</v>
      </c>
      <c r="H22" s="71">
        <v>85</v>
      </c>
      <c r="I22" s="84">
        <v>14</v>
      </c>
      <c r="J22" s="71">
        <v>0</v>
      </c>
      <c r="K22" s="84">
        <v>28</v>
      </c>
      <c r="L22" s="71">
        <v>141</v>
      </c>
      <c r="M22" s="84">
        <v>45</v>
      </c>
      <c r="N22" s="71">
        <f t="shared" si="2"/>
        <v>3396</v>
      </c>
    </row>
    <row r="23" spans="1:14" x14ac:dyDescent="0.25">
      <c r="A23" s="37">
        <v>3</v>
      </c>
      <c r="B23" s="38" t="s">
        <v>41</v>
      </c>
      <c r="C23" s="68">
        <v>148</v>
      </c>
      <c r="D23" s="38">
        <v>0</v>
      </c>
      <c r="E23" s="68">
        <v>585</v>
      </c>
      <c r="F23" s="38">
        <v>53</v>
      </c>
      <c r="G23" s="68">
        <v>0</v>
      </c>
      <c r="H23" s="38">
        <v>0</v>
      </c>
      <c r="I23" s="68">
        <v>41</v>
      </c>
      <c r="J23" s="38">
        <v>0</v>
      </c>
      <c r="K23" s="68">
        <v>18</v>
      </c>
      <c r="L23" s="38">
        <v>232</v>
      </c>
      <c r="M23" s="68">
        <v>0</v>
      </c>
      <c r="N23" s="71">
        <f t="shared" si="2"/>
        <v>1077</v>
      </c>
    </row>
    <row r="24" spans="1:14" x14ac:dyDescent="0.25">
      <c r="A24" s="37">
        <v>4</v>
      </c>
      <c r="B24" s="38" t="s">
        <v>42</v>
      </c>
      <c r="C24" s="68">
        <v>16</v>
      </c>
      <c r="D24" s="38">
        <v>0</v>
      </c>
      <c r="E24" s="68">
        <v>58</v>
      </c>
      <c r="F24" s="38">
        <v>0</v>
      </c>
      <c r="G24" s="68">
        <v>0</v>
      </c>
      <c r="H24" s="38">
        <v>0</v>
      </c>
      <c r="I24" s="68">
        <v>0</v>
      </c>
      <c r="J24" s="38">
        <v>0</v>
      </c>
      <c r="K24" s="68">
        <v>0</v>
      </c>
      <c r="L24" s="38">
        <v>9</v>
      </c>
      <c r="M24" s="68">
        <v>0</v>
      </c>
      <c r="N24" s="38">
        <f t="shared" si="2"/>
        <v>83</v>
      </c>
    </row>
    <row r="25" spans="1:14" x14ac:dyDescent="0.25">
      <c r="A25" s="37">
        <v>5</v>
      </c>
      <c r="B25" s="38" t="s">
        <v>43</v>
      </c>
      <c r="C25" s="68">
        <v>5</v>
      </c>
      <c r="D25" s="269">
        <v>6</v>
      </c>
      <c r="E25" s="68">
        <v>2</v>
      </c>
      <c r="F25" s="38">
        <v>5</v>
      </c>
      <c r="G25" s="68">
        <v>0</v>
      </c>
      <c r="H25" s="38">
        <v>7</v>
      </c>
      <c r="I25" s="68">
        <v>62</v>
      </c>
      <c r="J25" s="38">
        <v>0</v>
      </c>
      <c r="K25" s="68">
        <v>0</v>
      </c>
      <c r="L25" s="38">
        <v>12</v>
      </c>
      <c r="M25" s="68">
        <v>0</v>
      </c>
      <c r="N25" s="38">
        <f t="shared" si="2"/>
        <v>99</v>
      </c>
    </row>
    <row r="26" spans="1:14" x14ac:dyDescent="0.25">
      <c r="A26" s="37">
        <v>6</v>
      </c>
      <c r="B26" s="38" t="s">
        <v>44</v>
      </c>
      <c r="C26" s="68">
        <v>280</v>
      </c>
      <c r="D26" s="38">
        <v>17</v>
      </c>
      <c r="E26" s="68">
        <v>56</v>
      </c>
      <c r="F26" s="38">
        <v>255</v>
      </c>
      <c r="G26" s="68">
        <v>30</v>
      </c>
      <c r="H26" s="38">
        <v>0</v>
      </c>
      <c r="I26" s="68">
        <v>0</v>
      </c>
      <c r="J26" s="38">
        <v>0</v>
      </c>
      <c r="K26" s="68">
        <v>7</v>
      </c>
      <c r="L26" s="38">
        <v>78</v>
      </c>
      <c r="M26" s="68">
        <v>44</v>
      </c>
      <c r="N26" s="38">
        <f t="shared" si="2"/>
        <v>767</v>
      </c>
    </row>
    <row r="27" spans="1:14" x14ac:dyDescent="0.25">
      <c r="A27" s="37">
        <v>7</v>
      </c>
      <c r="B27" s="38" t="s">
        <v>45</v>
      </c>
      <c r="C27" s="270">
        <v>95</v>
      </c>
      <c r="D27" s="71">
        <v>8</v>
      </c>
      <c r="E27" s="68">
        <v>160</v>
      </c>
      <c r="F27" s="71">
        <v>360</v>
      </c>
      <c r="G27" s="68">
        <v>2</v>
      </c>
      <c r="H27" s="71">
        <v>7</v>
      </c>
      <c r="I27" s="68">
        <v>3</v>
      </c>
      <c r="J27" s="71">
        <v>0</v>
      </c>
      <c r="K27" s="68">
        <v>76</v>
      </c>
      <c r="L27" s="71">
        <v>7</v>
      </c>
      <c r="M27" s="68">
        <v>17</v>
      </c>
      <c r="N27" s="71">
        <f t="shared" si="2"/>
        <v>735</v>
      </c>
    </row>
    <row r="28" spans="1:14" ht="15.75" thickBot="1" x14ac:dyDescent="0.3">
      <c r="A28" s="40">
        <v>8</v>
      </c>
      <c r="B28" s="41" t="s">
        <v>46</v>
      </c>
      <c r="C28" s="85">
        <v>0</v>
      </c>
      <c r="D28" s="38">
        <v>2</v>
      </c>
      <c r="E28" s="85">
        <v>0</v>
      </c>
      <c r="F28" s="38">
        <v>0</v>
      </c>
      <c r="G28" s="85">
        <v>0</v>
      </c>
      <c r="H28" s="38">
        <v>0</v>
      </c>
      <c r="I28" s="85">
        <v>41</v>
      </c>
      <c r="J28" s="38">
        <v>0</v>
      </c>
      <c r="K28" s="85">
        <v>0</v>
      </c>
      <c r="L28" s="38">
        <v>0</v>
      </c>
      <c r="M28" s="85">
        <v>0</v>
      </c>
      <c r="N28" s="38">
        <f t="shared" si="2"/>
        <v>43</v>
      </c>
    </row>
    <row r="29" spans="1:14" ht="15.75" thickBot="1" x14ac:dyDescent="0.3">
      <c r="A29" s="43"/>
      <c r="B29" s="44" t="s">
        <v>37</v>
      </c>
      <c r="C29" s="48">
        <f t="shared" ref="C29:M29" si="3">SUM(C21:C28)</f>
        <v>11996</v>
      </c>
      <c r="D29" s="46">
        <f>SUM(D21:D28)</f>
        <v>1951</v>
      </c>
      <c r="E29" s="48">
        <f t="shared" si="3"/>
        <v>41958</v>
      </c>
      <c r="F29" s="46">
        <f t="shared" si="3"/>
        <v>4893</v>
      </c>
      <c r="G29" s="99">
        <f t="shared" si="3"/>
        <v>1756</v>
      </c>
      <c r="H29" s="46">
        <f t="shared" si="3"/>
        <v>2828</v>
      </c>
      <c r="I29" s="48">
        <f>SUM(I21:I28)</f>
        <v>1770</v>
      </c>
      <c r="J29" s="46">
        <f t="shared" si="3"/>
        <v>2741</v>
      </c>
      <c r="K29" s="48">
        <f t="shared" si="3"/>
        <v>630</v>
      </c>
      <c r="L29" s="46">
        <f t="shared" si="3"/>
        <v>2150</v>
      </c>
      <c r="M29" s="48">
        <f t="shared" si="3"/>
        <v>1048</v>
      </c>
      <c r="N29" s="46">
        <f>SUM(C29:M29)</f>
        <v>73721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298" t="s">
        <v>53</v>
      </c>
      <c r="B31" s="333"/>
      <c r="C31" s="72">
        <f>C29/N29</f>
        <v>0.16272161256629725</v>
      </c>
      <c r="D31" s="73">
        <f>D29/N29</f>
        <v>2.6464643724311933E-2</v>
      </c>
      <c r="E31" s="55">
        <f>E29/N29</f>
        <v>0.5691458336159303</v>
      </c>
      <c r="F31" s="73">
        <f>F29/N29</f>
        <v>6.6371861477733621E-2</v>
      </c>
      <c r="G31" s="55">
        <f>G29/N29</f>
        <v>2.3819535817473991E-2</v>
      </c>
      <c r="H31" s="73">
        <f>H29/N29</f>
        <v>3.8360846977116426E-2</v>
      </c>
      <c r="I31" s="55">
        <f>I29/N29</f>
        <v>2.4009441000529021E-2</v>
      </c>
      <c r="J31" s="73">
        <f>J29/N29</f>
        <v>3.7180721910988729E-2</v>
      </c>
      <c r="K31" s="55">
        <f>K29/N29</f>
        <v>8.5457332374764307E-3</v>
      </c>
      <c r="L31" s="73">
        <f>L29/N29</f>
        <v>2.9164010254879885E-2</v>
      </c>
      <c r="M31" s="74">
        <f>M29/N29</f>
        <v>1.4215759417262381E-2</v>
      </c>
      <c r="N31" s="224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60"/>
      <c r="B1" s="160"/>
      <c r="C1" s="345" t="s">
        <v>107</v>
      </c>
      <c r="D1" s="346"/>
      <c r="E1" s="346"/>
      <c r="F1" s="346"/>
      <c r="G1" s="346"/>
      <c r="H1" s="346"/>
      <c r="I1" s="346"/>
      <c r="J1" s="347"/>
      <c r="K1" s="347"/>
      <c r="L1" s="160"/>
      <c r="M1" s="160"/>
      <c r="N1" s="161"/>
    </row>
    <row r="2" spans="1:14" ht="15.75" thickBot="1" x14ac:dyDescent="0.3">
      <c r="A2" s="303" t="s">
        <v>0</v>
      </c>
      <c r="B2" s="305" t="s">
        <v>1</v>
      </c>
      <c r="C2" s="316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05" t="s">
        <v>3</v>
      </c>
    </row>
    <row r="3" spans="1:14" x14ac:dyDescent="0.25">
      <c r="A3" s="317"/>
      <c r="B3" s="319"/>
      <c r="C3" s="327" t="s">
        <v>69</v>
      </c>
      <c r="D3" s="321" t="s">
        <v>4</v>
      </c>
      <c r="E3" s="323" t="s">
        <v>5</v>
      </c>
      <c r="F3" s="321" t="s">
        <v>6</v>
      </c>
      <c r="G3" s="323" t="s">
        <v>7</v>
      </c>
      <c r="H3" s="321" t="s">
        <v>8</v>
      </c>
      <c r="I3" s="323" t="s">
        <v>93</v>
      </c>
      <c r="J3" s="305" t="s">
        <v>9</v>
      </c>
      <c r="K3" s="348" t="s">
        <v>38</v>
      </c>
      <c r="L3" s="305" t="s">
        <v>94</v>
      </c>
      <c r="M3" s="329" t="s">
        <v>11</v>
      </c>
      <c r="N3" s="326"/>
    </row>
    <row r="4" spans="1:14" ht="15.75" thickBot="1" x14ac:dyDescent="0.3">
      <c r="A4" s="318"/>
      <c r="B4" s="320"/>
      <c r="C4" s="328"/>
      <c r="D4" s="322"/>
      <c r="E4" s="318"/>
      <c r="F4" s="322"/>
      <c r="G4" s="318"/>
      <c r="H4" s="322"/>
      <c r="I4" s="318"/>
      <c r="J4" s="318"/>
      <c r="K4" s="349"/>
      <c r="L4" s="318"/>
      <c r="M4" s="330"/>
      <c r="N4" s="320"/>
    </row>
    <row r="5" spans="1:14" x14ac:dyDescent="0.25">
      <c r="A5" s="35">
        <v>1</v>
      </c>
      <c r="B5" s="36" t="s">
        <v>39</v>
      </c>
      <c r="C5" s="153">
        <v>1315</v>
      </c>
      <c r="D5" s="91">
        <v>3153</v>
      </c>
      <c r="E5" s="153">
        <v>1919</v>
      </c>
      <c r="F5" s="91">
        <v>1919</v>
      </c>
      <c r="G5" s="153">
        <v>2772</v>
      </c>
      <c r="H5" s="162">
        <v>2011</v>
      </c>
      <c r="I5" s="153">
        <v>1550</v>
      </c>
      <c r="J5" s="91">
        <v>2577</v>
      </c>
      <c r="K5" s="153">
        <v>2041</v>
      </c>
      <c r="L5" s="91">
        <v>1775</v>
      </c>
      <c r="M5" s="153">
        <v>1390</v>
      </c>
      <c r="N5" s="157">
        <f t="shared" ref="N5:N17" si="0">SUM(C5:M5)</f>
        <v>22422</v>
      </c>
    </row>
    <row r="6" spans="1:14" x14ac:dyDescent="0.25">
      <c r="A6" s="37">
        <v>2</v>
      </c>
      <c r="B6" s="38" t="s">
        <v>40</v>
      </c>
      <c r="C6" s="84">
        <v>177</v>
      </c>
      <c r="D6" s="65">
        <v>496</v>
      </c>
      <c r="E6" s="84">
        <v>232</v>
      </c>
      <c r="F6" s="65">
        <v>381</v>
      </c>
      <c r="G6" s="84">
        <v>268</v>
      </c>
      <c r="H6" s="65">
        <v>276</v>
      </c>
      <c r="I6" s="84">
        <v>49</v>
      </c>
      <c r="J6" s="65">
        <v>369</v>
      </c>
      <c r="K6" s="84">
        <v>282</v>
      </c>
      <c r="L6" s="65">
        <v>157</v>
      </c>
      <c r="M6" s="84">
        <v>192</v>
      </c>
      <c r="N6" s="71">
        <f t="shared" si="0"/>
        <v>2879</v>
      </c>
    </row>
    <row r="7" spans="1:14" x14ac:dyDescent="0.25">
      <c r="A7" s="37">
        <v>3</v>
      </c>
      <c r="B7" s="38" t="s">
        <v>41</v>
      </c>
      <c r="C7" s="84">
        <v>14</v>
      </c>
      <c r="D7" s="65">
        <v>34</v>
      </c>
      <c r="E7" s="84">
        <v>24</v>
      </c>
      <c r="F7" s="65">
        <v>45</v>
      </c>
      <c r="G7" s="84">
        <v>44</v>
      </c>
      <c r="H7" s="69">
        <v>26</v>
      </c>
      <c r="I7" s="68">
        <v>7</v>
      </c>
      <c r="J7" s="65">
        <v>44</v>
      </c>
      <c r="K7" s="84">
        <v>130</v>
      </c>
      <c r="L7" s="65">
        <v>36</v>
      </c>
      <c r="M7" s="68">
        <v>19</v>
      </c>
      <c r="N7" s="71">
        <f t="shared" si="0"/>
        <v>423</v>
      </c>
    </row>
    <row r="8" spans="1:14" x14ac:dyDescent="0.25">
      <c r="A8" s="37">
        <v>4</v>
      </c>
      <c r="B8" s="38" t="s">
        <v>42</v>
      </c>
      <c r="C8" s="68">
        <v>2</v>
      </c>
      <c r="D8" s="69">
        <v>9</v>
      </c>
      <c r="E8" s="68">
        <v>7</v>
      </c>
      <c r="F8" s="69">
        <v>8</v>
      </c>
      <c r="G8" s="68">
        <v>6</v>
      </c>
      <c r="H8" s="69">
        <v>7</v>
      </c>
      <c r="I8" s="68">
        <v>0</v>
      </c>
      <c r="J8" s="69">
        <v>3</v>
      </c>
      <c r="K8" s="84">
        <v>18</v>
      </c>
      <c r="L8" s="65">
        <v>0</v>
      </c>
      <c r="M8" s="68">
        <v>3</v>
      </c>
      <c r="N8" s="71">
        <f t="shared" si="0"/>
        <v>63</v>
      </c>
    </row>
    <row r="9" spans="1:14" x14ac:dyDescent="0.25">
      <c r="A9" s="37">
        <v>5</v>
      </c>
      <c r="B9" s="38" t="s">
        <v>43</v>
      </c>
      <c r="C9" s="68">
        <v>3</v>
      </c>
      <c r="D9" s="69">
        <v>5</v>
      </c>
      <c r="E9" s="68">
        <v>7</v>
      </c>
      <c r="F9" s="69">
        <v>0</v>
      </c>
      <c r="G9" s="68">
        <v>5</v>
      </c>
      <c r="H9" s="69">
        <v>0</v>
      </c>
      <c r="I9" s="68">
        <v>0</v>
      </c>
      <c r="J9" s="69">
        <v>2</v>
      </c>
      <c r="K9" s="85">
        <v>7</v>
      </c>
      <c r="L9" s="69">
        <v>4</v>
      </c>
      <c r="M9" s="68">
        <v>4</v>
      </c>
      <c r="N9" s="38">
        <f t="shared" si="0"/>
        <v>37</v>
      </c>
    </row>
    <row r="10" spans="1:14" x14ac:dyDescent="0.25">
      <c r="A10" s="37">
        <v>6</v>
      </c>
      <c r="B10" s="38" t="s">
        <v>44</v>
      </c>
      <c r="C10" s="84">
        <v>13</v>
      </c>
      <c r="D10" s="65">
        <v>22</v>
      </c>
      <c r="E10" s="84">
        <v>11</v>
      </c>
      <c r="F10" s="65">
        <v>10</v>
      </c>
      <c r="G10" s="84">
        <v>11</v>
      </c>
      <c r="H10" s="65">
        <v>10</v>
      </c>
      <c r="I10" s="84">
        <v>29</v>
      </c>
      <c r="J10" s="65">
        <v>13</v>
      </c>
      <c r="K10" s="84">
        <v>23</v>
      </c>
      <c r="L10" s="65">
        <v>6</v>
      </c>
      <c r="M10" s="84">
        <v>16</v>
      </c>
      <c r="N10" s="71">
        <f t="shared" si="0"/>
        <v>164</v>
      </c>
    </row>
    <row r="11" spans="1:14" x14ac:dyDescent="0.25">
      <c r="A11" s="37">
        <v>7</v>
      </c>
      <c r="B11" s="38" t="s">
        <v>45</v>
      </c>
      <c r="C11" s="68">
        <v>0</v>
      </c>
      <c r="D11" s="65">
        <v>6</v>
      </c>
      <c r="E11" s="68">
        <v>2</v>
      </c>
      <c r="F11" s="69">
        <v>0</v>
      </c>
      <c r="G11" s="68">
        <v>2</v>
      </c>
      <c r="H11" s="69">
        <v>1</v>
      </c>
      <c r="I11" s="68">
        <v>1</v>
      </c>
      <c r="J11" s="69">
        <v>2</v>
      </c>
      <c r="K11" s="83">
        <v>1</v>
      </c>
      <c r="L11" s="69">
        <v>2</v>
      </c>
      <c r="M11" s="68">
        <v>1</v>
      </c>
      <c r="N11" s="71">
        <f t="shared" si="0"/>
        <v>18</v>
      </c>
    </row>
    <row r="12" spans="1:14" x14ac:dyDescent="0.25">
      <c r="A12" s="37">
        <v>8</v>
      </c>
      <c r="B12" s="38" t="s">
        <v>46</v>
      </c>
      <c r="C12" s="68">
        <v>10</v>
      </c>
      <c r="D12" s="69">
        <v>4</v>
      </c>
      <c r="E12" s="68">
        <v>19</v>
      </c>
      <c r="F12" s="69">
        <v>14</v>
      </c>
      <c r="G12" s="68">
        <v>6</v>
      </c>
      <c r="H12" s="69">
        <v>1</v>
      </c>
      <c r="I12" s="68">
        <v>0</v>
      </c>
      <c r="J12" s="69">
        <v>22</v>
      </c>
      <c r="K12" s="84">
        <v>19</v>
      </c>
      <c r="L12" s="69">
        <v>5</v>
      </c>
      <c r="M12" s="68">
        <v>2</v>
      </c>
      <c r="N12" s="71">
        <f t="shared" si="0"/>
        <v>102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29.25" customHeight="1" x14ac:dyDescent="0.25">
      <c r="A14" s="37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8">
        <f t="shared" si="0"/>
        <v>0</v>
      </c>
    </row>
    <row r="16" spans="1:14" ht="56.25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 t="shared" si="0"/>
        <v>0</v>
      </c>
    </row>
    <row r="17" spans="1:14" ht="34.5" thickBot="1" x14ac:dyDescent="0.3">
      <c r="A17" s="37">
        <v>13</v>
      </c>
      <c r="B17" s="67" t="s">
        <v>51</v>
      </c>
      <c r="C17" s="84">
        <v>2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2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1536</v>
      </c>
      <c r="D18" s="49">
        <f t="shared" si="1"/>
        <v>3729</v>
      </c>
      <c r="E18" s="48">
        <f t="shared" si="1"/>
        <v>2221</v>
      </c>
      <c r="F18" s="49">
        <f t="shared" si="1"/>
        <v>2377</v>
      </c>
      <c r="G18" s="48">
        <f t="shared" si="1"/>
        <v>3114</v>
      </c>
      <c r="H18" s="49">
        <f t="shared" si="1"/>
        <v>2332</v>
      </c>
      <c r="I18" s="48">
        <f t="shared" si="1"/>
        <v>1636</v>
      </c>
      <c r="J18" s="49">
        <f t="shared" si="1"/>
        <v>3032</v>
      </c>
      <c r="K18" s="48">
        <f t="shared" si="1"/>
        <v>2521</v>
      </c>
      <c r="L18" s="49">
        <f>SUM(L5:L17)</f>
        <v>1985</v>
      </c>
      <c r="M18" s="48">
        <f t="shared" si="1"/>
        <v>1627</v>
      </c>
      <c r="N18" s="46">
        <f>SUM(C18:M18)</f>
        <v>26110</v>
      </c>
    </row>
    <row r="19" spans="1:14" ht="15.75" thickBot="1" x14ac:dyDescent="0.3">
      <c r="A19" s="133"/>
      <c r="B19" s="134"/>
      <c r="C19" s="53"/>
      <c r="D19" s="47"/>
      <c r="E19" s="53"/>
      <c r="F19" s="47"/>
      <c r="G19" s="53"/>
      <c r="H19" s="47"/>
      <c r="I19" s="53"/>
      <c r="J19" s="47"/>
      <c r="K19" s="53"/>
      <c r="L19" s="47"/>
      <c r="M19" s="53"/>
      <c r="N19" s="53"/>
    </row>
    <row r="20" spans="1:14" ht="15.75" thickBot="1" x14ac:dyDescent="0.3">
      <c r="A20" s="343" t="s">
        <v>53</v>
      </c>
      <c r="B20" s="344"/>
      <c r="C20" s="72">
        <f>C18/N18</f>
        <v>5.8828035235541941E-2</v>
      </c>
      <c r="D20" s="73">
        <f>D18/N18</f>
        <v>0.14281884335503639</v>
      </c>
      <c r="E20" s="55">
        <f>E18/N18</f>
        <v>8.5063194178475673E-2</v>
      </c>
      <c r="F20" s="73">
        <f>F18/N18</f>
        <v>9.1037916507085412E-2</v>
      </c>
      <c r="G20" s="55">
        <f>G18/N18</f>
        <v>0.11926464955955572</v>
      </c>
      <c r="H20" s="73">
        <f>H18/N18</f>
        <v>8.9314438912294139E-2</v>
      </c>
      <c r="I20" s="55">
        <f>I18/N18</f>
        <v>6.2657985446189196E-2</v>
      </c>
      <c r="J20" s="73">
        <f>J18/N18</f>
        <v>0.11612409038682497</v>
      </c>
      <c r="K20" s="55">
        <f>K18/N18</f>
        <v>9.655304481041746E-2</v>
      </c>
      <c r="L20" s="73">
        <f>L18/N18</f>
        <v>7.6024511681348148E-2</v>
      </c>
      <c r="M20" s="74">
        <f>M18/N18</f>
        <v>6.2313289927230946E-2</v>
      </c>
      <c r="N20" s="54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60" t="s">
        <v>67</v>
      </c>
      <c r="B1" s="30"/>
      <c r="C1" s="300" t="s">
        <v>108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223" t="s">
        <v>36</v>
      </c>
    </row>
    <row r="2" spans="1:14" ht="15.75" thickBot="1" x14ac:dyDescent="0.3">
      <c r="A2" s="303" t="s">
        <v>0</v>
      </c>
      <c r="B2" s="305" t="s">
        <v>1</v>
      </c>
      <c r="C2" s="316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05" t="s">
        <v>3</v>
      </c>
    </row>
    <row r="3" spans="1:14" x14ac:dyDescent="0.25">
      <c r="A3" s="317"/>
      <c r="B3" s="319"/>
      <c r="C3" s="327" t="s">
        <v>69</v>
      </c>
      <c r="D3" s="321" t="s">
        <v>4</v>
      </c>
      <c r="E3" s="323" t="s">
        <v>5</v>
      </c>
      <c r="F3" s="321" t="s">
        <v>6</v>
      </c>
      <c r="G3" s="323" t="s">
        <v>7</v>
      </c>
      <c r="H3" s="321" t="s">
        <v>8</v>
      </c>
      <c r="I3" s="323" t="s">
        <v>93</v>
      </c>
      <c r="J3" s="305" t="s">
        <v>9</v>
      </c>
      <c r="K3" s="348" t="s">
        <v>38</v>
      </c>
      <c r="L3" s="305" t="s">
        <v>94</v>
      </c>
      <c r="M3" s="329" t="s">
        <v>11</v>
      </c>
      <c r="N3" s="326"/>
    </row>
    <row r="4" spans="1:14" ht="15.75" thickBot="1" x14ac:dyDescent="0.3">
      <c r="A4" s="318"/>
      <c r="B4" s="320"/>
      <c r="C4" s="328"/>
      <c r="D4" s="322"/>
      <c r="E4" s="318"/>
      <c r="F4" s="322"/>
      <c r="G4" s="318"/>
      <c r="H4" s="322"/>
      <c r="I4" s="318"/>
      <c r="J4" s="318"/>
      <c r="K4" s="349"/>
      <c r="L4" s="318"/>
      <c r="M4" s="330"/>
      <c r="N4" s="320"/>
    </row>
    <row r="5" spans="1:14" x14ac:dyDescent="0.25">
      <c r="A5" s="35">
        <v>1</v>
      </c>
      <c r="B5" s="36" t="s">
        <v>39</v>
      </c>
      <c r="C5" s="153">
        <v>83758</v>
      </c>
      <c r="D5" s="91">
        <v>199003</v>
      </c>
      <c r="E5" s="153">
        <v>100441</v>
      </c>
      <c r="F5" s="91">
        <v>116323</v>
      </c>
      <c r="G5" s="153">
        <v>170337</v>
      </c>
      <c r="H5" s="162">
        <v>124785</v>
      </c>
      <c r="I5" s="153">
        <v>83516</v>
      </c>
      <c r="J5" s="91">
        <v>133402</v>
      </c>
      <c r="K5" s="153">
        <v>137855</v>
      </c>
      <c r="L5" s="91">
        <v>108423</v>
      </c>
      <c r="M5" s="153">
        <v>83803</v>
      </c>
      <c r="N5" s="157">
        <f t="shared" ref="N5:N17" si="0">SUM(C5:M5)</f>
        <v>1341646</v>
      </c>
    </row>
    <row r="6" spans="1:14" x14ac:dyDescent="0.25">
      <c r="A6" s="37">
        <v>2</v>
      </c>
      <c r="B6" s="38" t="s">
        <v>40</v>
      </c>
      <c r="C6" s="84">
        <v>9183</v>
      </c>
      <c r="D6" s="65">
        <v>24623</v>
      </c>
      <c r="E6" s="84">
        <v>14449</v>
      </c>
      <c r="F6" s="65">
        <v>18833</v>
      </c>
      <c r="G6" s="84">
        <v>19410</v>
      </c>
      <c r="H6" s="65">
        <v>15815</v>
      </c>
      <c r="I6" s="84">
        <v>2192</v>
      </c>
      <c r="J6" s="65">
        <v>19253</v>
      </c>
      <c r="K6" s="84">
        <v>19847</v>
      </c>
      <c r="L6" s="65">
        <v>18998</v>
      </c>
      <c r="M6" s="84">
        <v>10758</v>
      </c>
      <c r="N6" s="71">
        <f t="shared" si="0"/>
        <v>173361</v>
      </c>
    </row>
    <row r="7" spans="1:14" x14ac:dyDescent="0.25">
      <c r="A7" s="37">
        <v>3</v>
      </c>
      <c r="B7" s="38" t="s">
        <v>41</v>
      </c>
      <c r="C7" s="84">
        <v>531</v>
      </c>
      <c r="D7" s="65">
        <v>2010</v>
      </c>
      <c r="E7" s="84">
        <v>4334</v>
      </c>
      <c r="F7" s="65">
        <v>5242</v>
      </c>
      <c r="G7" s="84">
        <v>3684</v>
      </c>
      <c r="H7" s="65">
        <v>3446</v>
      </c>
      <c r="I7" s="68">
        <v>351</v>
      </c>
      <c r="J7" s="65">
        <v>1259</v>
      </c>
      <c r="K7" s="84">
        <v>11717</v>
      </c>
      <c r="L7" s="65">
        <v>2450</v>
      </c>
      <c r="M7" s="84">
        <v>5989</v>
      </c>
      <c r="N7" s="71">
        <f t="shared" si="0"/>
        <v>41013</v>
      </c>
    </row>
    <row r="8" spans="1:14" x14ac:dyDescent="0.25">
      <c r="A8" s="37">
        <v>4</v>
      </c>
      <c r="B8" s="38" t="s">
        <v>42</v>
      </c>
      <c r="C8" s="68">
        <v>58</v>
      </c>
      <c r="D8" s="69">
        <v>280</v>
      </c>
      <c r="E8" s="68">
        <v>151</v>
      </c>
      <c r="F8" s="69">
        <v>449</v>
      </c>
      <c r="G8" s="68">
        <v>173</v>
      </c>
      <c r="H8" s="69">
        <v>427</v>
      </c>
      <c r="I8" s="68">
        <v>0</v>
      </c>
      <c r="J8" s="69">
        <v>83</v>
      </c>
      <c r="K8" s="68">
        <v>550</v>
      </c>
      <c r="L8" s="65">
        <v>0</v>
      </c>
      <c r="M8" s="84">
        <v>278</v>
      </c>
      <c r="N8" s="71">
        <f t="shared" si="0"/>
        <v>2449</v>
      </c>
    </row>
    <row r="9" spans="1:14" x14ac:dyDescent="0.25">
      <c r="A9" s="37">
        <v>5</v>
      </c>
      <c r="B9" s="38" t="s">
        <v>43</v>
      </c>
      <c r="C9" s="68">
        <v>508</v>
      </c>
      <c r="D9" s="69">
        <v>187</v>
      </c>
      <c r="E9" s="68">
        <v>306</v>
      </c>
      <c r="F9" s="69">
        <v>0</v>
      </c>
      <c r="G9" s="68">
        <v>379</v>
      </c>
      <c r="H9" s="69">
        <v>0</v>
      </c>
      <c r="I9" s="68">
        <v>0</v>
      </c>
      <c r="J9" s="69">
        <v>52</v>
      </c>
      <c r="K9" s="85">
        <v>768</v>
      </c>
      <c r="L9" s="69">
        <v>56</v>
      </c>
      <c r="M9" s="68">
        <v>62</v>
      </c>
      <c r="N9" s="71">
        <f t="shared" si="0"/>
        <v>2318</v>
      </c>
    </row>
    <row r="10" spans="1:14" x14ac:dyDescent="0.25">
      <c r="A10" s="37">
        <v>6</v>
      </c>
      <c r="B10" s="38" t="s">
        <v>44</v>
      </c>
      <c r="C10" s="84">
        <v>2699</v>
      </c>
      <c r="D10" s="65">
        <v>1326</v>
      </c>
      <c r="E10" s="84">
        <v>735</v>
      </c>
      <c r="F10" s="65">
        <v>290</v>
      </c>
      <c r="G10" s="84">
        <v>1201</v>
      </c>
      <c r="H10" s="65">
        <v>692</v>
      </c>
      <c r="I10" s="84">
        <v>2302</v>
      </c>
      <c r="J10" s="65">
        <v>386</v>
      </c>
      <c r="K10" s="84">
        <v>860</v>
      </c>
      <c r="L10" s="65">
        <v>249</v>
      </c>
      <c r="M10" s="84">
        <v>1307</v>
      </c>
      <c r="N10" s="71">
        <f t="shared" si="0"/>
        <v>12047</v>
      </c>
    </row>
    <row r="11" spans="1:14" x14ac:dyDescent="0.25">
      <c r="A11" s="37">
        <v>7</v>
      </c>
      <c r="B11" s="38" t="s">
        <v>45</v>
      </c>
      <c r="C11" s="68">
        <v>0</v>
      </c>
      <c r="D11" s="65">
        <v>127</v>
      </c>
      <c r="E11" s="68">
        <v>33</v>
      </c>
      <c r="F11" s="69">
        <v>0</v>
      </c>
      <c r="G11" s="68">
        <v>64</v>
      </c>
      <c r="H11" s="69">
        <v>25</v>
      </c>
      <c r="I11" s="68">
        <v>27</v>
      </c>
      <c r="J11" s="69">
        <v>44</v>
      </c>
      <c r="K11" s="83">
        <v>261</v>
      </c>
      <c r="L11" s="69">
        <v>81</v>
      </c>
      <c r="M11" s="68">
        <v>31</v>
      </c>
      <c r="N11" s="71">
        <f t="shared" si="0"/>
        <v>693</v>
      </c>
    </row>
    <row r="12" spans="1:14" x14ac:dyDescent="0.25">
      <c r="A12" s="37">
        <v>8</v>
      </c>
      <c r="B12" s="38" t="s">
        <v>46</v>
      </c>
      <c r="C12" s="68">
        <v>257</v>
      </c>
      <c r="D12" s="65">
        <v>101</v>
      </c>
      <c r="E12" s="68">
        <v>590</v>
      </c>
      <c r="F12" s="69">
        <v>742</v>
      </c>
      <c r="G12" s="68">
        <v>164</v>
      </c>
      <c r="H12" s="69">
        <v>9</v>
      </c>
      <c r="I12" s="68">
        <v>0</v>
      </c>
      <c r="J12" s="69">
        <v>571</v>
      </c>
      <c r="K12" s="84">
        <v>1738</v>
      </c>
      <c r="L12" s="69">
        <v>53</v>
      </c>
      <c r="M12" s="68">
        <v>25</v>
      </c>
      <c r="N12" s="71">
        <f t="shared" si="0"/>
        <v>4250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30" customHeight="1" x14ac:dyDescent="0.25">
      <c r="A14" s="37">
        <v>10</v>
      </c>
      <c r="B14" s="225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/>
      <c r="G15" s="68">
        <v>0</v>
      </c>
      <c r="H15" s="69">
        <v>13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8">
        <f t="shared" si="0"/>
        <v>13</v>
      </c>
    </row>
    <row r="16" spans="1:14" ht="52.5" customHeight="1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 t="shared" si="0"/>
        <v>0</v>
      </c>
    </row>
    <row r="17" spans="1:14" ht="34.5" thickBot="1" x14ac:dyDescent="0.3">
      <c r="A17" s="37">
        <v>13</v>
      </c>
      <c r="B17" s="67" t="s">
        <v>51</v>
      </c>
      <c r="C17" s="68">
        <v>9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9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97003</v>
      </c>
      <c r="D18" s="49">
        <f>SUM(D5:D17)</f>
        <v>227657</v>
      </c>
      <c r="E18" s="48">
        <f t="shared" si="1"/>
        <v>121039</v>
      </c>
      <c r="F18" s="49">
        <f>SUM(F5:F17)</f>
        <v>141879</v>
      </c>
      <c r="G18" s="48">
        <f t="shared" si="1"/>
        <v>195412</v>
      </c>
      <c r="H18" s="49">
        <f t="shared" si="1"/>
        <v>145212</v>
      </c>
      <c r="I18" s="48">
        <f>SUM(I5:I17)</f>
        <v>88388</v>
      </c>
      <c r="J18" s="49">
        <f t="shared" si="1"/>
        <v>155050</v>
      </c>
      <c r="K18" s="99">
        <f t="shared" si="1"/>
        <v>173596</v>
      </c>
      <c r="L18" s="49">
        <f t="shared" si="1"/>
        <v>130310</v>
      </c>
      <c r="M18" s="48">
        <f t="shared" si="1"/>
        <v>102253</v>
      </c>
      <c r="N18" s="46">
        <f>SUM(N5:N17)</f>
        <v>1577799</v>
      </c>
    </row>
    <row r="19" spans="1:14" ht="15.75" thickBot="1" x14ac:dyDescent="0.3"/>
    <row r="20" spans="1:14" ht="15.75" thickBot="1" x14ac:dyDescent="0.3">
      <c r="A20" s="343" t="s">
        <v>53</v>
      </c>
      <c r="B20" s="344"/>
      <c r="C20" s="72">
        <f>C18/N18</f>
        <v>6.1479947699295032E-2</v>
      </c>
      <c r="D20" s="73">
        <f>D18/N18</f>
        <v>0.14428770711605218</v>
      </c>
      <c r="E20" s="55">
        <f>E18/N18</f>
        <v>7.6713827299928566E-2</v>
      </c>
      <c r="F20" s="73">
        <f>F18/N18</f>
        <v>8.9922100343579892E-2</v>
      </c>
      <c r="G20" s="55">
        <f>G18/N18</f>
        <v>0.12385101017303218</v>
      </c>
      <c r="H20" s="73">
        <f>H18/N18</f>
        <v>9.203453671855541E-2</v>
      </c>
      <c r="I20" s="55">
        <f>I18/N18</f>
        <v>5.6019809874388309E-2</v>
      </c>
      <c r="J20" s="73">
        <f>J18/N18</f>
        <v>9.826980496248254E-2</v>
      </c>
      <c r="K20" s="55">
        <f>K18/N18</f>
        <v>0.11002415390046515</v>
      </c>
      <c r="L20" s="73">
        <f>L18/N18</f>
        <v>8.2589734180336022E-2</v>
      </c>
      <c r="M20" s="74">
        <f>M18/N18</f>
        <v>6.4807367731884738E-2</v>
      </c>
      <c r="N20" s="224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60"/>
      <c r="B1" s="30"/>
      <c r="C1" s="300" t="s">
        <v>109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66"/>
    </row>
    <row r="2" spans="1:14" ht="15.75" thickBot="1" x14ac:dyDescent="0.3">
      <c r="A2" s="303" t="s">
        <v>0</v>
      </c>
      <c r="B2" s="305" t="s">
        <v>1</v>
      </c>
      <c r="C2" s="316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05" t="s">
        <v>3</v>
      </c>
    </row>
    <row r="3" spans="1:14" x14ac:dyDescent="0.25">
      <c r="A3" s="317"/>
      <c r="B3" s="319"/>
      <c r="C3" s="338" t="s">
        <v>69</v>
      </c>
      <c r="D3" s="305" t="s">
        <v>4</v>
      </c>
      <c r="E3" s="323" t="s">
        <v>5</v>
      </c>
      <c r="F3" s="341" t="s">
        <v>6</v>
      </c>
      <c r="G3" s="323" t="s">
        <v>7</v>
      </c>
      <c r="H3" s="321" t="s">
        <v>8</v>
      </c>
      <c r="I3" s="323" t="s">
        <v>93</v>
      </c>
      <c r="J3" s="321" t="s">
        <v>9</v>
      </c>
      <c r="K3" s="338" t="s">
        <v>10</v>
      </c>
      <c r="L3" s="305" t="s">
        <v>94</v>
      </c>
      <c r="M3" s="323" t="s">
        <v>11</v>
      </c>
      <c r="N3" s="326"/>
    </row>
    <row r="4" spans="1:14" ht="15.75" thickBot="1" x14ac:dyDescent="0.3">
      <c r="A4" s="318"/>
      <c r="B4" s="320"/>
      <c r="C4" s="340"/>
      <c r="D4" s="318"/>
      <c r="E4" s="318"/>
      <c r="F4" s="342"/>
      <c r="G4" s="318"/>
      <c r="H4" s="322"/>
      <c r="I4" s="318"/>
      <c r="J4" s="322"/>
      <c r="K4" s="340"/>
      <c r="L4" s="318"/>
      <c r="M4" s="318"/>
      <c r="N4" s="320"/>
    </row>
    <row r="5" spans="1:14" x14ac:dyDescent="0.25">
      <c r="A5" s="35">
        <v>1</v>
      </c>
      <c r="B5" s="36" t="s">
        <v>39</v>
      </c>
      <c r="C5" s="84">
        <v>21</v>
      </c>
      <c r="D5" s="157">
        <v>109</v>
      </c>
      <c r="E5" s="83">
        <v>66</v>
      </c>
      <c r="F5" s="91">
        <v>39</v>
      </c>
      <c r="G5" s="83">
        <v>65</v>
      </c>
      <c r="H5" s="91">
        <v>36</v>
      </c>
      <c r="I5" s="83">
        <v>66</v>
      </c>
      <c r="J5" s="91">
        <v>73</v>
      </c>
      <c r="K5" s="83">
        <v>41</v>
      </c>
      <c r="L5" s="91">
        <v>73</v>
      </c>
      <c r="M5" s="83">
        <v>34</v>
      </c>
      <c r="N5" s="248">
        <f t="shared" ref="N5:N12" si="0">SUM(C5:M5)</f>
        <v>623</v>
      </c>
    </row>
    <row r="6" spans="1:14" x14ac:dyDescent="0.25">
      <c r="A6" s="37">
        <v>2</v>
      </c>
      <c r="B6" s="38" t="s">
        <v>40</v>
      </c>
      <c r="C6" s="84">
        <v>51</v>
      </c>
      <c r="D6" s="71">
        <v>225</v>
      </c>
      <c r="E6" s="84">
        <v>8</v>
      </c>
      <c r="F6" s="65">
        <v>85</v>
      </c>
      <c r="G6" s="84">
        <v>37</v>
      </c>
      <c r="H6" s="65">
        <v>56</v>
      </c>
      <c r="I6" s="68">
        <v>1</v>
      </c>
      <c r="J6" s="65">
        <v>48</v>
      </c>
      <c r="K6" s="84">
        <v>105</v>
      </c>
      <c r="L6" s="69">
        <v>26</v>
      </c>
      <c r="M6" s="68">
        <v>58</v>
      </c>
      <c r="N6" s="71">
        <f t="shared" si="0"/>
        <v>700</v>
      </c>
    </row>
    <row r="7" spans="1:14" x14ac:dyDescent="0.25">
      <c r="A7" s="37">
        <v>3</v>
      </c>
      <c r="B7" s="38" t="s">
        <v>41</v>
      </c>
      <c r="C7" s="68">
        <v>2</v>
      </c>
      <c r="D7" s="38">
        <v>16</v>
      </c>
      <c r="E7" s="68">
        <v>0</v>
      </c>
      <c r="F7" s="65">
        <v>18</v>
      </c>
      <c r="G7" s="68">
        <v>7</v>
      </c>
      <c r="H7" s="69">
        <v>7</v>
      </c>
      <c r="I7" s="68">
        <v>0</v>
      </c>
      <c r="J7" s="69">
        <v>3</v>
      </c>
      <c r="K7" s="68">
        <v>1</v>
      </c>
      <c r="L7" s="69">
        <v>9</v>
      </c>
      <c r="M7" s="68">
        <v>2</v>
      </c>
      <c r="N7" s="38">
        <f t="shared" si="0"/>
        <v>65</v>
      </c>
    </row>
    <row r="8" spans="1:14" x14ac:dyDescent="0.25">
      <c r="A8" s="37">
        <v>4</v>
      </c>
      <c r="B8" s="38" t="s">
        <v>42</v>
      </c>
      <c r="C8" s="68">
        <v>0</v>
      </c>
      <c r="D8" s="38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38">
        <f t="shared" si="0"/>
        <v>0</v>
      </c>
    </row>
    <row r="9" spans="1:14" x14ac:dyDescent="0.25">
      <c r="A9" s="37">
        <v>5</v>
      </c>
      <c r="B9" s="38" t="s">
        <v>43</v>
      </c>
      <c r="C9" s="68">
        <v>0</v>
      </c>
      <c r="D9" s="38">
        <v>0</v>
      </c>
      <c r="E9" s="68">
        <v>0</v>
      </c>
      <c r="F9" s="69">
        <v>0</v>
      </c>
      <c r="G9" s="68">
        <v>1</v>
      </c>
      <c r="H9" s="69">
        <v>0</v>
      </c>
      <c r="I9" s="68">
        <v>0</v>
      </c>
      <c r="J9" s="69">
        <v>0</v>
      </c>
      <c r="K9" s="85">
        <v>0</v>
      </c>
      <c r="L9" s="69">
        <v>0</v>
      </c>
      <c r="M9" s="68">
        <v>0</v>
      </c>
      <c r="N9" s="38">
        <f t="shared" si="0"/>
        <v>1</v>
      </c>
    </row>
    <row r="10" spans="1:14" x14ac:dyDescent="0.25">
      <c r="A10" s="37">
        <v>6</v>
      </c>
      <c r="B10" s="38" t="s">
        <v>44</v>
      </c>
      <c r="C10" s="68">
        <v>0</v>
      </c>
      <c r="D10" s="38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1</v>
      </c>
      <c r="M10" s="68">
        <v>0</v>
      </c>
      <c r="N10" s="38">
        <f t="shared" si="0"/>
        <v>1</v>
      </c>
    </row>
    <row r="11" spans="1:14" x14ac:dyDescent="0.25">
      <c r="A11" s="37">
        <v>7</v>
      </c>
      <c r="B11" s="38" t="s">
        <v>45</v>
      </c>
      <c r="C11" s="68">
        <v>0</v>
      </c>
      <c r="D11" s="71">
        <v>20</v>
      </c>
      <c r="E11" s="68">
        <v>0</v>
      </c>
      <c r="F11" s="69">
        <v>2</v>
      </c>
      <c r="G11" s="68">
        <v>1</v>
      </c>
      <c r="H11" s="69">
        <v>0</v>
      </c>
      <c r="I11" s="68">
        <v>0</v>
      </c>
      <c r="J11" s="69">
        <v>1</v>
      </c>
      <c r="K11" s="165">
        <v>7</v>
      </c>
      <c r="L11" s="69">
        <v>3</v>
      </c>
      <c r="M11" s="68">
        <v>1</v>
      </c>
      <c r="N11" s="247">
        <f t="shared" si="0"/>
        <v>35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0</v>
      </c>
      <c r="E12" s="85">
        <v>0</v>
      </c>
      <c r="F12" s="164">
        <v>0</v>
      </c>
      <c r="G12" s="85">
        <v>0</v>
      </c>
      <c r="H12" s="164">
        <v>0</v>
      </c>
      <c r="I12" s="85">
        <v>0</v>
      </c>
      <c r="J12" s="164">
        <v>0</v>
      </c>
      <c r="K12" s="85">
        <v>0</v>
      </c>
      <c r="L12" s="164">
        <v>0</v>
      </c>
      <c r="M12" s="85">
        <v>0</v>
      </c>
      <c r="N12" s="246">
        <f t="shared" si="0"/>
        <v>0</v>
      </c>
    </row>
    <row r="13" spans="1:14" ht="15.75" thickBot="1" x14ac:dyDescent="0.3">
      <c r="A13" s="43"/>
      <c r="B13" s="44" t="s">
        <v>54</v>
      </c>
      <c r="C13" s="48">
        <f t="shared" ref="C13:N13" si="1">SUM(C5:C12)</f>
        <v>74</v>
      </c>
      <c r="D13" s="46">
        <f t="shared" si="1"/>
        <v>370</v>
      </c>
      <c r="E13" s="48">
        <f t="shared" si="1"/>
        <v>74</v>
      </c>
      <c r="F13" s="49">
        <f t="shared" si="1"/>
        <v>144</v>
      </c>
      <c r="G13" s="48">
        <f t="shared" si="1"/>
        <v>111</v>
      </c>
      <c r="H13" s="49">
        <f t="shared" si="1"/>
        <v>99</v>
      </c>
      <c r="I13" s="48">
        <f t="shared" si="1"/>
        <v>67</v>
      </c>
      <c r="J13" s="49">
        <f t="shared" si="1"/>
        <v>125</v>
      </c>
      <c r="K13" s="48">
        <f t="shared" si="1"/>
        <v>154</v>
      </c>
      <c r="L13" s="49">
        <f t="shared" si="1"/>
        <v>112</v>
      </c>
      <c r="M13" s="48">
        <f t="shared" si="1"/>
        <v>95</v>
      </c>
      <c r="N13" s="46">
        <f t="shared" si="1"/>
        <v>1425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52" t="s">
        <v>53</v>
      </c>
      <c r="B16" s="353"/>
      <c r="C16" s="72">
        <f>C13/N13</f>
        <v>5.1929824561403506E-2</v>
      </c>
      <c r="D16" s="73">
        <f>D13/N13</f>
        <v>0.25964912280701752</v>
      </c>
      <c r="E16" s="55">
        <f>E13/N13</f>
        <v>5.1929824561403506E-2</v>
      </c>
      <c r="F16" s="73">
        <f>F13/N13</f>
        <v>0.10105263157894737</v>
      </c>
      <c r="G16" s="55">
        <f>G13/N13</f>
        <v>7.7894736842105267E-2</v>
      </c>
      <c r="H16" s="73">
        <f>H13/N13</f>
        <v>6.9473684210526312E-2</v>
      </c>
      <c r="I16" s="55">
        <f>I13/N13</f>
        <v>4.7017543859649125E-2</v>
      </c>
      <c r="J16" s="73">
        <f>J13/N13</f>
        <v>8.771929824561403E-2</v>
      </c>
      <c r="K16" s="55">
        <f>K13/N13</f>
        <v>0.1080701754385965</v>
      </c>
      <c r="L16" s="73">
        <f>L13/N13</f>
        <v>7.8596491228070178E-2</v>
      </c>
      <c r="M16" s="74">
        <f>M13/N13</f>
        <v>6.6666666666666666E-2</v>
      </c>
      <c r="N16" s="224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0"/>
      <c r="C18" s="300" t="s">
        <v>110</v>
      </c>
      <c r="D18" s="301"/>
      <c r="E18" s="301"/>
      <c r="F18" s="301"/>
      <c r="G18" s="301"/>
      <c r="H18" s="301"/>
      <c r="I18" s="301"/>
      <c r="J18" s="302"/>
      <c r="K18" s="302"/>
      <c r="L18" s="30"/>
      <c r="M18" s="30"/>
      <c r="N18" s="223" t="s">
        <v>36</v>
      </c>
    </row>
    <row r="19" spans="1:14" ht="15.75" thickBot="1" x14ac:dyDescent="0.3">
      <c r="A19" s="303" t="s">
        <v>0</v>
      </c>
      <c r="B19" s="305" t="s">
        <v>1</v>
      </c>
      <c r="C19" s="316" t="s">
        <v>2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05" t="s">
        <v>3</v>
      </c>
    </row>
    <row r="20" spans="1:14" x14ac:dyDescent="0.25">
      <c r="A20" s="317"/>
      <c r="B20" s="319"/>
      <c r="C20" s="338" t="s">
        <v>69</v>
      </c>
      <c r="D20" s="305" t="s">
        <v>4</v>
      </c>
      <c r="E20" s="323" t="s">
        <v>5</v>
      </c>
      <c r="F20" s="341" t="s">
        <v>6</v>
      </c>
      <c r="G20" s="323" t="s">
        <v>7</v>
      </c>
      <c r="H20" s="321" t="s">
        <v>8</v>
      </c>
      <c r="I20" s="323" t="s">
        <v>93</v>
      </c>
      <c r="J20" s="321" t="s">
        <v>9</v>
      </c>
      <c r="K20" s="338" t="s">
        <v>10</v>
      </c>
      <c r="L20" s="305" t="s">
        <v>94</v>
      </c>
      <c r="M20" s="323" t="s">
        <v>11</v>
      </c>
      <c r="N20" s="326"/>
    </row>
    <row r="21" spans="1:14" ht="15.75" thickBot="1" x14ac:dyDescent="0.3">
      <c r="A21" s="318"/>
      <c r="B21" s="320"/>
      <c r="C21" s="340"/>
      <c r="D21" s="318"/>
      <c r="E21" s="318"/>
      <c r="F21" s="342"/>
      <c r="G21" s="318"/>
      <c r="H21" s="322"/>
      <c r="I21" s="318"/>
      <c r="J21" s="322"/>
      <c r="K21" s="340"/>
      <c r="L21" s="318"/>
      <c r="M21" s="318"/>
      <c r="N21" s="320"/>
    </row>
    <row r="22" spans="1:14" x14ac:dyDescent="0.25">
      <c r="A22" s="35">
        <v>1</v>
      </c>
      <c r="B22" s="36" t="s">
        <v>39</v>
      </c>
      <c r="C22" s="84">
        <v>6191</v>
      </c>
      <c r="D22" s="157">
        <v>19650</v>
      </c>
      <c r="E22" s="83">
        <v>11121</v>
      </c>
      <c r="F22" s="91">
        <v>5386</v>
      </c>
      <c r="G22" s="83">
        <v>19504</v>
      </c>
      <c r="H22" s="91">
        <v>6982</v>
      </c>
      <c r="I22" s="83">
        <v>10906</v>
      </c>
      <c r="J22" s="91">
        <v>20959</v>
      </c>
      <c r="K22" s="83">
        <v>11696</v>
      </c>
      <c r="L22" s="91">
        <v>11845</v>
      </c>
      <c r="M22" s="83">
        <v>22422</v>
      </c>
      <c r="N22" s="157">
        <f t="shared" ref="N22:N28" si="2">SUM(C22:M22)</f>
        <v>146662</v>
      </c>
    </row>
    <row r="23" spans="1:14" x14ac:dyDescent="0.25">
      <c r="A23" s="37">
        <v>2</v>
      </c>
      <c r="B23" s="38" t="s">
        <v>40</v>
      </c>
      <c r="C23" s="84">
        <v>7489</v>
      </c>
      <c r="D23" s="71">
        <v>39018</v>
      </c>
      <c r="E23" s="84">
        <v>17332</v>
      </c>
      <c r="F23" s="65">
        <v>12497</v>
      </c>
      <c r="G23" s="84">
        <v>7963</v>
      </c>
      <c r="H23" s="65">
        <v>8190</v>
      </c>
      <c r="I23" s="68">
        <v>367</v>
      </c>
      <c r="J23" s="65">
        <v>21836</v>
      </c>
      <c r="K23" s="84">
        <v>26119</v>
      </c>
      <c r="L23" s="65">
        <v>2793</v>
      </c>
      <c r="M23" s="84">
        <v>7341</v>
      </c>
      <c r="N23" s="71">
        <f t="shared" si="2"/>
        <v>150945</v>
      </c>
    </row>
    <row r="24" spans="1:14" x14ac:dyDescent="0.25">
      <c r="A24" s="37">
        <v>3</v>
      </c>
      <c r="B24" s="38" t="s">
        <v>41</v>
      </c>
      <c r="C24" s="68">
        <v>98</v>
      </c>
      <c r="D24" s="71">
        <v>3970</v>
      </c>
      <c r="E24" s="84">
        <v>322</v>
      </c>
      <c r="F24" s="65">
        <v>2715</v>
      </c>
      <c r="G24" s="84">
        <v>1113</v>
      </c>
      <c r="H24" s="65">
        <v>2746</v>
      </c>
      <c r="I24" s="68">
        <v>0</v>
      </c>
      <c r="J24" s="65">
        <v>125</v>
      </c>
      <c r="K24" s="68">
        <v>94</v>
      </c>
      <c r="L24" s="227">
        <v>1878</v>
      </c>
      <c r="M24" s="68">
        <v>275</v>
      </c>
      <c r="N24" s="247">
        <f t="shared" si="2"/>
        <v>13336</v>
      </c>
    </row>
    <row r="25" spans="1:14" x14ac:dyDescent="0.25">
      <c r="A25" s="37">
        <v>4</v>
      </c>
      <c r="B25" s="38" t="s">
        <v>42</v>
      </c>
      <c r="C25" s="68">
        <v>0</v>
      </c>
      <c r="D25" s="3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4">
        <v>0</v>
      </c>
      <c r="L25" s="69">
        <v>0</v>
      </c>
      <c r="M25" s="68">
        <v>0</v>
      </c>
      <c r="N25" s="247">
        <f t="shared" si="2"/>
        <v>0</v>
      </c>
    </row>
    <row r="26" spans="1:14" x14ac:dyDescent="0.25">
      <c r="A26" s="37">
        <v>5</v>
      </c>
      <c r="B26" s="38" t="s">
        <v>43</v>
      </c>
      <c r="C26" s="68">
        <v>0</v>
      </c>
      <c r="D26" s="38">
        <v>0</v>
      </c>
      <c r="E26" s="68">
        <v>0</v>
      </c>
      <c r="F26" s="69">
        <v>0</v>
      </c>
      <c r="G26" s="68">
        <v>62</v>
      </c>
      <c r="H26" s="69">
        <v>0</v>
      </c>
      <c r="I26" s="68">
        <v>0</v>
      </c>
      <c r="J26" s="69">
        <v>0</v>
      </c>
      <c r="K26" s="85">
        <v>0</v>
      </c>
      <c r="L26" s="69">
        <v>0</v>
      </c>
      <c r="M26" s="68">
        <v>0</v>
      </c>
      <c r="N26" s="38">
        <f t="shared" si="2"/>
        <v>62</v>
      </c>
    </row>
    <row r="27" spans="1:14" x14ac:dyDescent="0.25">
      <c r="A27" s="37">
        <v>6</v>
      </c>
      <c r="B27" s="38" t="s">
        <v>44</v>
      </c>
      <c r="C27" s="68">
        <v>179</v>
      </c>
      <c r="D27" s="38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9">
        <v>0</v>
      </c>
      <c r="K27" s="68">
        <v>0</v>
      </c>
      <c r="L27" s="69">
        <v>818</v>
      </c>
      <c r="M27" s="68">
        <v>0</v>
      </c>
      <c r="N27" s="38">
        <f t="shared" si="2"/>
        <v>997</v>
      </c>
    </row>
    <row r="28" spans="1:14" x14ac:dyDescent="0.25">
      <c r="A28" s="37">
        <v>7</v>
      </c>
      <c r="B28" s="38" t="s">
        <v>45</v>
      </c>
      <c r="C28" s="68">
        <v>0</v>
      </c>
      <c r="D28" s="71">
        <v>4578</v>
      </c>
      <c r="E28" s="68">
        <v>0</v>
      </c>
      <c r="F28" s="69">
        <v>89</v>
      </c>
      <c r="G28" s="68">
        <v>105</v>
      </c>
      <c r="H28" s="69">
        <v>0</v>
      </c>
      <c r="I28" s="68">
        <v>0</v>
      </c>
      <c r="J28" s="65">
        <v>272</v>
      </c>
      <c r="K28" s="83">
        <v>526</v>
      </c>
      <c r="L28" s="69">
        <v>184</v>
      </c>
      <c r="M28" s="84">
        <v>743</v>
      </c>
      <c r="N28" s="71">
        <f t="shared" si="2"/>
        <v>6497</v>
      </c>
    </row>
    <row r="29" spans="1:14" ht="15.75" thickBot="1" x14ac:dyDescent="0.3">
      <c r="A29" s="40">
        <v>8</v>
      </c>
      <c r="B29" s="41" t="s">
        <v>46</v>
      </c>
      <c r="C29" s="85">
        <v>0</v>
      </c>
      <c r="D29" s="38">
        <v>0</v>
      </c>
      <c r="E29" s="85">
        <v>0</v>
      </c>
      <c r="F29" s="164">
        <v>89</v>
      </c>
      <c r="G29" s="85">
        <v>105</v>
      </c>
      <c r="H29" s="164">
        <v>0</v>
      </c>
      <c r="I29" s="85">
        <v>0</v>
      </c>
      <c r="J29" s="164">
        <v>0</v>
      </c>
      <c r="K29" s="85">
        <v>0</v>
      </c>
      <c r="L29" s="164">
        <v>184</v>
      </c>
      <c r="M29" s="93">
        <v>743</v>
      </c>
      <c r="N29" s="158">
        <v>0</v>
      </c>
    </row>
    <row r="30" spans="1:14" ht="15.75" thickBot="1" x14ac:dyDescent="0.3">
      <c r="A30" s="75"/>
      <c r="B30" s="44" t="s">
        <v>3</v>
      </c>
      <c r="C30" s="163">
        <f>SUM(C22:C29)</f>
        <v>13957</v>
      </c>
      <c r="D30" s="59">
        <f t="shared" ref="D30:K30" si="3">SUM(D22:D29)</f>
        <v>67216</v>
      </c>
      <c r="E30" s="48">
        <f t="shared" si="3"/>
        <v>28775</v>
      </c>
      <c r="F30" s="135">
        <f>SUM(F22:F28)</f>
        <v>20687</v>
      </c>
      <c r="G30" s="48">
        <f>SUM(G22:G28)</f>
        <v>28747</v>
      </c>
      <c r="H30" s="49">
        <f t="shared" si="3"/>
        <v>17918</v>
      </c>
      <c r="I30" s="48">
        <f>SUM(I22:I29)</f>
        <v>11273</v>
      </c>
      <c r="J30" s="49">
        <f t="shared" si="3"/>
        <v>43192</v>
      </c>
      <c r="K30" s="48">
        <f t="shared" si="3"/>
        <v>38435</v>
      </c>
      <c r="L30" s="49">
        <f>SUM(L22:L28)</f>
        <v>17518</v>
      </c>
      <c r="M30" s="99">
        <f>SUM(M22:M28)</f>
        <v>30781</v>
      </c>
      <c r="N30" s="59">
        <f>SUM(N22:N28)</f>
        <v>318499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50" t="s">
        <v>53</v>
      </c>
      <c r="B32" s="351"/>
      <c r="C32" s="98">
        <f>C30/N30</f>
        <v>4.3821173692853037E-2</v>
      </c>
      <c r="D32" s="97">
        <f>D30/N30</f>
        <v>0.21103990907349787</v>
      </c>
      <c r="E32" s="98">
        <f>E30/N30</f>
        <v>9.0345652576617197E-2</v>
      </c>
      <c r="F32" s="54">
        <f>F30/N30</f>
        <v>6.4951538309382453E-2</v>
      </c>
      <c r="G32" s="98">
        <f>G30/N30</f>
        <v>9.0257740212685122E-2</v>
      </c>
      <c r="H32" s="54">
        <f>H30/N30</f>
        <v>5.6257633461957494E-2</v>
      </c>
      <c r="I32" s="98">
        <f>I30/N30</f>
        <v>3.5394145664507583E-2</v>
      </c>
      <c r="J32" s="54">
        <f>J30/N30</f>
        <v>0.13561110081978278</v>
      </c>
      <c r="K32" s="98">
        <f>K30/N30</f>
        <v>0.12067541813318095</v>
      </c>
      <c r="L32" s="54">
        <f>L30/N30</f>
        <v>5.5001742548642228E-2</v>
      </c>
      <c r="M32" s="98">
        <f>M30/N30</f>
        <v>9.6643945506893272E-2</v>
      </c>
      <c r="N32" s="54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0"/>
      <c r="C1" s="300" t="s">
        <v>111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66"/>
    </row>
    <row r="2" spans="1:14" ht="15.75" thickBot="1" x14ac:dyDescent="0.3">
      <c r="A2" s="303" t="s">
        <v>0</v>
      </c>
      <c r="B2" s="305" t="s">
        <v>1</v>
      </c>
      <c r="C2" s="316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05" t="s">
        <v>3</v>
      </c>
    </row>
    <row r="3" spans="1:14" x14ac:dyDescent="0.25">
      <c r="A3" s="317"/>
      <c r="B3" s="319"/>
      <c r="C3" s="338" t="s">
        <v>69</v>
      </c>
      <c r="D3" s="305" t="s">
        <v>4</v>
      </c>
      <c r="E3" s="323" t="s">
        <v>5</v>
      </c>
      <c r="F3" s="341" t="s">
        <v>6</v>
      </c>
      <c r="G3" s="323" t="s">
        <v>7</v>
      </c>
      <c r="H3" s="321" t="s">
        <v>8</v>
      </c>
      <c r="I3" s="323" t="s">
        <v>93</v>
      </c>
      <c r="J3" s="321" t="s">
        <v>9</v>
      </c>
      <c r="K3" s="338" t="s">
        <v>10</v>
      </c>
      <c r="L3" s="305" t="s">
        <v>94</v>
      </c>
      <c r="M3" s="323" t="s">
        <v>11</v>
      </c>
      <c r="N3" s="326"/>
    </row>
    <row r="4" spans="1:14" ht="15.75" thickBot="1" x14ac:dyDescent="0.3">
      <c r="A4" s="318"/>
      <c r="B4" s="320"/>
      <c r="C4" s="340"/>
      <c r="D4" s="318"/>
      <c r="E4" s="318"/>
      <c r="F4" s="342"/>
      <c r="G4" s="318"/>
      <c r="H4" s="322"/>
      <c r="I4" s="318"/>
      <c r="J4" s="322"/>
      <c r="K4" s="340"/>
      <c r="L4" s="318"/>
      <c r="M4" s="318"/>
      <c r="N4" s="320"/>
    </row>
    <row r="5" spans="1:14" x14ac:dyDescent="0.25">
      <c r="A5" s="35">
        <v>1</v>
      </c>
      <c r="B5" s="36" t="s">
        <v>39</v>
      </c>
      <c r="C5" s="84">
        <v>0</v>
      </c>
      <c r="D5" s="157">
        <v>0</v>
      </c>
      <c r="E5" s="83">
        <v>2</v>
      </c>
      <c r="F5" s="91">
        <v>1</v>
      </c>
      <c r="G5" s="83">
        <v>0</v>
      </c>
      <c r="H5" s="91">
        <v>1</v>
      </c>
      <c r="I5" s="83">
        <v>2</v>
      </c>
      <c r="J5" s="91">
        <v>5</v>
      </c>
      <c r="K5" s="83">
        <v>1</v>
      </c>
      <c r="L5" s="91">
        <v>1</v>
      </c>
      <c r="M5" s="83">
        <v>0</v>
      </c>
      <c r="N5" s="157">
        <f t="shared" ref="N5:N12" si="0">SUM(C5:M5)</f>
        <v>13</v>
      </c>
    </row>
    <row r="6" spans="1:14" x14ac:dyDescent="0.25">
      <c r="A6" s="37">
        <v>2</v>
      </c>
      <c r="B6" s="38" t="s">
        <v>40</v>
      </c>
      <c r="C6" s="84">
        <v>0</v>
      </c>
      <c r="D6" s="71">
        <v>0</v>
      </c>
      <c r="E6" s="84">
        <v>2</v>
      </c>
      <c r="F6" s="65">
        <v>0</v>
      </c>
      <c r="G6" s="84">
        <v>0</v>
      </c>
      <c r="H6" s="65">
        <v>0</v>
      </c>
      <c r="I6" s="68">
        <v>0</v>
      </c>
      <c r="J6" s="65">
        <v>0</v>
      </c>
      <c r="K6" s="84">
        <v>0</v>
      </c>
      <c r="L6" s="65">
        <v>0</v>
      </c>
      <c r="M6" s="84">
        <v>0</v>
      </c>
      <c r="N6" s="71">
        <f t="shared" si="0"/>
        <v>2</v>
      </c>
    </row>
    <row r="7" spans="1:14" x14ac:dyDescent="0.25">
      <c r="A7" s="37">
        <v>3</v>
      </c>
      <c r="B7" s="38" t="s">
        <v>41</v>
      </c>
      <c r="C7" s="68">
        <v>0</v>
      </c>
      <c r="D7" s="71">
        <v>0</v>
      </c>
      <c r="E7" s="84">
        <v>0</v>
      </c>
      <c r="F7" s="65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8">
        <v>0</v>
      </c>
      <c r="N7" s="71">
        <f t="shared" si="0"/>
        <v>0</v>
      </c>
    </row>
    <row r="8" spans="1:14" x14ac:dyDescent="0.25">
      <c r="A8" s="37">
        <v>4</v>
      </c>
      <c r="B8" s="38" t="s">
        <v>42</v>
      </c>
      <c r="C8" s="68">
        <v>0</v>
      </c>
      <c r="D8" s="38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71">
        <f t="shared" si="0"/>
        <v>0</v>
      </c>
    </row>
    <row r="9" spans="1:14" x14ac:dyDescent="0.25">
      <c r="A9" s="37">
        <v>5</v>
      </c>
      <c r="B9" s="38" t="s">
        <v>43</v>
      </c>
      <c r="C9" s="68">
        <v>0</v>
      </c>
      <c r="D9" s="38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5">
        <v>0</v>
      </c>
      <c r="L9" s="69">
        <v>0</v>
      </c>
      <c r="M9" s="68">
        <v>0</v>
      </c>
      <c r="N9" s="38">
        <f t="shared" si="0"/>
        <v>0</v>
      </c>
    </row>
    <row r="10" spans="1:14" x14ac:dyDescent="0.25">
      <c r="A10" s="37">
        <v>6</v>
      </c>
      <c r="B10" s="38" t="s">
        <v>44</v>
      </c>
      <c r="C10" s="68">
        <v>0</v>
      </c>
      <c r="D10" s="38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8">
        <f t="shared" si="0"/>
        <v>0</v>
      </c>
    </row>
    <row r="11" spans="1:14" x14ac:dyDescent="0.25">
      <c r="A11" s="37">
        <v>7</v>
      </c>
      <c r="B11" s="38" t="s">
        <v>45</v>
      </c>
      <c r="C11" s="68">
        <v>0</v>
      </c>
      <c r="D11" s="71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5">
        <v>0</v>
      </c>
      <c r="K11" s="165">
        <v>0</v>
      </c>
      <c r="L11" s="69">
        <v>0</v>
      </c>
      <c r="M11" s="84">
        <v>0</v>
      </c>
      <c r="N11" s="71">
        <f t="shared" si="0"/>
        <v>0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0</v>
      </c>
      <c r="E12" s="85">
        <v>0</v>
      </c>
      <c r="F12" s="164">
        <v>0</v>
      </c>
      <c r="G12" s="85">
        <v>0</v>
      </c>
      <c r="H12" s="164">
        <v>0</v>
      </c>
      <c r="I12" s="85">
        <v>0</v>
      </c>
      <c r="J12" s="164">
        <v>0</v>
      </c>
      <c r="K12" s="85">
        <v>0</v>
      </c>
      <c r="L12" s="164">
        <v>0</v>
      </c>
      <c r="M12" s="85">
        <v>0</v>
      </c>
      <c r="N12" s="41">
        <f t="shared" si="0"/>
        <v>0</v>
      </c>
    </row>
    <row r="13" spans="1:14" ht="15.75" thickBot="1" x14ac:dyDescent="0.3">
      <c r="A13" s="75"/>
      <c r="B13" s="44" t="s">
        <v>30</v>
      </c>
      <c r="C13" s="163">
        <f t="shared" ref="C13:N13" si="1">SUM(C5:C12)</f>
        <v>0</v>
      </c>
      <c r="D13" s="46">
        <f t="shared" si="1"/>
        <v>0</v>
      </c>
      <c r="E13" s="48">
        <f t="shared" si="1"/>
        <v>4</v>
      </c>
      <c r="F13" s="49">
        <f t="shared" si="1"/>
        <v>1</v>
      </c>
      <c r="G13" s="48">
        <f t="shared" si="1"/>
        <v>0</v>
      </c>
      <c r="H13" s="49">
        <f t="shared" si="1"/>
        <v>1</v>
      </c>
      <c r="I13" s="48">
        <f t="shared" si="1"/>
        <v>2</v>
      </c>
      <c r="J13" s="49">
        <f t="shared" si="1"/>
        <v>5</v>
      </c>
      <c r="K13" s="48">
        <f t="shared" si="1"/>
        <v>1</v>
      </c>
      <c r="L13" s="49">
        <f t="shared" si="1"/>
        <v>1</v>
      </c>
      <c r="M13" s="48">
        <f t="shared" si="1"/>
        <v>0</v>
      </c>
      <c r="N13" s="46">
        <f t="shared" si="1"/>
        <v>15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4" t="s">
        <v>53</v>
      </c>
      <c r="B15" s="355"/>
      <c r="C15" s="98">
        <f>C13/N13</f>
        <v>0</v>
      </c>
      <c r="D15" s="97">
        <f>D13/N13</f>
        <v>0</v>
      </c>
      <c r="E15" s="96">
        <f>E13/N13</f>
        <v>0.26666666666666666</v>
      </c>
      <c r="F15" s="54">
        <f>F13/N13</f>
        <v>6.6666666666666666E-2</v>
      </c>
      <c r="G15" s="96">
        <f>G13/N13</f>
        <v>0</v>
      </c>
      <c r="H15" s="54">
        <f>H13/N13</f>
        <v>6.6666666666666666E-2</v>
      </c>
      <c r="I15" s="96">
        <f>I13/N13</f>
        <v>0.13333333333333333</v>
      </c>
      <c r="J15" s="54">
        <f>J13/N13</f>
        <v>0.33333333333333331</v>
      </c>
      <c r="K15" s="96">
        <f>K13/N13</f>
        <v>6.6666666666666666E-2</v>
      </c>
      <c r="L15" s="54">
        <f>L13/N13</f>
        <v>6.6666666666666666E-2</v>
      </c>
      <c r="M15" s="96">
        <f>M13/N13</f>
        <v>0</v>
      </c>
      <c r="N15" s="54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0"/>
      <c r="C17" s="300" t="s">
        <v>112</v>
      </c>
      <c r="D17" s="301"/>
      <c r="E17" s="301"/>
      <c r="F17" s="301"/>
      <c r="G17" s="301"/>
      <c r="H17" s="301"/>
      <c r="I17" s="301"/>
      <c r="J17" s="302"/>
      <c r="K17" s="302"/>
      <c r="L17" s="30"/>
      <c r="M17" s="30"/>
      <c r="N17" s="223" t="s">
        <v>36</v>
      </c>
    </row>
    <row r="18" spans="1:14" ht="15.75" thickBot="1" x14ac:dyDescent="0.3">
      <c r="A18" s="303" t="s">
        <v>0</v>
      </c>
      <c r="B18" s="305" t="s">
        <v>1</v>
      </c>
      <c r="C18" s="316" t="s">
        <v>2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05" t="s">
        <v>3</v>
      </c>
    </row>
    <row r="19" spans="1:14" x14ac:dyDescent="0.25">
      <c r="A19" s="317"/>
      <c r="B19" s="319"/>
      <c r="C19" s="338" t="s">
        <v>69</v>
      </c>
      <c r="D19" s="305" t="s">
        <v>4</v>
      </c>
      <c r="E19" s="323" t="s">
        <v>5</v>
      </c>
      <c r="F19" s="341" t="s">
        <v>6</v>
      </c>
      <c r="G19" s="323" t="s">
        <v>7</v>
      </c>
      <c r="H19" s="321" t="s">
        <v>8</v>
      </c>
      <c r="I19" s="323" t="s">
        <v>93</v>
      </c>
      <c r="J19" s="321" t="s">
        <v>9</v>
      </c>
      <c r="K19" s="338" t="s">
        <v>10</v>
      </c>
      <c r="L19" s="305" t="s">
        <v>94</v>
      </c>
      <c r="M19" s="323" t="s">
        <v>11</v>
      </c>
      <c r="N19" s="326"/>
    </row>
    <row r="20" spans="1:14" ht="15.75" thickBot="1" x14ac:dyDescent="0.3">
      <c r="A20" s="318"/>
      <c r="B20" s="320"/>
      <c r="C20" s="340"/>
      <c r="D20" s="318"/>
      <c r="E20" s="318"/>
      <c r="F20" s="342"/>
      <c r="G20" s="318"/>
      <c r="H20" s="322"/>
      <c r="I20" s="318"/>
      <c r="J20" s="322"/>
      <c r="K20" s="340"/>
      <c r="L20" s="318"/>
      <c r="M20" s="318"/>
      <c r="N20" s="320"/>
    </row>
    <row r="21" spans="1:14" x14ac:dyDescent="0.25">
      <c r="A21" s="35">
        <v>1</v>
      </c>
      <c r="B21" s="36" t="s">
        <v>39</v>
      </c>
      <c r="C21" s="84">
        <v>0</v>
      </c>
      <c r="D21" s="157">
        <v>0</v>
      </c>
      <c r="E21" s="83">
        <v>178</v>
      </c>
      <c r="F21" s="91">
        <v>63</v>
      </c>
      <c r="G21" s="83">
        <v>0</v>
      </c>
      <c r="H21" s="91">
        <v>63</v>
      </c>
      <c r="I21" s="83">
        <v>81</v>
      </c>
      <c r="J21" s="91">
        <v>345</v>
      </c>
      <c r="K21" s="83">
        <v>32</v>
      </c>
      <c r="L21" s="91">
        <v>41</v>
      </c>
      <c r="M21" s="83">
        <v>0</v>
      </c>
      <c r="N21" s="157">
        <f t="shared" ref="N21:N28" si="2">SUM(C21:M21)</f>
        <v>803</v>
      </c>
    </row>
    <row r="22" spans="1:14" x14ac:dyDescent="0.25">
      <c r="A22" s="37">
        <v>2</v>
      </c>
      <c r="B22" s="38" t="s">
        <v>40</v>
      </c>
      <c r="C22" s="84">
        <v>0</v>
      </c>
      <c r="D22" s="71">
        <v>0</v>
      </c>
      <c r="E22" s="84">
        <v>87</v>
      </c>
      <c r="F22" s="65">
        <v>0</v>
      </c>
      <c r="G22" s="84">
        <v>0</v>
      </c>
      <c r="H22" s="65">
        <v>0</v>
      </c>
      <c r="I22" s="68">
        <v>0</v>
      </c>
      <c r="J22" s="65">
        <v>0</v>
      </c>
      <c r="K22" s="84">
        <v>0</v>
      </c>
      <c r="L22" s="65">
        <v>0</v>
      </c>
      <c r="M22" s="84">
        <v>0</v>
      </c>
      <c r="N22" s="71">
        <f t="shared" si="2"/>
        <v>87</v>
      </c>
    </row>
    <row r="23" spans="1:14" x14ac:dyDescent="0.25">
      <c r="A23" s="37">
        <v>3</v>
      </c>
      <c r="B23" s="38" t="s">
        <v>41</v>
      </c>
      <c r="C23" s="68">
        <v>0</v>
      </c>
      <c r="D23" s="71">
        <v>0</v>
      </c>
      <c r="E23" s="84">
        <v>0</v>
      </c>
      <c r="F23" s="65">
        <v>0</v>
      </c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8">
        <v>0</v>
      </c>
      <c r="N23" s="71">
        <f t="shared" si="2"/>
        <v>0</v>
      </c>
    </row>
    <row r="24" spans="1:14" x14ac:dyDescent="0.25">
      <c r="A24" s="37">
        <v>4</v>
      </c>
      <c r="B24" s="38" t="s">
        <v>42</v>
      </c>
      <c r="C24" s="68">
        <v>0</v>
      </c>
      <c r="D24" s="38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71">
        <f t="shared" si="2"/>
        <v>0</v>
      </c>
    </row>
    <row r="25" spans="1:14" x14ac:dyDescent="0.25">
      <c r="A25" s="37">
        <v>5</v>
      </c>
      <c r="B25" s="38" t="s">
        <v>43</v>
      </c>
      <c r="C25" s="68">
        <v>0</v>
      </c>
      <c r="D25" s="3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5">
        <v>0</v>
      </c>
      <c r="L25" s="69">
        <v>0</v>
      </c>
      <c r="M25" s="68">
        <v>0</v>
      </c>
      <c r="N25" s="38">
        <f t="shared" si="2"/>
        <v>0</v>
      </c>
    </row>
    <row r="26" spans="1:14" x14ac:dyDescent="0.25">
      <c r="A26" s="37">
        <v>6</v>
      </c>
      <c r="B26" s="38" t="s">
        <v>44</v>
      </c>
      <c r="C26" s="68">
        <v>0</v>
      </c>
      <c r="D26" s="38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38">
        <f t="shared" si="2"/>
        <v>0</v>
      </c>
    </row>
    <row r="27" spans="1:14" x14ac:dyDescent="0.25">
      <c r="A27" s="37">
        <v>7</v>
      </c>
      <c r="B27" s="38" t="s">
        <v>45</v>
      </c>
      <c r="C27" s="68">
        <v>0</v>
      </c>
      <c r="D27" s="71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5">
        <v>0</v>
      </c>
      <c r="K27" s="165">
        <v>0</v>
      </c>
      <c r="L27" s="69">
        <v>0</v>
      </c>
      <c r="M27" s="84">
        <v>0</v>
      </c>
      <c r="N27" s="71">
        <f t="shared" si="2"/>
        <v>0</v>
      </c>
    </row>
    <row r="28" spans="1:14" ht="15.75" thickBot="1" x14ac:dyDescent="0.3">
      <c r="A28" s="40">
        <v>8</v>
      </c>
      <c r="B28" s="41" t="s">
        <v>46</v>
      </c>
      <c r="C28" s="85">
        <v>0</v>
      </c>
      <c r="D28" s="38">
        <v>0</v>
      </c>
      <c r="E28" s="85">
        <v>0</v>
      </c>
      <c r="F28" s="164">
        <v>0</v>
      </c>
      <c r="G28" s="85">
        <v>0</v>
      </c>
      <c r="H28" s="164">
        <v>0</v>
      </c>
      <c r="I28" s="85">
        <v>0</v>
      </c>
      <c r="J28" s="164">
        <v>0</v>
      </c>
      <c r="K28" s="85">
        <v>0</v>
      </c>
      <c r="L28" s="164">
        <v>0</v>
      </c>
      <c r="M28" s="85">
        <v>0</v>
      </c>
      <c r="N28" s="41">
        <f t="shared" si="2"/>
        <v>0</v>
      </c>
    </row>
    <row r="29" spans="1:14" ht="15.75" thickBot="1" x14ac:dyDescent="0.3">
      <c r="A29" s="43"/>
      <c r="B29" s="44" t="s">
        <v>37</v>
      </c>
      <c r="C29" s="99">
        <f t="shared" ref="C29:N29" si="3">SUM(C21:C28)</f>
        <v>0</v>
      </c>
      <c r="D29" s="46">
        <f t="shared" si="3"/>
        <v>0</v>
      </c>
      <c r="E29" s="99">
        <f t="shared" si="3"/>
        <v>265</v>
      </c>
      <c r="F29" s="46">
        <f t="shared" si="3"/>
        <v>63</v>
      </c>
      <c r="G29" s="99">
        <f t="shared" si="3"/>
        <v>0</v>
      </c>
      <c r="H29" s="46">
        <f t="shared" si="3"/>
        <v>63</v>
      </c>
      <c r="I29" s="99">
        <f t="shared" si="3"/>
        <v>81</v>
      </c>
      <c r="J29" s="46">
        <f t="shared" si="3"/>
        <v>345</v>
      </c>
      <c r="K29" s="99">
        <f t="shared" si="3"/>
        <v>32</v>
      </c>
      <c r="L29" s="46">
        <f t="shared" si="3"/>
        <v>41</v>
      </c>
      <c r="M29" s="99">
        <f t="shared" si="3"/>
        <v>0</v>
      </c>
      <c r="N29" s="46">
        <f t="shared" si="3"/>
        <v>890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54" t="s">
        <v>53</v>
      </c>
      <c r="B31" s="355"/>
      <c r="C31" s="96">
        <f>C29/N29</f>
        <v>0</v>
      </c>
      <c r="D31" s="97">
        <f>D29/N29</f>
        <v>0</v>
      </c>
      <c r="E31" s="96">
        <f>E29/N29</f>
        <v>0.29775280898876405</v>
      </c>
      <c r="F31" s="97">
        <f>F29/N29</f>
        <v>7.0786516853932585E-2</v>
      </c>
      <c r="G31" s="96">
        <f>G29/N29</f>
        <v>0</v>
      </c>
      <c r="H31" s="97">
        <f>H29/N29</f>
        <v>7.0786516853932585E-2</v>
      </c>
      <c r="I31" s="96">
        <f>I29/N29</f>
        <v>9.1011235955056183E-2</v>
      </c>
      <c r="J31" s="97">
        <f>J29/N29</f>
        <v>0.38764044943820225</v>
      </c>
      <c r="K31" s="96">
        <f>K29/N29</f>
        <v>3.5955056179775284E-2</v>
      </c>
      <c r="L31" s="97">
        <f>L29/N29</f>
        <v>4.6067415730337076E-2</v>
      </c>
      <c r="M31" s="96">
        <f>M29/N29</f>
        <v>0</v>
      </c>
      <c r="N31" s="97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0"/>
      <c r="B1" s="30"/>
      <c r="C1" s="311" t="s">
        <v>113</v>
      </c>
      <c r="D1" s="312"/>
      <c r="E1" s="312"/>
      <c r="F1" s="312"/>
      <c r="G1" s="312"/>
      <c r="H1" s="312"/>
      <c r="I1" s="312"/>
      <c r="J1" s="30"/>
      <c r="K1" s="30"/>
      <c r="L1" s="30"/>
      <c r="M1" s="30"/>
      <c r="N1" s="226" t="s">
        <v>36</v>
      </c>
    </row>
    <row r="2" spans="1:14" ht="15.75" thickBot="1" x14ac:dyDescent="0.3">
      <c r="A2" s="303" t="s">
        <v>0</v>
      </c>
      <c r="B2" s="305" t="s">
        <v>1</v>
      </c>
      <c r="C2" s="313" t="s">
        <v>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296" t="s">
        <v>3</v>
      </c>
    </row>
    <row r="3" spans="1:14" ht="15.75" thickBot="1" x14ac:dyDescent="0.3">
      <c r="A3" s="304"/>
      <c r="B3" s="306"/>
      <c r="C3" s="89" t="s">
        <v>69</v>
      </c>
      <c r="D3" s="34" t="s">
        <v>4</v>
      </c>
      <c r="E3" s="60" t="s">
        <v>5</v>
      </c>
      <c r="F3" s="31" t="s">
        <v>6</v>
      </c>
      <c r="G3" s="61" t="s">
        <v>7</v>
      </c>
      <c r="H3" s="31" t="s">
        <v>8</v>
      </c>
      <c r="I3" s="61" t="s">
        <v>93</v>
      </c>
      <c r="J3" s="31" t="s">
        <v>9</v>
      </c>
      <c r="K3" s="86" t="s">
        <v>10</v>
      </c>
      <c r="L3" s="31" t="s">
        <v>94</v>
      </c>
      <c r="M3" s="237" t="s">
        <v>11</v>
      </c>
      <c r="N3" s="297"/>
    </row>
    <row r="4" spans="1:14" x14ac:dyDescent="0.25">
      <c r="A4" s="35">
        <v>1</v>
      </c>
      <c r="B4" s="36" t="s">
        <v>12</v>
      </c>
      <c r="C4" s="190">
        <v>61917</v>
      </c>
      <c r="D4" s="91">
        <v>71583</v>
      </c>
      <c r="E4" s="190">
        <v>26959</v>
      </c>
      <c r="F4" s="91">
        <v>62971</v>
      </c>
      <c r="G4" s="190">
        <v>54852</v>
      </c>
      <c r="H4" s="91">
        <v>97425</v>
      </c>
      <c r="I4" s="190">
        <v>11659</v>
      </c>
      <c r="J4" s="91">
        <v>45471</v>
      </c>
      <c r="K4" s="190">
        <v>33468</v>
      </c>
      <c r="L4" s="91">
        <v>8625</v>
      </c>
      <c r="M4" s="190">
        <v>11705</v>
      </c>
      <c r="N4" s="157">
        <f t="shared" ref="N4:N20" si="0">SUM(C4:M4)</f>
        <v>486635</v>
      </c>
    </row>
    <row r="5" spans="1:14" x14ac:dyDescent="0.25">
      <c r="A5" s="37">
        <v>2</v>
      </c>
      <c r="B5" s="38" t="s">
        <v>13</v>
      </c>
      <c r="C5" s="62">
        <v>237</v>
      </c>
      <c r="D5" s="65">
        <v>33723</v>
      </c>
      <c r="E5" s="62">
        <v>0</v>
      </c>
      <c r="F5" s="227">
        <v>4550</v>
      </c>
      <c r="G5" s="155">
        <v>959</v>
      </c>
      <c r="H5" s="65">
        <v>56377</v>
      </c>
      <c r="I5" s="62">
        <v>0</v>
      </c>
      <c r="J5" s="65">
        <v>2899</v>
      </c>
      <c r="K5" s="62">
        <v>89</v>
      </c>
      <c r="L5" s="69">
        <v>0</v>
      </c>
      <c r="M5" s="62">
        <v>0</v>
      </c>
      <c r="N5" s="71">
        <f t="shared" si="0"/>
        <v>98834</v>
      </c>
    </row>
    <row r="6" spans="1:14" x14ac:dyDescent="0.25">
      <c r="A6" s="37">
        <v>3</v>
      </c>
      <c r="B6" s="38" t="s">
        <v>14</v>
      </c>
      <c r="C6" s="155">
        <v>49114</v>
      </c>
      <c r="D6" s="65">
        <v>115971</v>
      </c>
      <c r="E6" s="155">
        <v>37276</v>
      </c>
      <c r="F6" s="65">
        <v>101377</v>
      </c>
      <c r="G6" s="155">
        <v>34271</v>
      </c>
      <c r="H6" s="65">
        <v>80232</v>
      </c>
      <c r="I6" s="155">
        <v>9276</v>
      </c>
      <c r="J6" s="65">
        <v>38656</v>
      </c>
      <c r="K6" s="155">
        <v>66642</v>
      </c>
      <c r="L6" s="65">
        <v>15946</v>
      </c>
      <c r="M6" s="155">
        <v>17535</v>
      </c>
      <c r="N6" s="71">
        <f>SUM(C6:M6)</f>
        <v>566296</v>
      </c>
    </row>
    <row r="7" spans="1:14" x14ac:dyDescent="0.25">
      <c r="A7" s="37">
        <v>4</v>
      </c>
      <c r="B7" s="38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69">
        <v>0</v>
      </c>
      <c r="K7" s="62">
        <v>0</v>
      </c>
      <c r="L7" s="69">
        <v>0</v>
      </c>
      <c r="M7" s="62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62">
        <v>0</v>
      </c>
      <c r="D8" s="65">
        <v>15071</v>
      </c>
      <c r="E8" s="62">
        <v>0</v>
      </c>
      <c r="F8" s="69">
        <v>0</v>
      </c>
      <c r="G8" s="155">
        <v>4772</v>
      </c>
      <c r="H8" s="65">
        <v>3580</v>
      </c>
      <c r="I8" s="62">
        <v>0</v>
      </c>
      <c r="J8" s="69">
        <v>0</v>
      </c>
      <c r="K8" s="62">
        <v>12</v>
      </c>
      <c r="L8" s="69">
        <v>0</v>
      </c>
      <c r="M8" s="62">
        <v>0</v>
      </c>
      <c r="N8" s="71">
        <f t="shared" si="0"/>
        <v>23435</v>
      </c>
    </row>
    <row r="9" spans="1:14" x14ac:dyDescent="0.25">
      <c r="A9" s="37">
        <v>6</v>
      </c>
      <c r="B9" s="38" t="s">
        <v>17</v>
      </c>
      <c r="C9" s="62">
        <v>29</v>
      </c>
      <c r="D9" s="69">
        <v>258</v>
      </c>
      <c r="E9" s="62">
        <v>18</v>
      </c>
      <c r="F9" s="69">
        <v>53</v>
      </c>
      <c r="G9" s="62">
        <v>51</v>
      </c>
      <c r="H9" s="69">
        <v>60</v>
      </c>
      <c r="I9" s="62">
        <v>0</v>
      </c>
      <c r="J9" s="69">
        <v>27</v>
      </c>
      <c r="K9" s="62">
        <v>42</v>
      </c>
      <c r="L9" s="69">
        <v>0</v>
      </c>
      <c r="M9" s="62">
        <v>0</v>
      </c>
      <c r="N9" s="38">
        <f t="shared" si="0"/>
        <v>538</v>
      </c>
    </row>
    <row r="10" spans="1:14" x14ac:dyDescent="0.25">
      <c r="A10" s="37">
        <v>7</v>
      </c>
      <c r="B10" s="38" t="s">
        <v>18</v>
      </c>
      <c r="C10" s="155">
        <v>15059</v>
      </c>
      <c r="D10" s="65">
        <v>17433</v>
      </c>
      <c r="E10" s="155">
        <v>8674</v>
      </c>
      <c r="F10" s="65">
        <v>3246</v>
      </c>
      <c r="G10" s="155">
        <v>4064</v>
      </c>
      <c r="H10" s="65">
        <v>3574</v>
      </c>
      <c r="I10" s="62">
        <v>0</v>
      </c>
      <c r="J10" s="65">
        <v>3430</v>
      </c>
      <c r="K10" s="62">
        <v>312</v>
      </c>
      <c r="L10" s="69">
        <v>0</v>
      </c>
      <c r="M10" s="62">
        <v>307</v>
      </c>
      <c r="N10" s="71">
        <f t="shared" si="0"/>
        <v>56099</v>
      </c>
    </row>
    <row r="11" spans="1:14" x14ac:dyDescent="0.25">
      <c r="A11" s="37">
        <v>8</v>
      </c>
      <c r="B11" s="38" t="s">
        <v>19</v>
      </c>
      <c r="C11" s="228">
        <f>85575+47</f>
        <v>85622</v>
      </c>
      <c r="D11" s="65">
        <v>50398</v>
      </c>
      <c r="E11" s="155">
        <v>45742</v>
      </c>
      <c r="F11" s="65">
        <v>45111</v>
      </c>
      <c r="G11" s="155">
        <v>10892</v>
      </c>
      <c r="H11" s="65">
        <v>91738</v>
      </c>
      <c r="I11" s="155">
        <v>3480</v>
      </c>
      <c r="J11" s="65">
        <v>21983</v>
      </c>
      <c r="K11" s="155">
        <v>22534</v>
      </c>
      <c r="L11" s="65">
        <v>6545</v>
      </c>
      <c r="M11" s="155">
        <v>12916</v>
      </c>
      <c r="N11" s="71">
        <f t="shared" si="0"/>
        <v>396961</v>
      </c>
    </row>
    <row r="12" spans="1:14" x14ac:dyDescent="0.25">
      <c r="A12" s="37">
        <v>9</v>
      </c>
      <c r="B12" s="38" t="s">
        <v>20</v>
      </c>
      <c r="C12" s="228">
        <f>167784+47</f>
        <v>167831</v>
      </c>
      <c r="D12" s="65">
        <v>165713</v>
      </c>
      <c r="E12" s="155">
        <v>45009</v>
      </c>
      <c r="F12" s="65">
        <v>72781</v>
      </c>
      <c r="G12" s="155">
        <v>82225</v>
      </c>
      <c r="H12" s="65">
        <v>118420</v>
      </c>
      <c r="I12" s="155">
        <v>1455</v>
      </c>
      <c r="J12" s="65">
        <v>104024</v>
      </c>
      <c r="K12" s="155">
        <v>13589</v>
      </c>
      <c r="L12" s="65">
        <v>20873</v>
      </c>
      <c r="M12" s="155">
        <v>8371</v>
      </c>
      <c r="N12" s="71">
        <f t="shared" si="0"/>
        <v>800291</v>
      </c>
    </row>
    <row r="13" spans="1:14" x14ac:dyDescent="0.25">
      <c r="A13" s="37">
        <v>10</v>
      </c>
      <c r="B13" s="38" t="s">
        <v>21</v>
      </c>
      <c r="C13" s="155">
        <v>207608</v>
      </c>
      <c r="D13" s="65">
        <v>430093</v>
      </c>
      <c r="E13" s="155">
        <v>299077</v>
      </c>
      <c r="F13" s="65">
        <v>303947</v>
      </c>
      <c r="G13" s="155">
        <v>339275</v>
      </c>
      <c r="H13" s="65">
        <v>325413</v>
      </c>
      <c r="I13" s="155">
        <v>207048</v>
      </c>
      <c r="J13" s="65">
        <v>345224</v>
      </c>
      <c r="K13" s="155">
        <v>346220</v>
      </c>
      <c r="L13" s="65">
        <v>200869</v>
      </c>
      <c r="M13" s="155">
        <v>207988</v>
      </c>
      <c r="N13" s="71">
        <f t="shared" si="0"/>
        <v>3212762</v>
      </c>
    </row>
    <row r="14" spans="1:14" x14ac:dyDescent="0.25">
      <c r="A14" s="37">
        <v>11</v>
      </c>
      <c r="B14" s="38" t="s">
        <v>22</v>
      </c>
      <c r="C14" s="62">
        <v>0</v>
      </c>
      <c r="D14" s="65">
        <v>2153</v>
      </c>
      <c r="E14" s="62">
        <v>0</v>
      </c>
      <c r="F14" s="65">
        <v>0</v>
      </c>
      <c r="G14" s="155">
        <v>1432</v>
      </c>
      <c r="H14" s="65">
        <v>1442</v>
      </c>
      <c r="I14" s="62">
        <v>0</v>
      </c>
      <c r="J14" s="69">
        <v>0</v>
      </c>
      <c r="K14" s="62">
        <v>192</v>
      </c>
      <c r="L14" s="69">
        <v>0</v>
      </c>
      <c r="M14" s="62">
        <v>0</v>
      </c>
      <c r="N14" s="71">
        <f t="shared" si="0"/>
        <v>5219</v>
      </c>
    </row>
    <row r="15" spans="1:14" x14ac:dyDescent="0.25">
      <c r="A15" s="37">
        <v>12</v>
      </c>
      <c r="B15" s="38" t="s">
        <v>23</v>
      </c>
      <c r="C15" s="62">
        <v>127</v>
      </c>
      <c r="D15" s="69">
        <v>389</v>
      </c>
      <c r="E15" s="62">
        <v>49</v>
      </c>
      <c r="F15" s="69">
        <v>700</v>
      </c>
      <c r="G15" s="62">
        <v>152</v>
      </c>
      <c r="H15" s="69">
        <v>227</v>
      </c>
      <c r="I15" s="62">
        <v>0</v>
      </c>
      <c r="J15" s="69">
        <v>77</v>
      </c>
      <c r="K15" s="62">
        <v>294</v>
      </c>
      <c r="L15" s="69">
        <v>0</v>
      </c>
      <c r="M15" s="62">
        <v>6</v>
      </c>
      <c r="N15" s="71">
        <f t="shared" si="0"/>
        <v>2021</v>
      </c>
    </row>
    <row r="16" spans="1:14" x14ac:dyDescent="0.25">
      <c r="A16" s="37">
        <v>13</v>
      </c>
      <c r="B16" s="38" t="s">
        <v>68</v>
      </c>
      <c r="C16" s="155">
        <v>24883</v>
      </c>
      <c r="D16" s="65">
        <v>28365</v>
      </c>
      <c r="E16" s="155">
        <v>8954</v>
      </c>
      <c r="F16" s="65">
        <v>9014</v>
      </c>
      <c r="G16" s="155">
        <v>9625</v>
      </c>
      <c r="H16" s="65">
        <v>49836</v>
      </c>
      <c r="I16" s="155">
        <v>271</v>
      </c>
      <c r="J16" s="65">
        <v>17389</v>
      </c>
      <c r="K16" s="155">
        <v>8750</v>
      </c>
      <c r="L16" s="65">
        <v>1467</v>
      </c>
      <c r="M16" s="155">
        <v>1635</v>
      </c>
      <c r="N16" s="71">
        <f t="shared" si="0"/>
        <v>160189</v>
      </c>
    </row>
    <row r="17" spans="1:14" x14ac:dyDescent="0.25">
      <c r="A17" s="37">
        <v>14</v>
      </c>
      <c r="B17" s="38" t="s">
        <v>25</v>
      </c>
      <c r="C17" s="62">
        <v>0</v>
      </c>
      <c r="D17" s="65">
        <v>2114</v>
      </c>
      <c r="E17" s="62">
        <v>0</v>
      </c>
      <c r="F17" s="69">
        <v>0</v>
      </c>
      <c r="G17" s="62">
        <v>0</v>
      </c>
      <c r="H17" s="69">
        <v>0</v>
      </c>
      <c r="I17" s="62">
        <v>0</v>
      </c>
      <c r="J17" s="69">
        <v>0</v>
      </c>
      <c r="K17" s="62">
        <v>0</v>
      </c>
      <c r="L17" s="69">
        <v>0</v>
      </c>
      <c r="M17" s="62">
        <v>0</v>
      </c>
      <c r="N17" s="71">
        <f t="shared" si="0"/>
        <v>2114</v>
      </c>
    </row>
    <row r="18" spans="1:14" x14ac:dyDescent="0.25">
      <c r="A18" s="37">
        <v>15</v>
      </c>
      <c r="B18" s="38" t="s">
        <v>26</v>
      </c>
      <c r="C18" s="62">
        <v>8</v>
      </c>
      <c r="D18" s="69">
        <v>80</v>
      </c>
      <c r="E18" s="62">
        <v>103</v>
      </c>
      <c r="F18" s="65">
        <v>3946</v>
      </c>
      <c r="G18" s="62">
        <v>0</v>
      </c>
      <c r="H18" s="69">
        <v>0</v>
      </c>
      <c r="I18" s="62">
        <v>0</v>
      </c>
      <c r="J18" s="69">
        <v>0</v>
      </c>
      <c r="K18" s="62">
        <v>176</v>
      </c>
      <c r="L18" s="69">
        <v>0</v>
      </c>
      <c r="M18" s="62">
        <v>0</v>
      </c>
      <c r="N18" s="71">
        <f t="shared" si="0"/>
        <v>4313</v>
      </c>
    </row>
    <row r="19" spans="1:14" x14ac:dyDescent="0.25">
      <c r="A19" s="37">
        <v>16</v>
      </c>
      <c r="B19" s="38" t="s">
        <v>27</v>
      </c>
      <c r="C19" s="155">
        <v>6990</v>
      </c>
      <c r="D19" s="65">
        <v>40687</v>
      </c>
      <c r="E19" s="62">
        <v>651</v>
      </c>
      <c r="F19" s="65">
        <v>2384</v>
      </c>
      <c r="G19" s="62">
        <v>0</v>
      </c>
      <c r="H19" s="69">
        <v>315</v>
      </c>
      <c r="I19" s="62">
        <v>0</v>
      </c>
      <c r="J19" s="65">
        <v>1954</v>
      </c>
      <c r="K19" s="62">
        <v>0</v>
      </c>
      <c r="L19" s="69">
        <v>0</v>
      </c>
      <c r="M19" s="155">
        <v>190</v>
      </c>
      <c r="N19" s="71">
        <f t="shared" si="0"/>
        <v>53171</v>
      </c>
    </row>
    <row r="20" spans="1:14" x14ac:dyDescent="0.25">
      <c r="A20" s="37">
        <v>17</v>
      </c>
      <c r="B20" s="38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69">
        <v>0</v>
      </c>
      <c r="I20" s="62">
        <v>0</v>
      </c>
      <c r="J20" s="69">
        <v>0</v>
      </c>
      <c r="K20" s="62">
        <v>0</v>
      </c>
      <c r="L20" s="69">
        <v>0</v>
      </c>
      <c r="M20" s="62">
        <v>8</v>
      </c>
      <c r="N20" s="38">
        <f t="shared" si="0"/>
        <v>8</v>
      </c>
    </row>
    <row r="21" spans="1:14" ht="15.75" thickBot="1" x14ac:dyDescent="0.3">
      <c r="A21" s="40">
        <v>18</v>
      </c>
      <c r="B21" s="41" t="s">
        <v>29</v>
      </c>
      <c r="C21" s="156">
        <v>8324</v>
      </c>
      <c r="D21" s="154">
        <v>24735</v>
      </c>
      <c r="E21" s="156">
        <v>8358</v>
      </c>
      <c r="F21" s="154">
        <v>20332</v>
      </c>
      <c r="G21" s="156">
        <v>10865</v>
      </c>
      <c r="H21" s="154">
        <v>19889</v>
      </c>
      <c r="I21" s="156">
        <v>4137</v>
      </c>
      <c r="J21" s="154">
        <v>12225</v>
      </c>
      <c r="K21" s="156">
        <v>10750</v>
      </c>
      <c r="L21" s="154">
        <v>3753</v>
      </c>
      <c r="M21" s="156">
        <v>3868</v>
      </c>
      <c r="N21" s="158">
        <f>SUM(C21:M21)</f>
        <v>127236</v>
      </c>
    </row>
    <row r="22" spans="1:14" ht="15.75" thickBot="1" x14ac:dyDescent="0.3">
      <c r="A22" s="43"/>
      <c r="B22" s="44" t="s">
        <v>37</v>
      </c>
      <c r="C22" s="95">
        <f t="shared" ref="C22:N22" si="1">SUM(C4:C21)</f>
        <v>627749</v>
      </c>
      <c r="D22" s="135">
        <f t="shared" si="1"/>
        <v>998766</v>
      </c>
      <c r="E22" s="63">
        <f t="shared" si="1"/>
        <v>480870</v>
      </c>
      <c r="F22" s="135">
        <f>SUM(F4:F21)</f>
        <v>630412</v>
      </c>
      <c r="G22" s="63">
        <f>SUM(G4:G21)</f>
        <v>553435</v>
      </c>
      <c r="H22" s="49">
        <f t="shared" si="1"/>
        <v>848528</v>
      </c>
      <c r="I22" s="63">
        <f t="shared" si="1"/>
        <v>237326</v>
      </c>
      <c r="J22" s="49">
        <f t="shared" si="1"/>
        <v>593359</v>
      </c>
      <c r="K22" s="63">
        <f>SUM(K4:K21)</f>
        <v>503070</v>
      </c>
      <c r="L22" s="49">
        <f t="shared" si="1"/>
        <v>258078</v>
      </c>
      <c r="M22" s="95">
        <f>SUM(M4:M21)</f>
        <v>264529</v>
      </c>
      <c r="N22" s="46">
        <f t="shared" si="1"/>
        <v>5996122</v>
      </c>
    </row>
    <row r="23" spans="1:14" ht="15.75" thickBot="1" x14ac:dyDescent="0.3">
      <c r="A23" s="50"/>
      <c r="B23" s="51"/>
      <c r="C23" s="78"/>
      <c r="D23" s="53"/>
      <c r="E23" s="78"/>
      <c r="F23" s="53"/>
      <c r="G23" s="78"/>
      <c r="H23" s="53"/>
      <c r="I23" s="78"/>
      <c r="J23" s="53"/>
      <c r="K23" s="78"/>
      <c r="L23" s="53"/>
      <c r="M23" s="78"/>
      <c r="N23" s="53"/>
    </row>
    <row r="24" spans="1:14" ht="15.75" thickBot="1" x14ac:dyDescent="0.3">
      <c r="A24" s="298" t="s">
        <v>53</v>
      </c>
      <c r="B24" s="299"/>
      <c r="C24" s="72">
        <f>C22/N22</f>
        <v>0.10469249958556547</v>
      </c>
      <c r="D24" s="79">
        <f>D22/N22</f>
        <v>0.16656865887652053</v>
      </c>
      <c r="E24" s="55">
        <f>E22/N22</f>
        <v>8.0196833886968938E-2</v>
      </c>
      <c r="F24" s="73">
        <f>F22/N22</f>
        <v>0.10513661996870644</v>
      </c>
      <c r="G24" s="55">
        <f>G22/N22</f>
        <v>9.2298822472257902E-2</v>
      </c>
      <c r="H24" s="79">
        <f>H22/N22</f>
        <v>0.1415127977716264</v>
      </c>
      <c r="I24" s="80">
        <f>I22/N22</f>
        <v>3.9579915151826461E-2</v>
      </c>
      <c r="J24" s="79">
        <f>J22/N22</f>
        <v>9.8957125955742728E-2</v>
      </c>
      <c r="K24" s="55">
        <f>K22/N22</f>
        <v>8.3899226866965021E-2</v>
      </c>
      <c r="L24" s="79">
        <f>L22/N22</f>
        <v>4.3040818715830001E-2</v>
      </c>
      <c r="M24" s="81">
        <f>M22/N22</f>
        <v>4.411668074799012E-2</v>
      </c>
      <c r="N24" s="22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"/>
    </row>
    <row r="26" spans="1:14" ht="15.75" thickBot="1" x14ac:dyDescent="0.3">
      <c r="A26" s="281" t="s">
        <v>0</v>
      </c>
      <c r="B26" s="287" t="s">
        <v>1</v>
      </c>
      <c r="C26" s="291" t="s">
        <v>90</v>
      </c>
      <c r="D26" s="292"/>
      <c r="E26" s="292"/>
      <c r="F26" s="292"/>
      <c r="G26" s="293"/>
      <c r="H26" s="29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82"/>
      <c r="B27" s="288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295"/>
      <c r="I27" s="1"/>
      <c r="J27" s="107"/>
      <c r="K27" s="289" t="s">
        <v>33</v>
      </c>
      <c r="L27" s="290"/>
      <c r="M27" s="148">
        <f>N22</f>
        <v>5996122</v>
      </c>
      <c r="N27" s="149">
        <f>M27/M29</f>
        <v>0.82785530057535872</v>
      </c>
    </row>
    <row r="28" spans="1:14" ht="15.75" thickBot="1" x14ac:dyDescent="0.3">
      <c r="A28" s="25">
        <v>19</v>
      </c>
      <c r="B28" s="171" t="s">
        <v>34</v>
      </c>
      <c r="C28" s="147">
        <v>526603</v>
      </c>
      <c r="D28" s="57">
        <v>404036</v>
      </c>
      <c r="E28" s="147">
        <v>222846</v>
      </c>
      <c r="F28" s="57">
        <v>75842</v>
      </c>
      <c r="G28" s="147">
        <v>17510</v>
      </c>
      <c r="H28" s="57">
        <f>SUM(C28:G28)</f>
        <v>1246837</v>
      </c>
      <c r="I28" s="1"/>
      <c r="J28" s="107"/>
      <c r="K28" s="271" t="s">
        <v>34</v>
      </c>
      <c r="L28" s="272"/>
      <c r="M28" s="147">
        <f>H28</f>
        <v>1246837</v>
      </c>
      <c r="N28" s="150">
        <f>M28/M29</f>
        <v>0.17214469942464122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73" t="s">
        <v>3</v>
      </c>
      <c r="L29" s="274"/>
      <c r="M29" s="151">
        <f>M27+M28</f>
        <v>7242959</v>
      </c>
      <c r="N29" s="152">
        <f>M29/M29</f>
        <v>1</v>
      </c>
    </row>
    <row r="30" spans="1:14" ht="15.75" thickBot="1" x14ac:dyDescent="0.3">
      <c r="A30" s="275" t="s">
        <v>35</v>
      </c>
      <c r="B30" s="276"/>
      <c r="C30" s="26">
        <f>C28/H28</f>
        <v>0.42235111726713276</v>
      </c>
      <c r="D30" s="108">
        <f>D28/H28</f>
        <v>0.32404877301523777</v>
      </c>
      <c r="E30" s="26">
        <f>E28/H28</f>
        <v>0.17872905600331077</v>
      </c>
      <c r="F30" s="108">
        <f>F28/H28</f>
        <v>6.0827517951424284E-2</v>
      </c>
      <c r="G30" s="26">
        <f>G28/H28</f>
        <v>1.4043535762894428E-2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A24:B24"/>
    <mergeCell ref="N2:N3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C26:G26"/>
    <mergeCell ref="H26:H27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77" t="s">
        <v>114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1"/>
      <c r="N2" s="1"/>
    </row>
    <row r="3" spans="1:14" ht="15.75" thickBot="1" x14ac:dyDescent="0.3">
      <c r="A3" s="30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"/>
      <c r="N3" s="223" t="s">
        <v>91</v>
      </c>
    </row>
    <row r="4" spans="1:14" ht="15.75" thickBot="1" x14ac:dyDescent="0.3">
      <c r="A4" s="303" t="s">
        <v>0</v>
      </c>
      <c r="B4" s="358" t="s">
        <v>89</v>
      </c>
      <c r="C4" s="380" t="s">
        <v>2</v>
      </c>
      <c r="D4" s="380"/>
      <c r="E4" s="380"/>
      <c r="F4" s="380"/>
      <c r="G4" s="380"/>
      <c r="H4" s="380"/>
      <c r="I4" s="380"/>
      <c r="J4" s="380"/>
      <c r="K4" s="380"/>
      <c r="L4" s="380"/>
      <c r="M4" s="381"/>
      <c r="N4" s="375" t="s">
        <v>3</v>
      </c>
    </row>
    <row r="5" spans="1:14" ht="15.75" thickBot="1" x14ac:dyDescent="0.3">
      <c r="A5" s="304"/>
      <c r="B5" s="359"/>
      <c r="C5" s="145" t="s">
        <v>69</v>
      </c>
      <c r="D5" s="144" t="s">
        <v>4</v>
      </c>
      <c r="E5" s="143" t="s">
        <v>5</v>
      </c>
      <c r="F5" s="144" t="s">
        <v>6</v>
      </c>
      <c r="G5" s="143" t="s">
        <v>7</v>
      </c>
      <c r="H5" s="144" t="s">
        <v>8</v>
      </c>
      <c r="I5" s="143" t="s">
        <v>93</v>
      </c>
      <c r="J5" s="144" t="s">
        <v>9</v>
      </c>
      <c r="K5" s="146" t="s">
        <v>10</v>
      </c>
      <c r="L5" s="144" t="s">
        <v>94</v>
      </c>
      <c r="M5" s="142" t="s">
        <v>11</v>
      </c>
      <c r="N5" s="376"/>
    </row>
    <row r="6" spans="1:14" ht="37.5" customHeight="1" x14ac:dyDescent="0.25">
      <c r="A6" s="35">
        <v>1</v>
      </c>
      <c r="B6" s="82" t="s">
        <v>59</v>
      </c>
      <c r="C6" s="90">
        <v>192043</v>
      </c>
      <c r="D6" s="91">
        <v>384707</v>
      </c>
      <c r="E6" s="83">
        <v>168381</v>
      </c>
      <c r="F6" s="91">
        <v>248371</v>
      </c>
      <c r="G6" s="83">
        <v>193797</v>
      </c>
      <c r="H6" s="91">
        <v>270738</v>
      </c>
      <c r="I6" s="83">
        <v>97064</v>
      </c>
      <c r="J6" s="91">
        <v>227292</v>
      </c>
      <c r="K6" s="100">
        <v>240049</v>
      </c>
      <c r="L6" s="91">
        <v>151501</v>
      </c>
      <c r="M6" s="92">
        <v>106153</v>
      </c>
      <c r="N6" s="125">
        <f>SUM(C6:M6)</f>
        <v>2280096</v>
      </c>
    </row>
    <row r="7" spans="1:14" ht="37.5" customHeight="1" thickBot="1" x14ac:dyDescent="0.3">
      <c r="A7" s="109">
        <v>2</v>
      </c>
      <c r="B7" s="110" t="s">
        <v>60</v>
      </c>
      <c r="C7" s="111">
        <v>133891</v>
      </c>
      <c r="D7" s="112">
        <v>217679</v>
      </c>
      <c r="E7" s="113">
        <v>124761</v>
      </c>
      <c r="F7" s="112">
        <v>132397</v>
      </c>
      <c r="G7" s="113">
        <v>177466</v>
      </c>
      <c r="H7" s="112">
        <v>113181</v>
      </c>
      <c r="I7" s="113">
        <v>73925</v>
      </c>
      <c r="J7" s="112">
        <v>100084</v>
      </c>
      <c r="K7" s="113">
        <v>168597</v>
      </c>
      <c r="L7" s="112">
        <v>105006</v>
      </c>
      <c r="M7" s="114">
        <v>85336</v>
      </c>
      <c r="N7" s="126">
        <f>SUM(C7:M7)</f>
        <v>1432323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03" t="s">
        <v>0</v>
      </c>
      <c r="B10" s="358" t="s">
        <v>89</v>
      </c>
      <c r="C10" s="362" t="s">
        <v>90</v>
      </c>
      <c r="D10" s="363"/>
      <c r="E10" s="363"/>
      <c r="F10" s="363"/>
      <c r="G10" s="364"/>
      <c r="H10" s="365" t="s">
        <v>3</v>
      </c>
      <c r="I10" s="1"/>
      <c r="J10" s="369" t="s">
        <v>81</v>
      </c>
      <c r="K10" s="370"/>
      <c r="L10" s="367" t="s">
        <v>2</v>
      </c>
      <c r="M10" s="373" t="s">
        <v>90</v>
      </c>
      <c r="N10" s="367" t="s">
        <v>3</v>
      </c>
    </row>
    <row r="11" spans="1:14" ht="15.75" thickBot="1" x14ac:dyDescent="0.3">
      <c r="A11" s="304"/>
      <c r="B11" s="359"/>
      <c r="C11" s="252" t="s">
        <v>11</v>
      </c>
      <c r="D11" s="253" t="s">
        <v>32</v>
      </c>
      <c r="E11" s="254" t="s">
        <v>7</v>
      </c>
      <c r="F11" s="255" t="s">
        <v>9</v>
      </c>
      <c r="G11" s="143" t="s">
        <v>4</v>
      </c>
      <c r="H11" s="366"/>
      <c r="I11" s="1"/>
      <c r="J11" s="371"/>
      <c r="K11" s="372"/>
      <c r="L11" s="368"/>
      <c r="M11" s="374"/>
      <c r="N11" s="368"/>
    </row>
    <row r="12" spans="1:14" ht="37.5" customHeight="1" thickBot="1" x14ac:dyDescent="0.3">
      <c r="A12" s="127">
        <v>1</v>
      </c>
      <c r="B12" s="82" t="s">
        <v>59</v>
      </c>
      <c r="C12" s="256">
        <v>3742</v>
      </c>
      <c r="D12" s="128">
        <v>39601</v>
      </c>
      <c r="E12" s="257">
        <v>5335</v>
      </c>
      <c r="F12" s="128">
        <v>568</v>
      </c>
      <c r="G12" s="265">
        <v>0</v>
      </c>
      <c r="H12" s="258">
        <f>SUM(C12:G12)</f>
        <v>49246</v>
      </c>
      <c r="I12" s="1"/>
      <c r="J12" s="360" t="s">
        <v>59</v>
      </c>
      <c r="K12" s="361"/>
      <c r="L12" s="130">
        <f>N6</f>
        <v>2280096</v>
      </c>
      <c r="M12" s="139">
        <f>H12</f>
        <v>49246</v>
      </c>
      <c r="N12" s="140">
        <f>SUM(L12:M12)</f>
        <v>2329342</v>
      </c>
    </row>
    <row r="13" spans="1:14" ht="37.5" customHeight="1" thickBot="1" x14ac:dyDescent="0.3">
      <c r="A13" s="109">
        <v>2</v>
      </c>
      <c r="B13" s="110" t="s">
        <v>60</v>
      </c>
      <c r="C13" s="259">
        <v>2635</v>
      </c>
      <c r="D13" s="129">
        <v>23642</v>
      </c>
      <c r="E13" s="260">
        <v>7067</v>
      </c>
      <c r="F13" s="129">
        <v>15</v>
      </c>
      <c r="G13" s="266">
        <v>0</v>
      </c>
      <c r="H13" s="126">
        <f>SUM(C13:G13)</f>
        <v>33359</v>
      </c>
      <c r="I13" s="1"/>
      <c r="J13" s="356" t="s">
        <v>60</v>
      </c>
      <c r="K13" s="357"/>
      <c r="L13" s="131">
        <f>N7</f>
        <v>1432323</v>
      </c>
      <c r="M13" s="139">
        <f>H13</f>
        <v>33359</v>
      </c>
      <c r="N13" s="141">
        <f>SUM(L13:M13)</f>
        <v>1465682</v>
      </c>
    </row>
  </sheetData>
  <mergeCells count="16">
    <mergeCell ref="A2:L2"/>
    <mergeCell ref="B3:L3"/>
    <mergeCell ref="A4:A5"/>
    <mergeCell ref="B4:B5"/>
    <mergeCell ref="C4:M4"/>
    <mergeCell ref="N10:N11"/>
    <mergeCell ref="J10:K11"/>
    <mergeCell ref="L10:L11"/>
    <mergeCell ref="M10:M11"/>
    <mergeCell ref="N4:N5"/>
    <mergeCell ref="J13:K13"/>
    <mergeCell ref="A10:A11"/>
    <mergeCell ref="B10:B11"/>
    <mergeCell ref="J12:K12"/>
    <mergeCell ref="C10:G10"/>
    <mergeCell ref="H10:H1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59"/>
      <c r="B1" s="159"/>
      <c r="C1" s="229" t="s">
        <v>115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.75" thickBot="1" x14ac:dyDescent="0.3">
      <c r="A2" s="103"/>
      <c r="B2" s="104" t="s">
        <v>69</v>
      </c>
      <c r="C2" s="87" t="s">
        <v>4</v>
      </c>
      <c r="D2" s="88" t="s">
        <v>5</v>
      </c>
      <c r="E2" s="87" t="s">
        <v>6</v>
      </c>
      <c r="F2" s="88" t="s">
        <v>7</v>
      </c>
      <c r="G2" s="87" t="s">
        <v>8</v>
      </c>
      <c r="H2" s="87" t="s">
        <v>93</v>
      </c>
      <c r="I2" s="87" t="s">
        <v>9</v>
      </c>
      <c r="J2" s="88" t="s">
        <v>10</v>
      </c>
      <c r="K2" s="87" t="s">
        <v>94</v>
      </c>
      <c r="L2" s="86" t="s">
        <v>11</v>
      </c>
      <c r="M2" s="87" t="s">
        <v>3</v>
      </c>
    </row>
    <row r="3" spans="1:13" x14ac:dyDescent="0.25">
      <c r="A3" s="166" t="s">
        <v>70</v>
      </c>
      <c r="B3" s="101"/>
      <c r="C3" s="101"/>
      <c r="D3" s="102"/>
      <c r="E3" s="101"/>
      <c r="F3" s="102"/>
      <c r="G3" s="101"/>
      <c r="H3" s="101"/>
      <c r="I3" s="101"/>
      <c r="J3" s="102"/>
      <c r="K3" s="101"/>
      <c r="L3" s="102"/>
      <c r="M3" s="101"/>
    </row>
    <row r="4" spans="1:13" x14ac:dyDescent="0.25">
      <c r="A4" s="167" t="s">
        <v>76</v>
      </c>
      <c r="B4" s="209">
        <v>13899</v>
      </c>
      <c r="C4" s="209">
        <v>122018</v>
      </c>
      <c r="D4" s="210">
        <v>66600</v>
      </c>
      <c r="E4" s="209">
        <v>77462</v>
      </c>
      <c r="F4" s="210">
        <v>73564</v>
      </c>
      <c r="G4" s="209">
        <v>125066</v>
      </c>
      <c r="H4" s="167">
        <v>689</v>
      </c>
      <c r="I4" s="209">
        <v>53060</v>
      </c>
      <c r="J4" s="210">
        <v>87344</v>
      </c>
      <c r="K4" s="209">
        <v>43817</v>
      </c>
      <c r="L4" s="210">
        <v>57494</v>
      </c>
      <c r="M4" s="209">
        <f>SUM(B4:L4)</f>
        <v>721013</v>
      </c>
    </row>
    <row r="5" spans="1:13" x14ac:dyDescent="0.25">
      <c r="A5" s="167" t="s">
        <v>77</v>
      </c>
      <c r="B5" s="209">
        <v>215827</v>
      </c>
      <c r="C5" s="209">
        <v>1025024</v>
      </c>
      <c r="D5" s="210">
        <v>368836</v>
      </c>
      <c r="E5" s="209">
        <v>507310</v>
      </c>
      <c r="F5" s="210">
        <v>367481</v>
      </c>
      <c r="G5" s="209">
        <v>830376</v>
      </c>
      <c r="H5" s="209">
        <v>5568</v>
      </c>
      <c r="I5" s="209">
        <v>285148</v>
      </c>
      <c r="J5" s="210">
        <v>446287</v>
      </c>
      <c r="K5" s="209">
        <v>241783</v>
      </c>
      <c r="L5" s="210">
        <v>259747</v>
      </c>
      <c r="M5" s="236">
        <f>SUM(B5:L5)</f>
        <v>4553387</v>
      </c>
    </row>
    <row r="6" spans="1:13" x14ac:dyDescent="0.25">
      <c r="A6" s="167" t="s">
        <v>58</v>
      </c>
      <c r="B6" s="167">
        <v>0</v>
      </c>
      <c r="C6" s="167">
        <v>0</v>
      </c>
      <c r="D6" s="211">
        <v>0</v>
      </c>
      <c r="E6" s="167">
        <v>0</v>
      </c>
      <c r="F6" s="211">
        <v>0</v>
      </c>
      <c r="G6" s="167">
        <v>0</v>
      </c>
      <c r="H6" s="167">
        <v>0</v>
      </c>
      <c r="I6" s="167">
        <v>0</v>
      </c>
      <c r="J6" s="211">
        <v>0</v>
      </c>
      <c r="K6" s="167">
        <v>0</v>
      </c>
      <c r="L6" s="211">
        <v>0</v>
      </c>
      <c r="M6" s="167">
        <f>SUM(B6:L6)</f>
        <v>0</v>
      </c>
    </row>
    <row r="7" spans="1:13" x14ac:dyDescent="0.25">
      <c r="A7" s="166" t="s">
        <v>71</v>
      </c>
      <c r="B7" s="101"/>
      <c r="C7" s="101"/>
      <c r="D7" s="102"/>
      <c r="E7" s="101"/>
      <c r="F7" s="102"/>
      <c r="G7" s="101"/>
      <c r="H7" s="101"/>
      <c r="I7" s="101"/>
      <c r="J7" s="102"/>
      <c r="K7" s="101"/>
      <c r="L7" s="102"/>
      <c r="M7" s="101"/>
    </row>
    <row r="8" spans="1:13" x14ac:dyDescent="0.25">
      <c r="A8" s="167" t="s">
        <v>76</v>
      </c>
      <c r="B8" s="209">
        <v>18042</v>
      </c>
      <c r="C8" s="209">
        <v>54677</v>
      </c>
      <c r="D8" s="210">
        <v>32341</v>
      </c>
      <c r="E8" s="209">
        <v>19878</v>
      </c>
      <c r="F8" s="210">
        <v>24346</v>
      </c>
      <c r="G8" s="209">
        <v>33909</v>
      </c>
      <c r="H8" s="209">
        <v>25976</v>
      </c>
      <c r="I8" s="209">
        <v>18146</v>
      </c>
      <c r="J8" s="210">
        <v>28343</v>
      </c>
      <c r="K8" s="209">
        <v>13658</v>
      </c>
      <c r="L8" s="210">
        <v>29741</v>
      </c>
      <c r="M8" s="209">
        <f>SUM(B8:L8)</f>
        <v>299057</v>
      </c>
    </row>
    <row r="9" spans="1:13" x14ac:dyDescent="0.25">
      <c r="A9" s="167" t="s">
        <v>77</v>
      </c>
      <c r="B9" s="209">
        <v>196380</v>
      </c>
      <c r="C9" s="209">
        <v>339507</v>
      </c>
      <c r="D9" s="210">
        <v>244878</v>
      </c>
      <c r="E9" s="209">
        <v>101873</v>
      </c>
      <c r="F9" s="210">
        <v>157106</v>
      </c>
      <c r="G9" s="209">
        <v>185542</v>
      </c>
      <c r="H9" s="209">
        <v>131877</v>
      </c>
      <c r="I9" s="209">
        <v>238537</v>
      </c>
      <c r="J9" s="210">
        <v>156066</v>
      </c>
      <c r="K9" s="209">
        <v>85529</v>
      </c>
      <c r="L9" s="210">
        <v>138733</v>
      </c>
      <c r="M9" s="236">
        <f>SUM(B9:L9)</f>
        <v>1976028</v>
      </c>
    </row>
    <row r="10" spans="1:13" x14ac:dyDescent="0.25">
      <c r="A10" s="167" t="s">
        <v>58</v>
      </c>
      <c r="B10" s="209">
        <v>43255</v>
      </c>
      <c r="C10" s="209">
        <v>83607</v>
      </c>
      <c r="D10" s="210">
        <v>66129</v>
      </c>
      <c r="E10" s="209">
        <v>20066</v>
      </c>
      <c r="F10" s="210">
        <v>44979</v>
      </c>
      <c r="G10" s="209">
        <v>50389</v>
      </c>
      <c r="H10" s="209">
        <v>47584</v>
      </c>
      <c r="I10" s="209">
        <v>41463</v>
      </c>
      <c r="J10" s="210">
        <v>41290</v>
      </c>
      <c r="K10" s="209">
        <v>27536</v>
      </c>
      <c r="L10" s="210">
        <v>36981</v>
      </c>
      <c r="M10" s="209">
        <f>SUM(B10:L10)</f>
        <v>503279</v>
      </c>
    </row>
    <row r="11" spans="1:13" x14ac:dyDescent="0.25">
      <c r="A11" s="166" t="s">
        <v>72</v>
      </c>
      <c r="B11" s="101"/>
      <c r="C11" s="101"/>
      <c r="D11" s="102"/>
      <c r="E11" s="101"/>
      <c r="F11" s="102"/>
      <c r="G11" s="101"/>
      <c r="H11" s="101"/>
      <c r="I11" s="101"/>
      <c r="J11" s="102"/>
      <c r="K11" s="101"/>
      <c r="L11" s="102"/>
      <c r="M11" s="101"/>
    </row>
    <row r="12" spans="1:13" x14ac:dyDescent="0.25">
      <c r="A12" s="167" t="s">
        <v>76</v>
      </c>
      <c r="B12" s="209">
        <v>47209</v>
      </c>
      <c r="C12" s="209">
        <v>0</v>
      </c>
      <c r="D12" s="211">
        <v>0</v>
      </c>
      <c r="E12" s="209">
        <v>4751</v>
      </c>
      <c r="F12" s="211">
        <v>28</v>
      </c>
      <c r="G12" s="209">
        <v>30927</v>
      </c>
      <c r="H12" s="167">
        <v>0</v>
      </c>
      <c r="I12" s="209">
        <v>30374</v>
      </c>
      <c r="J12" s="244">
        <v>3778</v>
      </c>
      <c r="K12" s="167">
        <v>0</v>
      </c>
      <c r="L12" s="211">
        <v>0</v>
      </c>
      <c r="M12" s="209">
        <f>SUM(B12:L12)</f>
        <v>117067</v>
      </c>
    </row>
    <row r="13" spans="1:13" x14ac:dyDescent="0.25">
      <c r="A13" s="167" t="s">
        <v>77</v>
      </c>
      <c r="B13" s="209">
        <v>492181</v>
      </c>
      <c r="C13" s="209">
        <v>0</v>
      </c>
      <c r="D13" s="210">
        <v>0</v>
      </c>
      <c r="E13" s="209">
        <v>30528</v>
      </c>
      <c r="F13" s="210">
        <v>872</v>
      </c>
      <c r="G13" s="209">
        <v>11159</v>
      </c>
      <c r="H13" s="167">
        <v>0</v>
      </c>
      <c r="I13" s="209">
        <v>129774</v>
      </c>
      <c r="J13" s="210">
        <v>16668</v>
      </c>
      <c r="K13" s="167">
        <v>0</v>
      </c>
      <c r="L13" s="211">
        <v>0</v>
      </c>
      <c r="M13" s="236">
        <f>SUM(B13:L13)</f>
        <v>681182</v>
      </c>
    </row>
    <row r="14" spans="1:13" x14ac:dyDescent="0.25">
      <c r="A14" s="167" t="s">
        <v>58</v>
      </c>
      <c r="B14" s="209">
        <v>92355</v>
      </c>
      <c r="C14" s="209">
        <v>0</v>
      </c>
      <c r="D14" s="210">
        <v>0</v>
      </c>
      <c r="E14" s="209">
        <v>7732</v>
      </c>
      <c r="F14" s="211">
        <v>156</v>
      </c>
      <c r="G14" s="209">
        <v>3203</v>
      </c>
      <c r="H14" s="167">
        <v>0</v>
      </c>
      <c r="I14" s="209">
        <v>40458</v>
      </c>
      <c r="J14" s="210">
        <v>5001</v>
      </c>
      <c r="K14" s="167">
        <v>0</v>
      </c>
      <c r="L14" s="211">
        <v>0</v>
      </c>
      <c r="M14" s="209">
        <f>SUM(B14:L14)</f>
        <v>148905</v>
      </c>
    </row>
    <row r="15" spans="1:13" x14ac:dyDescent="0.25">
      <c r="A15" s="166" t="s">
        <v>73</v>
      </c>
      <c r="B15" s="101"/>
      <c r="C15" s="101"/>
      <c r="D15" s="102"/>
      <c r="E15" s="101"/>
      <c r="F15" s="102"/>
      <c r="G15" s="101"/>
      <c r="H15" s="101"/>
      <c r="I15" s="101"/>
      <c r="J15" s="102"/>
      <c r="K15" s="101"/>
      <c r="L15" s="102"/>
      <c r="M15" s="101"/>
    </row>
    <row r="16" spans="1:13" x14ac:dyDescent="0.25">
      <c r="A16" s="167" t="s">
        <v>76</v>
      </c>
      <c r="B16" s="209">
        <v>7018</v>
      </c>
      <c r="C16" s="209">
        <v>7651</v>
      </c>
      <c r="D16" s="210">
        <v>1446</v>
      </c>
      <c r="E16" s="209">
        <v>12894</v>
      </c>
      <c r="F16" s="210">
        <v>2386</v>
      </c>
      <c r="G16" s="209">
        <v>0</v>
      </c>
      <c r="H16" s="209">
        <v>11275</v>
      </c>
      <c r="I16" s="209">
        <v>9737</v>
      </c>
      <c r="J16" s="210">
        <v>3422</v>
      </c>
      <c r="K16" s="209">
        <v>6997</v>
      </c>
      <c r="L16" s="210">
        <v>3653</v>
      </c>
      <c r="M16" s="209">
        <f>SUM(B16:L16)</f>
        <v>66479</v>
      </c>
    </row>
    <row r="17" spans="1:13" x14ac:dyDescent="0.25">
      <c r="A17" s="167" t="s">
        <v>77</v>
      </c>
      <c r="B17" s="209">
        <v>2903</v>
      </c>
      <c r="C17" s="209">
        <v>3203</v>
      </c>
      <c r="D17" s="210">
        <v>555</v>
      </c>
      <c r="E17" s="209">
        <v>5165</v>
      </c>
      <c r="F17" s="210">
        <v>893</v>
      </c>
      <c r="G17" s="209">
        <v>0</v>
      </c>
      <c r="H17" s="209">
        <v>2602</v>
      </c>
      <c r="I17" s="209">
        <v>2841</v>
      </c>
      <c r="J17" s="210">
        <v>1677</v>
      </c>
      <c r="K17" s="209">
        <v>1719</v>
      </c>
      <c r="L17" s="210">
        <v>1485</v>
      </c>
      <c r="M17" s="236">
        <f>SUM(B17:L17)</f>
        <v>23043</v>
      </c>
    </row>
    <row r="18" spans="1:13" x14ac:dyDescent="0.25">
      <c r="A18" s="167" t="s">
        <v>58</v>
      </c>
      <c r="B18" s="209">
        <v>856</v>
      </c>
      <c r="C18" s="167">
        <v>633</v>
      </c>
      <c r="D18" s="211">
        <v>127</v>
      </c>
      <c r="E18" s="209">
        <v>1151</v>
      </c>
      <c r="F18" s="211">
        <v>330</v>
      </c>
      <c r="G18" s="209">
        <v>0</v>
      </c>
      <c r="H18" s="167">
        <v>937</v>
      </c>
      <c r="I18" s="167">
        <v>0</v>
      </c>
      <c r="J18" s="211">
        <v>324</v>
      </c>
      <c r="K18" s="167">
        <v>549</v>
      </c>
      <c r="L18" s="211">
        <v>571</v>
      </c>
      <c r="M18" s="209">
        <f>SUM(B18:L18)</f>
        <v>5478</v>
      </c>
    </row>
    <row r="19" spans="1:13" x14ac:dyDescent="0.25">
      <c r="A19" s="166" t="s">
        <v>74</v>
      </c>
      <c r="B19" s="101"/>
      <c r="C19" s="101"/>
      <c r="D19" s="102"/>
      <c r="E19" s="101"/>
      <c r="F19" s="102"/>
      <c r="G19" s="101"/>
      <c r="H19" s="101"/>
      <c r="I19" s="101"/>
      <c r="J19" s="102"/>
      <c r="K19" s="101"/>
      <c r="L19" s="102"/>
      <c r="M19" s="101"/>
    </row>
    <row r="20" spans="1:13" x14ac:dyDescent="0.25">
      <c r="A20" s="167" t="s">
        <v>76</v>
      </c>
      <c r="B20" s="167">
        <v>0</v>
      </c>
      <c r="C20" s="167">
        <v>0</v>
      </c>
      <c r="D20" s="211">
        <v>776</v>
      </c>
      <c r="E20" s="167">
        <v>0</v>
      </c>
      <c r="F20" s="211">
        <v>0</v>
      </c>
      <c r="G20" s="167">
        <v>0</v>
      </c>
      <c r="H20" s="167">
        <v>0</v>
      </c>
      <c r="I20" s="167">
        <v>0</v>
      </c>
      <c r="J20" s="211">
        <v>0</v>
      </c>
      <c r="K20" s="209">
        <v>0</v>
      </c>
      <c r="L20" s="211">
        <v>0</v>
      </c>
      <c r="M20" s="167">
        <f>SUM(B20:L20)</f>
        <v>776</v>
      </c>
    </row>
    <row r="21" spans="1:13" x14ac:dyDescent="0.25">
      <c r="A21" s="167" t="s">
        <v>77</v>
      </c>
      <c r="B21" s="167">
        <v>0</v>
      </c>
      <c r="C21" s="167">
        <v>0</v>
      </c>
      <c r="D21" s="210">
        <v>9041</v>
      </c>
      <c r="E21" s="167">
        <v>0</v>
      </c>
      <c r="F21" s="211">
        <v>0</v>
      </c>
      <c r="G21" s="167">
        <v>0</v>
      </c>
      <c r="H21" s="167">
        <v>0</v>
      </c>
      <c r="I21" s="167">
        <v>0</v>
      </c>
      <c r="J21" s="211">
        <v>0</v>
      </c>
      <c r="K21" s="167">
        <v>0</v>
      </c>
      <c r="L21" s="211">
        <v>0</v>
      </c>
      <c r="M21" s="236">
        <f>SUM(B21:L21)</f>
        <v>9041</v>
      </c>
    </row>
    <row r="22" spans="1:13" ht="12.75" customHeight="1" x14ac:dyDescent="0.25">
      <c r="A22" s="167" t="s">
        <v>58</v>
      </c>
      <c r="B22" s="167">
        <v>0</v>
      </c>
      <c r="C22" s="167">
        <v>0</v>
      </c>
      <c r="D22" s="210">
        <v>1346</v>
      </c>
      <c r="E22" s="167">
        <v>0</v>
      </c>
      <c r="F22" s="211">
        <v>0</v>
      </c>
      <c r="G22" s="167">
        <v>0</v>
      </c>
      <c r="H22" s="167">
        <v>0</v>
      </c>
      <c r="I22" s="167">
        <v>0</v>
      </c>
      <c r="J22" s="211">
        <v>0</v>
      </c>
      <c r="K22" s="167">
        <v>0</v>
      </c>
      <c r="L22" s="211">
        <v>0</v>
      </c>
      <c r="M22" s="209">
        <f>SUM(B22:L22)</f>
        <v>1346</v>
      </c>
    </row>
    <row r="23" spans="1:13" x14ac:dyDescent="0.25">
      <c r="A23" s="166" t="s">
        <v>75</v>
      </c>
      <c r="B23" s="101"/>
      <c r="C23" s="101"/>
      <c r="D23" s="102"/>
      <c r="E23" s="101"/>
      <c r="F23" s="102"/>
      <c r="G23" s="101"/>
      <c r="H23" s="101"/>
      <c r="I23" s="101"/>
      <c r="J23" s="102"/>
      <c r="K23" s="101"/>
      <c r="L23" s="102"/>
      <c r="M23" s="101"/>
    </row>
    <row r="24" spans="1:13" x14ac:dyDescent="0.25">
      <c r="A24" s="167" t="s">
        <v>76</v>
      </c>
      <c r="B24" s="209">
        <v>1759</v>
      </c>
      <c r="C24" s="209">
        <v>1037</v>
      </c>
      <c r="D24" s="211">
        <v>0</v>
      </c>
      <c r="E24" s="209">
        <v>52119</v>
      </c>
      <c r="F24" s="211">
        <v>40</v>
      </c>
      <c r="G24" s="167">
        <v>173</v>
      </c>
      <c r="H24" s="167">
        <v>0</v>
      </c>
      <c r="I24" s="209">
        <v>5933</v>
      </c>
      <c r="J24" s="211">
        <v>819</v>
      </c>
      <c r="K24" s="167">
        <v>0</v>
      </c>
      <c r="L24" s="210">
        <v>4583</v>
      </c>
      <c r="M24" s="209">
        <f>SUM(B24:L24)</f>
        <v>66463</v>
      </c>
    </row>
    <row r="25" spans="1:13" x14ac:dyDescent="0.25">
      <c r="A25" s="167" t="s">
        <v>77</v>
      </c>
      <c r="B25" s="209">
        <v>3280</v>
      </c>
      <c r="C25" s="209">
        <v>1852</v>
      </c>
      <c r="D25" s="211">
        <v>0</v>
      </c>
      <c r="E25" s="209">
        <v>36173</v>
      </c>
      <c r="F25" s="211">
        <v>351</v>
      </c>
      <c r="G25" s="167">
        <v>219</v>
      </c>
      <c r="H25" s="167">
        <v>0</v>
      </c>
      <c r="I25" s="209">
        <v>18211</v>
      </c>
      <c r="J25" s="210">
        <v>4199</v>
      </c>
      <c r="K25" s="167">
        <v>0</v>
      </c>
      <c r="L25" s="210">
        <v>8076</v>
      </c>
      <c r="M25" s="236">
        <f>SUM(B25:L25)</f>
        <v>72361</v>
      </c>
    </row>
    <row r="26" spans="1:13" x14ac:dyDescent="0.25">
      <c r="A26" s="167" t="s">
        <v>58</v>
      </c>
      <c r="B26" s="209">
        <v>473</v>
      </c>
      <c r="C26" s="167">
        <v>0</v>
      </c>
      <c r="D26" s="211">
        <v>0</v>
      </c>
      <c r="E26" s="209">
        <v>7136</v>
      </c>
      <c r="F26" s="211">
        <v>0</v>
      </c>
      <c r="G26" s="167">
        <v>34</v>
      </c>
      <c r="H26" s="167">
        <v>0</v>
      </c>
      <c r="I26" s="209">
        <v>1096</v>
      </c>
      <c r="J26" s="211">
        <v>0</v>
      </c>
      <c r="K26" s="167">
        <v>0</v>
      </c>
      <c r="L26" s="210">
        <v>3003</v>
      </c>
      <c r="M26" s="209">
        <f>SUM(B26:L26)</f>
        <v>11742</v>
      </c>
    </row>
    <row r="27" spans="1:13" x14ac:dyDescent="0.25">
      <c r="A27" s="166" t="s">
        <v>78</v>
      </c>
      <c r="B27" s="101"/>
      <c r="C27" s="101"/>
      <c r="D27" s="102"/>
      <c r="E27" s="101"/>
      <c r="F27" s="102"/>
      <c r="G27" s="101"/>
      <c r="H27" s="101"/>
      <c r="I27" s="101"/>
      <c r="J27" s="102"/>
      <c r="K27" s="101"/>
      <c r="L27" s="102"/>
      <c r="M27" s="101"/>
    </row>
    <row r="28" spans="1:13" x14ac:dyDescent="0.25">
      <c r="A28" s="167" t="s">
        <v>76</v>
      </c>
      <c r="B28" s="167">
        <v>0</v>
      </c>
      <c r="C28" s="209">
        <v>9443</v>
      </c>
      <c r="D28" s="210">
        <v>16029</v>
      </c>
      <c r="E28" s="209">
        <v>22920</v>
      </c>
      <c r="F28" s="210">
        <v>30889</v>
      </c>
      <c r="G28" s="209">
        <v>7196</v>
      </c>
      <c r="H28" s="209">
        <v>38645</v>
      </c>
      <c r="I28" s="209">
        <v>25925</v>
      </c>
      <c r="J28" s="210">
        <v>16440</v>
      </c>
      <c r="K28" s="209">
        <v>2659</v>
      </c>
      <c r="L28" s="210">
        <v>2438</v>
      </c>
      <c r="M28" s="209">
        <f>SUM(B28:L28)</f>
        <v>172584</v>
      </c>
    </row>
    <row r="29" spans="1:13" x14ac:dyDescent="0.25">
      <c r="A29" s="167" t="s">
        <v>77</v>
      </c>
      <c r="B29" s="167">
        <v>0</v>
      </c>
      <c r="C29" s="209">
        <v>55909</v>
      </c>
      <c r="D29" s="210">
        <v>51415</v>
      </c>
      <c r="E29" s="209">
        <v>116162</v>
      </c>
      <c r="F29" s="210">
        <v>243519</v>
      </c>
      <c r="G29" s="209">
        <v>33833</v>
      </c>
      <c r="H29" s="209">
        <v>195741</v>
      </c>
      <c r="I29" s="209">
        <v>128311</v>
      </c>
      <c r="J29" s="210">
        <v>75864</v>
      </c>
      <c r="K29" s="209">
        <v>15169</v>
      </c>
      <c r="L29" s="210">
        <v>10751</v>
      </c>
      <c r="M29" s="236">
        <f>SUM(B29:L29)</f>
        <v>926674</v>
      </c>
    </row>
    <row r="30" spans="1:13" x14ac:dyDescent="0.25">
      <c r="A30" s="167" t="s">
        <v>58</v>
      </c>
      <c r="B30" s="167">
        <v>0</v>
      </c>
      <c r="C30" s="209">
        <v>11473</v>
      </c>
      <c r="D30" s="210">
        <v>22311</v>
      </c>
      <c r="E30" s="209">
        <v>28252</v>
      </c>
      <c r="F30" s="210">
        <v>38246</v>
      </c>
      <c r="G30" s="209">
        <v>6800</v>
      </c>
      <c r="H30" s="209">
        <v>17962</v>
      </c>
      <c r="I30" s="209">
        <v>37627</v>
      </c>
      <c r="J30" s="210">
        <v>9187</v>
      </c>
      <c r="K30" s="209">
        <v>1475</v>
      </c>
      <c r="L30" s="210">
        <v>5535</v>
      </c>
      <c r="M30" s="209">
        <f>SUM(B30:L30)</f>
        <v>178868</v>
      </c>
    </row>
    <row r="31" spans="1:13" ht="12" customHeight="1" x14ac:dyDescent="0.25">
      <c r="A31" s="166" t="s">
        <v>79</v>
      </c>
      <c r="B31" s="166"/>
      <c r="C31" s="101"/>
      <c r="D31" s="102"/>
      <c r="E31" s="101"/>
      <c r="F31" s="102"/>
      <c r="G31" s="101"/>
      <c r="H31" s="101"/>
      <c r="I31" s="101"/>
      <c r="J31" s="102"/>
      <c r="K31" s="101"/>
      <c r="L31" s="102"/>
      <c r="M31" s="101"/>
    </row>
    <row r="32" spans="1:13" x14ac:dyDescent="0.25">
      <c r="A32" s="167" t="s">
        <v>76</v>
      </c>
      <c r="B32" s="167">
        <v>0</v>
      </c>
      <c r="C32" s="167">
        <v>0</v>
      </c>
      <c r="D32" s="211">
        <v>0</v>
      </c>
      <c r="E32" s="209">
        <v>7959</v>
      </c>
      <c r="F32" s="211">
        <v>0</v>
      </c>
      <c r="G32" s="209">
        <v>2551</v>
      </c>
      <c r="H32" s="167">
        <v>0</v>
      </c>
      <c r="I32" s="167">
        <v>0</v>
      </c>
      <c r="J32" s="210">
        <v>0</v>
      </c>
      <c r="K32" s="167">
        <v>0</v>
      </c>
      <c r="L32" s="211">
        <v>160</v>
      </c>
      <c r="M32" s="209">
        <f>SUM(B32:L32)</f>
        <v>10670</v>
      </c>
    </row>
    <row r="33" spans="1:13" ht="12.75" customHeight="1" x14ac:dyDescent="0.25">
      <c r="A33" s="167" t="s">
        <v>77</v>
      </c>
      <c r="B33" s="167">
        <v>0</v>
      </c>
      <c r="C33" s="167">
        <v>0</v>
      </c>
      <c r="D33" s="211">
        <v>0</v>
      </c>
      <c r="E33" s="209">
        <v>5774</v>
      </c>
      <c r="F33" s="211">
        <v>0</v>
      </c>
      <c r="G33" s="209">
        <v>6831</v>
      </c>
      <c r="H33" s="167">
        <v>0</v>
      </c>
      <c r="I33" s="209">
        <v>0</v>
      </c>
      <c r="J33" s="210">
        <v>0</v>
      </c>
      <c r="K33" s="167">
        <v>0</v>
      </c>
      <c r="L33" s="210">
        <v>3332</v>
      </c>
      <c r="M33" s="236">
        <f>SUM(B33:L33)</f>
        <v>15937</v>
      </c>
    </row>
    <row r="34" spans="1:13" ht="15.75" thickBot="1" x14ac:dyDescent="0.3">
      <c r="A34" s="168" t="s">
        <v>58</v>
      </c>
      <c r="B34" s="168">
        <v>0</v>
      </c>
      <c r="C34" s="168">
        <v>0</v>
      </c>
      <c r="D34" s="212">
        <v>0</v>
      </c>
      <c r="E34" s="238">
        <v>1121</v>
      </c>
      <c r="F34" s="212">
        <v>0</v>
      </c>
      <c r="G34" s="168">
        <v>921</v>
      </c>
      <c r="H34" s="168">
        <v>0</v>
      </c>
      <c r="I34" s="168">
        <v>0</v>
      </c>
      <c r="J34" s="212">
        <v>0</v>
      </c>
      <c r="K34" s="168">
        <v>0</v>
      </c>
      <c r="L34" s="212">
        <v>964</v>
      </c>
      <c r="M34" s="151">
        <f>SUM(B34:L34)</f>
        <v>3006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x14ac:dyDescent="0.25">
      <c r="A2" s="243"/>
      <c r="B2" s="385" t="s">
        <v>116</v>
      </c>
      <c r="C2" s="385"/>
      <c r="D2" s="385"/>
      <c r="E2" s="385"/>
      <c r="F2" s="385"/>
      <c r="G2" s="386"/>
      <c r="H2" s="386"/>
      <c r="I2" s="123"/>
      <c r="J2" s="123"/>
      <c r="K2" s="123"/>
    </row>
    <row r="3" spans="1:11" ht="15.75" thickBot="1" x14ac:dyDescent="0.3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23" t="s">
        <v>92</v>
      </c>
    </row>
    <row r="4" spans="1:11" ht="15.75" thickBot="1" x14ac:dyDescent="0.3">
      <c r="A4" s="294" t="s">
        <v>82</v>
      </c>
      <c r="B4" s="294" t="s">
        <v>57</v>
      </c>
      <c r="C4" s="294" t="s">
        <v>83</v>
      </c>
      <c r="D4" s="294" t="s">
        <v>84</v>
      </c>
      <c r="E4" s="387" t="s">
        <v>85</v>
      </c>
      <c r="F4" s="388"/>
      <c r="G4" s="389"/>
      <c r="H4" s="294" t="s">
        <v>86</v>
      </c>
      <c r="I4" s="294" t="s">
        <v>80</v>
      </c>
      <c r="J4" s="294" t="s">
        <v>87</v>
      </c>
      <c r="K4" s="294" t="s">
        <v>3</v>
      </c>
    </row>
    <row r="5" spans="1:11" ht="42" customHeight="1" thickBot="1" x14ac:dyDescent="0.3">
      <c r="A5" s="384"/>
      <c r="B5" s="384"/>
      <c r="C5" s="384"/>
      <c r="D5" s="384"/>
      <c r="E5" s="116" t="s">
        <v>59</v>
      </c>
      <c r="F5" s="116" t="s">
        <v>60</v>
      </c>
      <c r="G5" s="116" t="s">
        <v>88</v>
      </c>
      <c r="H5" s="384"/>
      <c r="I5" s="384"/>
      <c r="J5" s="384"/>
      <c r="K5" s="384"/>
    </row>
    <row r="6" spans="1:11" ht="15.75" thickBot="1" x14ac:dyDescent="0.3">
      <c r="A6" s="124"/>
      <c r="B6" s="117" t="s">
        <v>55</v>
      </c>
      <c r="C6" s="118">
        <f t="shared" ref="C6:K6" si="0">SUM(C7:C17)</f>
        <v>3690461</v>
      </c>
      <c r="D6" s="76">
        <f t="shared" si="0"/>
        <v>64733</v>
      </c>
      <c r="E6" s="181">
        <f t="shared" si="0"/>
        <v>2280096</v>
      </c>
      <c r="F6" s="181">
        <f t="shared" si="0"/>
        <v>1432323</v>
      </c>
      <c r="G6" s="267">
        <f t="shared" si="0"/>
        <v>3800351</v>
      </c>
      <c r="H6" s="76">
        <f t="shared" si="0"/>
        <v>0</v>
      </c>
      <c r="I6" s="76">
        <f t="shared" si="0"/>
        <v>0</v>
      </c>
      <c r="J6" s="76">
        <f t="shared" si="0"/>
        <v>64664</v>
      </c>
      <c r="K6" s="268">
        <f t="shared" si="0"/>
        <v>7620209</v>
      </c>
    </row>
    <row r="7" spans="1:11" x14ac:dyDescent="0.25">
      <c r="A7" s="119">
        <v>1</v>
      </c>
      <c r="B7" s="172" t="s">
        <v>69</v>
      </c>
      <c r="C7" s="180">
        <v>326269</v>
      </c>
      <c r="D7" s="182">
        <v>19605</v>
      </c>
      <c r="E7" s="180">
        <v>192043</v>
      </c>
      <c r="F7" s="180">
        <v>133891</v>
      </c>
      <c r="G7" s="182">
        <f>SUM(E7:F7)+4890</f>
        <v>330824</v>
      </c>
      <c r="H7" s="180">
        <v>0</v>
      </c>
      <c r="I7" s="180">
        <v>0</v>
      </c>
      <c r="J7" s="180">
        <v>3440</v>
      </c>
      <c r="K7" s="182">
        <f t="shared" ref="K7:K17" si="1">C7+D7+G7+J7</f>
        <v>680138</v>
      </c>
    </row>
    <row r="8" spans="1:11" x14ac:dyDescent="0.25">
      <c r="A8" s="115">
        <v>2</v>
      </c>
      <c r="B8" s="122" t="s">
        <v>4</v>
      </c>
      <c r="C8" s="183">
        <v>581229</v>
      </c>
      <c r="D8" s="177">
        <v>3019</v>
      </c>
      <c r="E8" s="177">
        <v>384707</v>
      </c>
      <c r="F8" s="177">
        <v>217679</v>
      </c>
      <c r="G8" s="183">
        <f>SUM(E8:F8)+46745</f>
        <v>649131</v>
      </c>
      <c r="H8" s="183">
        <v>0</v>
      </c>
      <c r="I8" s="183">
        <v>0</v>
      </c>
      <c r="J8" s="183">
        <v>15007</v>
      </c>
      <c r="K8" s="263">
        <f t="shared" si="1"/>
        <v>1248386</v>
      </c>
    </row>
    <row r="9" spans="1:11" x14ac:dyDescent="0.25">
      <c r="A9" s="120">
        <v>3</v>
      </c>
      <c r="B9" s="173" t="s">
        <v>5</v>
      </c>
      <c r="C9" s="176">
        <v>301288</v>
      </c>
      <c r="D9" s="176">
        <v>1799</v>
      </c>
      <c r="E9" s="176">
        <v>168381</v>
      </c>
      <c r="F9" s="176">
        <v>124761</v>
      </c>
      <c r="G9" s="249">
        <f>SUM(E9:F9)+1905</f>
        <v>295047</v>
      </c>
      <c r="H9" s="176">
        <v>0</v>
      </c>
      <c r="I9" s="176">
        <v>0</v>
      </c>
      <c r="J9" s="249">
        <v>4625</v>
      </c>
      <c r="K9" s="182">
        <f t="shared" si="1"/>
        <v>602759</v>
      </c>
    </row>
    <row r="10" spans="1:11" x14ac:dyDescent="0.25">
      <c r="A10" s="115">
        <v>4</v>
      </c>
      <c r="B10" s="122" t="s">
        <v>6</v>
      </c>
      <c r="C10" s="177">
        <v>375195</v>
      </c>
      <c r="D10" s="177">
        <v>2491</v>
      </c>
      <c r="E10" s="177">
        <v>248371</v>
      </c>
      <c r="F10" s="177">
        <v>132397</v>
      </c>
      <c r="G10" s="183">
        <f>SUM(E10:F10)+12184</f>
        <v>392952</v>
      </c>
      <c r="H10" s="177">
        <v>0</v>
      </c>
      <c r="I10" s="177">
        <v>0</v>
      </c>
      <c r="J10" s="183">
        <v>5861</v>
      </c>
      <c r="K10" s="263">
        <f t="shared" si="1"/>
        <v>776499</v>
      </c>
    </row>
    <row r="11" spans="1:11" x14ac:dyDescent="0.25">
      <c r="A11" s="120">
        <v>5</v>
      </c>
      <c r="B11" s="173" t="s">
        <v>7</v>
      </c>
      <c r="C11" s="176">
        <v>373782</v>
      </c>
      <c r="D11" s="176">
        <v>1943</v>
      </c>
      <c r="E11" s="176">
        <v>193797</v>
      </c>
      <c r="F11" s="176">
        <v>177466</v>
      </c>
      <c r="G11" s="249">
        <f>SUM(E11:F11)+3712</f>
        <v>374975</v>
      </c>
      <c r="H11" s="176">
        <v>0</v>
      </c>
      <c r="I11" s="176">
        <v>0</v>
      </c>
      <c r="J11" s="249">
        <v>3131</v>
      </c>
      <c r="K11" s="182">
        <f t="shared" si="1"/>
        <v>753831</v>
      </c>
    </row>
    <row r="12" spans="1:11" x14ac:dyDescent="0.25">
      <c r="A12" s="115">
        <v>6</v>
      </c>
      <c r="B12" s="122" t="s">
        <v>8</v>
      </c>
      <c r="C12" s="177">
        <v>487957</v>
      </c>
      <c r="D12" s="177">
        <v>27966</v>
      </c>
      <c r="E12" s="177">
        <v>270738</v>
      </c>
      <c r="F12" s="177">
        <v>113181</v>
      </c>
      <c r="G12" s="183">
        <f>SUM(E12:F12)+2258</f>
        <v>386177</v>
      </c>
      <c r="H12" s="177">
        <v>0</v>
      </c>
      <c r="I12" s="177">
        <v>0</v>
      </c>
      <c r="J12" s="183">
        <v>0</v>
      </c>
      <c r="K12" s="263">
        <f t="shared" si="1"/>
        <v>902100</v>
      </c>
    </row>
    <row r="13" spans="1:11" x14ac:dyDescent="0.25">
      <c r="A13" s="120">
        <v>7</v>
      </c>
      <c r="B13" s="173" t="s">
        <v>93</v>
      </c>
      <c r="C13" s="176">
        <v>164213</v>
      </c>
      <c r="D13" s="176">
        <v>0</v>
      </c>
      <c r="E13" s="176">
        <v>97064</v>
      </c>
      <c r="F13" s="176">
        <v>73925</v>
      </c>
      <c r="G13" s="249">
        <f>SUM(E13:F13)+1772</f>
        <v>172761</v>
      </c>
      <c r="H13" s="176">
        <v>0</v>
      </c>
      <c r="I13" s="176">
        <v>0</v>
      </c>
      <c r="J13" s="249">
        <v>7644</v>
      </c>
      <c r="K13" s="182">
        <f t="shared" si="1"/>
        <v>344618</v>
      </c>
    </row>
    <row r="14" spans="1:11" x14ac:dyDescent="0.25">
      <c r="A14" s="115">
        <v>8</v>
      </c>
      <c r="B14" s="122" t="s">
        <v>9</v>
      </c>
      <c r="C14" s="177">
        <v>378361</v>
      </c>
      <c r="D14" s="177">
        <v>0</v>
      </c>
      <c r="E14" s="177">
        <v>227292</v>
      </c>
      <c r="F14" s="177">
        <v>100084</v>
      </c>
      <c r="G14" s="183">
        <f>SUM(E14:F14)+3157</f>
        <v>330533</v>
      </c>
      <c r="H14" s="177">
        <v>0</v>
      </c>
      <c r="I14" s="177">
        <v>0</v>
      </c>
      <c r="J14" s="183"/>
      <c r="K14" s="263">
        <f t="shared" si="1"/>
        <v>708894</v>
      </c>
    </row>
    <row r="15" spans="1:11" x14ac:dyDescent="0.25">
      <c r="A15" s="120">
        <v>9</v>
      </c>
      <c r="B15" s="173" t="s">
        <v>38</v>
      </c>
      <c r="C15" s="176">
        <v>339317</v>
      </c>
      <c r="D15" s="176">
        <v>7640</v>
      </c>
      <c r="E15" s="176">
        <v>240049</v>
      </c>
      <c r="F15" s="176">
        <v>168597</v>
      </c>
      <c r="G15" s="249">
        <f>SUM(E15:F15)+5432</f>
        <v>414078</v>
      </c>
      <c r="H15" s="249">
        <v>0</v>
      </c>
      <c r="I15" s="249">
        <v>0</v>
      </c>
      <c r="J15" s="249">
        <f>6509+18447</f>
        <v>24956</v>
      </c>
      <c r="K15" s="182">
        <f t="shared" si="1"/>
        <v>785991</v>
      </c>
    </row>
    <row r="16" spans="1:11" x14ac:dyDescent="0.25">
      <c r="A16" s="115">
        <v>10</v>
      </c>
      <c r="B16" s="122" t="s">
        <v>94</v>
      </c>
      <c r="C16" s="177">
        <v>156522</v>
      </c>
      <c r="D16" s="177">
        <v>0</v>
      </c>
      <c r="E16" s="177">
        <v>151501</v>
      </c>
      <c r="F16" s="177">
        <v>105006</v>
      </c>
      <c r="G16" s="183">
        <f>SUM(E16:F16)+2184</f>
        <v>258691</v>
      </c>
      <c r="H16" s="177">
        <v>0</v>
      </c>
      <c r="I16" s="177">
        <v>0</v>
      </c>
      <c r="J16" s="183">
        <v>0</v>
      </c>
      <c r="K16" s="263">
        <f t="shared" si="1"/>
        <v>415213</v>
      </c>
    </row>
    <row r="17" spans="1:11" ht="15.75" thickBot="1" x14ac:dyDescent="0.3">
      <c r="A17" s="121">
        <v>11</v>
      </c>
      <c r="B17" s="174" t="s">
        <v>11</v>
      </c>
      <c r="C17" s="185">
        <v>206328</v>
      </c>
      <c r="D17" s="184">
        <v>270</v>
      </c>
      <c r="E17" s="185">
        <v>106153</v>
      </c>
      <c r="F17" s="185">
        <v>85336</v>
      </c>
      <c r="G17" s="249">
        <f>SUM(E17:F17)+3693</f>
        <v>195182</v>
      </c>
      <c r="H17" s="185">
        <v>0</v>
      </c>
      <c r="I17" s="185">
        <v>0</v>
      </c>
      <c r="J17" s="184">
        <v>0</v>
      </c>
      <c r="K17" s="182">
        <f t="shared" si="1"/>
        <v>401780</v>
      </c>
    </row>
    <row r="18" spans="1:11" ht="15.75" thickBot="1" x14ac:dyDescent="0.3">
      <c r="A18" s="124"/>
      <c r="B18" s="137" t="s">
        <v>56</v>
      </c>
      <c r="C18" s="138">
        <f t="shared" ref="C18:K18" si="2">SUM(C19:C23)</f>
        <v>34437</v>
      </c>
      <c r="D18" s="179">
        <f t="shared" si="2"/>
        <v>116952</v>
      </c>
      <c r="E18" s="179">
        <f t="shared" si="2"/>
        <v>49246</v>
      </c>
      <c r="F18" s="179">
        <f t="shared" si="2"/>
        <v>33359</v>
      </c>
      <c r="G18" s="239">
        <f t="shared" si="2"/>
        <v>85447</v>
      </c>
      <c r="H18" s="179">
        <f t="shared" si="2"/>
        <v>0</v>
      </c>
      <c r="I18" s="179">
        <f t="shared" si="2"/>
        <v>5009587</v>
      </c>
      <c r="J18" s="179">
        <f t="shared" si="2"/>
        <v>0</v>
      </c>
      <c r="K18" s="239">
        <f t="shared" si="2"/>
        <v>5246423</v>
      </c>
    </row>
    <row r="19" spans="1:11" x14ac:dyDescent="0.25">
      <c r="A19" s="120">
        <v>1</v>
      </c>
      <c r="B19" s="173" t="s">
        <v>11</v>
      </c>
      <c r="C19" s="176">
        <v>9187</v>
      </c>
      <c r="D19" s="176">
        <v>0</v>
      </c>
      <c r="E19" s="176">
        <v>3742</v>
      </c>
      <c r="F19" s="176">
        <v>2635</v>
      </c>
      <c r="G19" s="249">
        <f>SUM(E19:F19)+88</f>
        <v>6465</v>
      </c>
      <c r="H19" s="176">
        <v>0</v>
      </c>
      <c r="I19" s="176">
        <f>2264942+26578</f>
        <v>2291520</v>
      </c>
      <c r="J19" s="176">
        <v>0</v>
      </c>
      <c r="K19" s="182">
        <f>C19+D19+G19+I19+J19</f>
        <v>2307172</v>
      </c>
    </row>
    <row r="20" spans="1:11" x14ac:dyDescent="0.25">
      <c r="A20" s="115">
        <v>2</v>
      </c>
      <c r="B20" s="122" t="s">
        <v>32</v>
      </c>
      <c r="C20" s="177">
        <v>18295</v>
      </c>
      <c r="D20" s="177">
        <v>116952</v>
      </c>
      <c r="E20" s="177">
        <v>39601</v>
      </c>
      <c r="F20" s="177">
        <v>23642</v>
      </c>
      <c r="G20" s="183">
        <f>SUM(E20:F20)+1897</f>
        <v>65140</v>
      </c>
      <c r="H20" s="177">
        <v>0</v>
      </c>
      <c r="I20" s="177">
        <v>1912509</v>
      </c>
      <c r="J20" s="177">
        <v>0</v>
      </c>
      <c r="K20" s="263">
        <f>C20+D20+G20+I20+J20</f>
        <v>2112896</v>
      </c>
    </row>
    <row r="21" spans="1:11" x14ac:dyDescent="0.25">
      <c r="A21" s="120">
        <v>3</v>
      </c>
      <c r="B21" s="173" t="s">
        <v>7</v>
      </c>
      <c r="C21" s="176">
        <v>5140</v>
      </c>
      <c r="D21" s="173">
        <v>0</v>
      </c>
      <c r="E21" s="176">
        <f>5335</f>
        <v>5335</v>
      </c>
      <c r="F21" s="176">
        <v>7067</v>
      </c>
      <c r="G21" s="249">
        <f>SUM(E21:F21)+811</f>
        <v>13213</v>
      </c>
      <c r="H21" s="176">
        <v>0</v>
      </c>
      <c r="I21" s="249">
        <f>434883+82703</f>
        <v>517586</v>
      </c>
      <c r="J21" s="176">
        <v>0</v>
      </c>
      <c r="K21" s="182">
        <f>C21+D21+G21+I21+J21</f>
        <v>535939</v>
      </c>
    </row>
    <row r="22" spans="1:11" x14ac:dyDescent="0.25">
      <c r="A22" s="132">
        <v>4</v>
      </c>
      <c r="B22" s="175" t="s">
        <v>9</v>
      </c>
      <c r="C22" s="178">
        <v>1736</v>
      </c>
      <c r="D22" s="175">
        <v>0</v>
      </c>
      <c r="E22" s="178">
        <v>568</v>
      </c>
      <c r="F22" s="178">
        <v>15</v>
      </c>
      <c r="G22" s="264">
        <f>SUM(E22:F22)+46</f>
        <v>629</v>
      </c>
      <c r="H22" s="178">
        <v>0</v>
      </c>
      <c r="I22" s="178">
        <f>278543+2182</f>
        <v>280725</v>
      </c>
      <c r="J22" s="178">
        <v>0</v>
      </c>
      <c r="K22" s="263">
        <f>C22+D22+G22+I22+J22</f>
        <v>283090</v>
      </c>
    </row>
    <row r="23" spans="1:11" s="1" customFormat="1" ht="15.75" thickBot="1" x14ac:dyDescent="0.3">
      <c r="A23" s="120">
        <v>5</v>
      </c>
      <c r="B23" s="173" t="s">
        <v>4</v>
      </c>
      <c r="C23" s="176">
        <v>79</v>
      </c>
      <c r="D23" s="173">
        <v>0</v>
      </c>
      <c r="E23" s="176">
        <v>0</v>
      </c>
      <c r="F23" s="176">
        <v>0</v>
      </c>
      <c r="G23" s="249">
        <f>SUM(E23:F23)</f>
        <v>0</v>
      </c>
      <c r="H23" s="176">
        <v>0</v>
      </c>
      <c r="I23" s="249">
        <f>6117+1130</f>
        <v>7247</v>
      </c>
      <c r="J23" s="176">
        <v>0</v>
      </c>
      <c r="K23" s="182">
        <f>C23+D23+G23+I23+J23</f>
        <v>7326</v>
      </c>
    </row>
    <row r="24" spans="1:11" ht="15.75" thickBot="1" x14ac:dyDescent="0.3">
      <c r="A24" s="382" t="s">
        <v>30</v>
      </c>
      <c r="B24" s="383"/>
      <c r="C24" s="261">
        <f t="shared" ref="C24:K24" si="3">C6+C18</f>
        <v>3724898</v>
      </c>
      <c r="D24" s="261">
        <f t="shared" si="3"/>
        <v>181685</v>
      </c>
      <c r="E24" s="261">
        <f t="shared" si="3"/>
        <v>2329342</v>
      </c>
      <c r="F24" s="261">
        <f t="shared" si="3"/>
        <v>1465682</v>
      </c>
      <c r="G24" s="262">
        <f t="shared" si="3"/>
        <v>3885798</v>
      </c>
      <c r="H24" s="261">
        <f t="shared" si="3"/>
        <v>0</v>
      </c>
      <c r="I24" s="261">
        <f t="shared" si="3"/>
        <v>5009587</v>
      </c>
      <c r="J24" s="261">
        <f t="shared" si="3"/>
        <v>64664</v>
      </c>
      <c r="K24" s="262">
        <f t="shared" si="3"/>
        <v>12866632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396" t="s">
        <v>117</v>
      </c>
      <c r="C4" s="396"/>
      <c r="D4" s="396"/>
      <c r="E4" s="396"/>
      <c r="F4" s="396"/>
      <c r="G4" s="396"/>
      <c r="H4" s="396"/>
    </row>
    <row r="5" spans="1:8" x14ac:dyDescent="0.25">
      <c r="A5" s="1"/>
      <c r="B5" s="230"/>
      <c r="C5" s="231"/>
      <c r="D5" s="231"/>
      <c r="E5" s="231"/>
      <c r="F5" s="231"/>
      <c r="G5" s="231"/>
      <c r="H5" s="231"/>
    </row>
    <row r="6" spans="1:8" ht="15.75" thickBot="1" x14ac:dyDescent="0.3">
      <c r="A6" s="1"/>
      <c r="B6" s="1"/>
      <c r="C6" s="1"/>
      <c r="D6" s="1"/>
      <c r="E6" s="1"/>
      <c r="F6" s="1"/>
      <c r="G6" s="106"/>
      <c r="H6" s="1"/>
    </row>
    <row r="7" spans="1:8" x14ac:dyDescent="0.25">
      <c r="A7" s="1"/>
      <c r="B7" s="397" t="s">
        <v>3</v>
      </c>
      <c r="C7" s="398"/>
      <c r="D7" s="401" t="s">
        <v>61</v>
      </c>
      <c r="E7" s="403" t="s">
        <v>62</v>
      </c>
      <c r="F7" s="403" t="s">
        <v>63</v>
      </c>
      <c r="G7" s="405" t="s">
        <v>59</v>
      </c>
      <c r="H7" s="1"/>
    </row>
    <row r="8" spans="1:8" ht="23.25" customHeight="1" x14ac:dyDescent="0.25">
      <c r="A8" s="1"/>
      <c r="B8" s="399"/>
      <c r="C8" s="400"/>
      <c r="D8" s="402"/>
      <c r="E8" s="404"/>
      <c r="F8" s="404"/>
      <c r="G8" s="406"/>
      <c r="H8" s="1"/>
    </row>
    <row r="9" spans="1:8" ht="45" customHeight="1" x14ac:dyDescent="0.25">
      <c r="A9" s="1"/>
      <c r="B9" s="390" t="s">
        <v>64</v>
      </c>
      <c r="C9" s="391"/>
      <c r="D9" s="232">
        <v>818</v>
      </c>
      <c r="E9" s="232">
        <v>105963</v>
      </c>
      <c r="F9" s="232">
        <v>689</v>
      </c>
      <c r="G9" s="233">
        <v>150980</v>
      </c>
      <c r="H9" s="1"/>
    </row>
    <row r="10" spans="1:8" ht="45" customHeight="1" x14ac:dyDescent="0.25">
      <c r="A10" s="1"/>
      <c r="B10" s="390" t="s">
        <v>65</v>
      </c>
      <c r="C10" s="391"/>
      <c r="D10" s="232">
        <v>104</v>
      </c>
      <c r="E10" s="232">
        <v>25156</v>
      </c>
      <c r="F10" s="232">
        <v>140</v>
      </c>
      <c r="G10" s="233">
        <v>36668</v>
      </c>
      <c r="H10" s="1"/>
    </row>
    <row r="11" spans="1:8" ht="38.25" customHeight="1" x14ac:dyDescent="0.25">
      <c r="A11" s="1"/>
      <c r="B11" s="392" t="s">
        <v>3</v>
      </c>
      <c r="C11" s="393"/>
      <c r="D11" s="241">
        <f>D9+D10</f>
        <v>922</v>
      </c>
      <c r="E11" s="242">
        <f t="shared" ref="E11:G11" si="0">E9+E10</f>
        <v>131119</v>
      </c>
      <c r="F11" s="241">
        <f t="shared" si="0"/>
        <v>829</v>
      </c>
      <c r="G11" s="240">
        <f t="shared" si="0"/>
        <v>187648</v>
      </c>
      <c r="H11" s="1"/>
    </row>
    <row r="12" spans="1:8" ht="53.25" customHeight="1" thickBot="1" x14ac:dyDescent="0.3">
      <c r="A12" s="1"/>
      <c r="B12" s="394" t="s">
        <v>66</v>
      </c>
      <c r="C12" s="395"/>
      <c r="D12" s="234">
        <v>580</v>
      </c>
      <c r="E12" s="234">
        <v>85749</v>
      </c>
      <c r="F12" s="234">
        <v>403</v>
      </c>
      <c r="G12" s="235">
        <v>127487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28515625" customWidth="1"/>
    <col min="2" max="2" width="27.85546875" customWidth="1"/>
    <col min="3" max="3" width="9.5703125" bestFit="1" customWidth="1"/>
  </cols>
  <sheetData>
    <row r="1" spans="1:14" ht="23.25" customHeight="1" thickBot="1" x14ac:dyDescent="0.3">
      <c r="A1" s="216"/>
      <c r="B1" s="216"/>
      <c r="C1" s="277" t="s">
        <v>96</v>
      </c>
      <c r="D1" s="278"/>
      <c r="E1" s="278"/>
      <c r="F1" s="278"/>
      <c r="G1" s="278"/>
      <c r="H1" s="278"/>
      <c r="I1" s="278"/>
      <c r="J1" s="2"/>
      <c r="K1" s="2"/>
      <c r="L1" s="2"/>
      <c r="M1" s="2"/>
      <c r="N1" s="7"/>
    </row>
    <row r="2" spans="1:14" ht="15.75" customHeight="1" thickBot="1" x14ac:dyDescent="0.3">
      <c r="A2" s="281" t="s">
        <v>0</v>
      </c>
      <c r="B2" s="283" t="s">
        <v>1</v>
      </c>
      <c r="C2" s="285" t="s">
        <v>2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79" t="s">
        <v>3</v>
      </c>
    </row>
    <row r="3" spans="1:14" ht="15.75" thickBot="1" x14ac:dyDescent="0.3">
      <c r="A3" s="282"/>
      <c r="B3" s="284"/>
      <c r="C3" s="89" t="s">
        <v>69</v>
      </c>
      <c r="D3" s="23" t="s">
        <v>4</v>
      </c>
      <c r="E3" s="22" t="s">
        <v>5</v>
      </c>
      <c r="F3" s="23" t="s">
        <v>6</v>
      </c>
      <c r="G3" s="22" t="s">
        <v>7</v>
      </c>
      <c r="H3" s="23" t="s">
        <v>8</v>
      </c>
      <c r="I3" s="22" t="s">
        <v>93</v>
      </c>
      <c r="J3" s="23" t="s">
        <v>9</v>
      </c>
      <c r="K3" s="89" t="s">
        <v>10</v>
      </c>
      <c r="L3" s="23" t="s">
        <v>94</v>
      </c>
      <c r="M3" s="24" t="s">
        <v>11</v>
      </c>
      <c r="N3" s="280"/>
    </row>
    <row r="4" spans="1:14" x14ac:dyDescent="0.25">
      <c r="A4" s="4">
        <v>1</v>
      </c>
      <c r="B4" s="8" t="s">
        <v>12</v>
      </c>
      <c r="C4" s="186">
        <v>32868</v>
      </c>
      <c r="D4" s="157">
        <v>60533</v>
      </c>
      <c r="E4" s="208">
        <v>34569</v>
      </c>
      <c r="F4" s="202">
        <v>111346</v>
      </c>
      <c r="G4" s="208">
        <v>55747</v>
      </c>
      <c r="H4" s="202">
        <v>46392</v>
      </c>
      <c r="I4" s="208">
        <v>27604</v>
      </c>
      <c r="J4" s="202">
        <v>43920</v>
      </c>
      <c r="K4" s="186">
        <v>51866</v>
      </c>
      <c r="L4" s="202">
        <v>27837</v>
      </c>
      <c r="M4" s="198">
        <v>31737</v>
      </c>
      <c r="N4" s="195">
        <f t="shared" ref="N4:N21" si="0">SUM(C4:M4)</f>
        <v>524419</v>
      </c>
    </row>
    <row r="5" spans="1:14" x14ac:dyDescent="0.25">
      <c r="A5" s="3">
        <v>2</v>
      </c>
      <c r="B5" s="9" t="s">
        <v>13</v>
      </c>
      <c r="C5" s="205">
        <v>5</v>
      </c>
      <c r="D5" s="71">
        <v>2734</v>
      </c>
      <c r="E5" s="20">
        <v>2</v>
      </c>
      <c r="F5" s="203">
        <v>902</v>
      </c>
      <c r="G5" s="206">
        <v>24</v>
      </c>
      <c r="H5" s="203">
        <v>415</v>
      </c>
      <c r="I5" s="205">
        <v>0</v>
      </c>
      <c r="J5" s="203">
        <v>31</v>
      </c>
      <c r="K5" s="205">
        <v>31</v>
      </c>
      <c r="L5" s="21">
        <v>0</v>
      </c>
      <c r="M5" s="199">
        <v>0</v>
      </c>
      <c r="N5" s="196">
        <f t="shared" si="0"/>
        <v>4144</v>
      </c>
    </row>
    <row r="6" spans="1:14" x14ac:dyDescent="0.25">
      <c r="A6" s="3">
        <v>3</v>
      </c>
      <c r="B6" s="9" t="s">
        <v>14</v>
      </c>
      <c r="C6" s="206">
        <v>3071</v>
      </c>
      <c r="D6" s="71">
        <v>7561</v>
      </c>
      <c r="E6" s="206">
        <v>9434</v>
      </c>
      <c r="F6" s="203">
        <v>6463</v>
      </c>
      <c r="G6" s="206">
        <v>2660</v>
      </c>
      <c r="H6" s="203">
        <v>4829</v>
      </c>
      <c r="I6" s="206">
        <v>759</v>
      </c>
      <c r="J6" s="203">
        <v>2790</v>
      </c>
      <c r="K6" s="206">
        <v>6060</v>
      </c>
      <c r="L6" s="203">
        <v>815</v>
      </c>
      <c r="M6" s="200">
        <v>2777</v>
      </c>
      <c r="N6" s="196">
        <f t="shared" si="0"/>
        <v>47219</v>
      </c>
    </row>
    <row r="7" spans="1:14" x14ac:dyDescent="0.25">
      <c r="A7" s="3">
        <v>4</v>
      </c>
      <c r="B7" s="9" t="s">
        <v>15</v>
      </c>
      <c r="C7" s="205">
        <v>0</v>
      </c>
      <c r="D7" s="38">
        <v>0</v>
      </c>
      <c r="E7" s="205">
        <v>0</v>
      </c>
      <c r="F7" s="21">
        <v>0</v>
      </c>
      <c r="G7" s="205">
        <v>0</v>
      </c>
      <c r="H7" s="21">
        <v>0</v>
      </c>
      <c r="I7" s="205">
        <v>0</v>
      </c>
      <c r="J7" s="21">
        <v>0</v>
      </c>
      <c r="K7" s="205">
        <v>0</v>
      </c>
      <c r="L7" s="21">
        <v>0</v>
      </c>
      <c r="M7" s="199">
        <v>0</v>
      </c>
      <c r="N7" s="9">
        <f t="shared" si="0"/>
        <v>0</v>
      </c>
    </row>
    <row r="8" spans="1:14" x14ac:dyDescent="0.25">
      <c r="A8" s="3">
        <v>5</v>
      </c>
      <c r="B8" s="9" t="s">
        <v>16</v>
      </c>
      <c r="C8" s="205">
        <v>0</v>
      </c>
      <c r="D8" s="71">
        <v>6</v>
      </c>
      <c r="E8" s="20">
        <v>0</v>
      </c>
      <c r="F8" s="21">
        <v>0</v>
      </c>
      <c r="G8" s="206">
        <v>1</v>
      </c>
      <c r="H8" s="203">
        <v>2</v>
      </c>
      <c r="I8" s="205">
        <v>0</v>
      </c>
      <c r="J8" s="21">
        <v>0</v>
      </c>
      <c r="K8" s="205">
        <v>1</v>
      </c>
      <c r="L8" s="21">
        <v>0</v>
      </c>
      <c r="M8" s="199">
        <v>0</v>
      </c>
      <c r="N8" s="196">
        <f t="shared" si="0"/>
        <v>10</v>
      </c>
    </row>
    <row r="9" spans="1:14" x14ac:dyDescent="0.25">
      <c r="A9" s="3">
        <v>6</v>
      </c>
      <c r="B9" s="9" t="s">
        <v>17</v>
      </c>
      <c r="C9" s="205">
        <v>3</v>
      </c>
      <c r="D9" s="38">
        <v>6</v>
      </c>
      <c r="E9" s="205">
        <v>4</v>
      </c>
      <c r="F9" s="21">
        <v>5</v>
      </c>
      <c r="G9" s="205">
        <v>5</v>
      </c>
      <c r="H9" s="21">
        <v>7</v>
      </c>
      <c r="I9" s="205">
        <v>0</v>
      </c>
      <c r="J9" s="21">
        <v>3</v>
      </c>
      <c r="K9" s="205">
        <v>3</v>
      </c>
      <c r="L9" s="21">
        <v>0</v>
      </c>
      <c r="M9" s="199">
        <v>0</v>
      </c>
      <c r="N9" s="196">
        <f t="shared" si="0"/>
        <v>36</v>
      </c>
    </row>
    <row r="10" spans="1:14" x14ac:dyDescent="0.25">
      <c r="A10" s="3">
        <v>7</v>
      </c>
      <c r="B10" s="9" t="s">
        <v>18</v>
      </c>
      <c r="C10" s="206">
        <v>594</v>
      </c>
      <c r="D10" s="71">
        <v>653</v>
      </c>
      <c r="E10" s="206">
        <v>390</v>
      </c>
      <c r="F10" s="203">
        <v>285</v>
      </c>
      <c r="G10" s="206">
        <v>318</v>
      </c>
      <c r="H10" s="203">
        <v>585</v>
      </c>
      <c r="I10" s="205">
        <v>9</v>
      </c>
      <c r="J10" s="203">
        <v>144</v>
      </c>
      <c r="K10" s="206">
        <v>48</v>
      </c>
      <c r="L10" s="21">
        <v>1</v>
      </c>
      <c r="M10" s="200">
        <v>74</v>
      </c>
      <c r="N10" s="196">
        <f t="shared" si="0"/>
        <v>3101</v>
      </c>
    </row>
    <row r="11" spans="1:14" x14ac:dyDescent="0.25">
      <c r="A11" s="3">
        <v>8</v>
      </c>
      <c r="B11" s="9" t="s">
        <v>19</v>
      </c>
      <c r="C11" s="206">
        <f>12618+1</f>
        <v>12619</v>
      </c>
      <c r="D11" s="71">
        <v>15639</v>
      </c>
      <c r="E11" s="206">
        <v>6060</v>
      </c>
      <c r="F11" s="203">
        <v>16461</v>
      </c>
      <c r="G11" s="206">
        <v>6728</v>
      </c>
      <c r="H11" s="203">
        <v>17669</v>
      </c>
      <c r="I11" s="206">
        <v>828</v>
      </c>
      <c r="J11" s="203">
        <v>7688</v>
      </c>
      <c r="K11" s="206">
        <v>6567</v>
      </c>
      <c r="L11" s="203">
        <v>1383</v>
      </c>
      <c r="M11" s="200">
        <v>8100</v>
      </c>
      <c r="N11" s="196">
        <f t="shared" si="0"/>
        <v>99742</v>
      </c>
    </row>
    <row r="12" spans="1:14" x14ac:dyDescent="0.25">
      <c r="A12" s="3">
        <v>9</v>
      </c>
      <c r="B12" s="9" t="s">
        <v>20</v>
      </c>
      <c r="C12" s="206">
        <f>13587+1</f>
        <v>13588</v>
      </c>
      <c r="D12" s="71">
        <v>17210</v>
      </c>
      <c r="E12" s="206">
        <v>2581</v>
      </c>
      <c r="F12" s="203">
        <v>22319</v>
      </c>
      <c r="G12" s="206">
        <v>7249</v>
      </c>
      <c r="H12" s="203">
        <v>14491</v>
      </c>
      <c r="I12" s="206">
        <v>344</v>
      </c>
      <c r="J12" s="203">
        <v>8697</v>
      </c>
      <c r="K12" s="206">
        <v>3025</v>
      </c>
      <c r="L12" s="203">
        <v>896</v>
      </c>
      <c r="M12" s="200">
        <v>2348</v>
      </c>
      <c r="N12" s="196">
        <f t="shared" si="0"/>
        <v>92748</v>
      </c>
    </row>
    <row r="13" spans="1:14" x14ac:dyDescent="0.25">
      <c r="A13" s="3">
        <v>10</v>
      </c>
      <c r="B13" s="9" t="s">
        <v>21</v>
      </c>
      <c r="C13" s="206">
        <v>51269</v>
      </c>
      <c r="D13" s="71">
        <v>104248</v>
      </c>
      <c r="E13" s="206">
        <v>75320</v>
      </c>
      <c r="F13" s="203">
        <v>68551</v>
      </c>
      <c r="G13" s="206">
        <v>89322</v>
      </c>
      <c r="H13" s="203">
        <v>78920</v>
      </c>
      <c r="I13" s="206">
        <v>53950</v>
      </c>
      <c r="J13" s="203">
        <v>85090</v>
      </c>
      <c r="K13" s="206">
        <v>85092</v>
      </c>
      <c r="L13" s="203">
        <v>49895</v>
      </c>
      <c r="M13" s="200">
        <v>51110</v>
      </c>
      <c r="N13" s="196">
        <f t="shared" si="0"/>
        <v>792767</v>
      </c>
    </row>
    <row r="14" spans="1:14" x14ac:dyDescent="0.25">
      <c r="A14" s="3">
        <v>11</v>
      </c>
      <c r="B14" s="9" t="s">
        <v>22</v>
      </c>
      <c r="C14" s="205">
        <v>0</v>
      </c>
      <c r="D14" s="71">
        <v>6</v>
      </c>
      <c r="E14" s="205">
        <v>0</v>
      </c>
      <c r="F14" s="203">
        <v>0</v>
      </c>
      <c r="G14" s="206">
        <v>2</v>
      </c>
      <c r="H14" s="203">
        <v>8</v>
      </c>
      <c r="I14" s="205">
        <v>0</v>
      </c>
      <c r="J14" s="21">
        <v>0</v>
      </c>
      <c r="K14" s="205">
        <v>31</v>
      </c>
      <c r="L14" s="21">
        <v>0</v>
      </c>
      <c r="M14" s="199">
        <v>0</v>
      </c>
      <c r="N14" s="196">
        <f t="shared" si="0"/>
        <v>47</v>
      </c>
    </row>
    <row r="15" spans="1:14" x14ac:dyDescent="0.25">
      <c r="A15" s="3">
        <v>12</v>
      </c>
      <c r="B15" s="9" t="s">
        <v>23</v>
      </c>
      <c r="C15" s="205">
        <v>43</v>
      </c>
      <c r="D15" s="38">
        <v>81</v>
      </c>
      <c r="E15" s="205">
        <v>21</v>
      </c>
      <c r="F15" s="21">
        <v>242</v>
      </c>
      <c r="G15" s="205">
        <v>44</v>
      </c>
      <c r="H15" s="21">
        <v>63</v>
      </c>
      <c r="I15" s="205">
        <v>0</v>
      </c>
      <c r="J15" s="21">
        <v>22</v>
      </c>
      <c r="K15" s="205">
        <v>159</v>
      </c>
      <c r="L15" s="21">
        <v>0</v>
      </c>
      <c r="M15" s="199">
        <v>7</v>
      </c>
      <c r="N15" s="196">
        <f t="shared" si="0"/>
        <v>682</v>
      </c>
    </row>
    <row r="16" spans="1:14" x14ac:dyDescent="0.25">
      <c r="A16" s="3">
        <v>13</v>
      </c>
      <c r="B16" s="9" t="s">
        <v>24</v>
      </c>
      <c r="C16" s="206">
        <v>3739</v>
      </c>
      <c r="D16" s="71">
        <v>5135</v>
      </c>
      <c r="E16" s="206">
        <v>1846</v>
      </c>
      <c r="F16" s="203">
        <v>6849</v>
      </c>
      <c r="G16" s="206">
        <v>4187</v>
      </c>
      <c r="H16" s="203">
        <v>13398</v>
      </c>
      <c r="I16" s="206">
        <v>176</v>
      </c>
      <c r="J16" s="203">
        <v>1150</v>
      </c>
      <c r="K16" s="206">
        <v>3244</v>
      </c>
      <c r="L16" s="203">
        <v>267</v>
      </c>
      <c r="M16" s="200">
        <v>1455</v>
      </c>
      <c r="N16" s="196">
        <f t="shared" si="0"/>
        <v>41446</v>
      </c>
    </row>
    <row r="17" spans="1:14" x14ac:dyDescent="0.25">
      <c r="A17" s="3">
        <v>14</v>
      </c>
      <c r="B17" s="9" t="s">
        <v>25</v>
      </c>
      <c r="C17" s="205">
        <v>0</v>
      </c>
      <c r="D17" s="71">
        <v>13</v>
      </c>
      <c r="E17" s="205">
        <v>0</v>
      </c>
      <c r="F17" s="21">
        <v>0</v>
      </c>
      <c r="G17" s="205">
        <v>0</v>
      </c>
      <c r="H17" s="21">
        <v>0</v>
      </c>
      <c r="I17" s="205">
        <v>0</v>
      </c>
      <c r="J17" s="21">
        <v>0</v>
      </c>
      <c r="K17" s="205">
        <v>0</v>
      </c>
      <c r="L17" s="21">
        <v>0</v>
      </c>
      <c r="M17" s="199">
        <v>0</v>
      </c>
      <c r="N17" s="196">
        <f t="shared" si="0"/>
        <v>13</v>
      </c>
    </row>
    <row r="18" spans="1:14" x14ac:dyDescent="0.25">
      <c r="A18" s="3">
        <v>15</v>
      </c>
      <c r="B18" s="9" t="s">
        <v>26</v>
      </c>
      <c r="C18" s="205">
        <v>4</v>
      </c>
      <c r="D18" s="38">
        <v>13</v>
      </c>
      <c r="E18" s="205">
        <v>4</v>
      </c>
      <c r="F18" s="203">
        <v>5312</v>
      </c>
      <c r="G18" s="205">
        <v>0</v>
      </c>
      <c r="H18" s="21">
        <v>0</v>
      </c>
      <c r="I18" s="205">
        <v>0</v>
      </c>
      <c r="J18" s="21">
        <v>0</v>
      </c>
      <c r="K18" s="205">
        <v>147</v>
      </c>
      <c r="L18" s="21">
        <v>0</v>
      </c>
      <c r="M18" s="199">
        <v>0</v>
      </c>
      <c r="N18" s="196">
        <f>SUM(C18:M18)</f>
        <v>5480</v>
      </c>
    </row>
    <row r="19" spans="1:14" x14ac:dyDescent="0.25">
      <c r="A19" s="3">
        <v>16</v>
      </c>
      <c r="B19" s="9" t="s">
        <v>27</v>
      </c>
      <c r="C19" s="206">
        <v>26</v>
      </c>
      <c r="D19" s="71">
        <v>122</v>
      </c>
      <c r="E19" s="206">
        <v>36</v>
      </c>
      <c r="F19" s="203">
        <v>63</v>
      </c>
      <c r="G19" s="205">
        <v>0</v>
      </c>
      <c r="H19" s="203">
        <v>1474</v>
      </c>
      <c r="I19" s="205">
        <v>0</v>
      </c>
      <c r="J19" s="203">
        <v>17</v>
      </c>
      <c r="K19" s="206">
        <v>0</v>
      </c>
      <c r="L19" s="21">
        <v>0</v>
      </c>
      <c r="M19" s="200">
        <v>1</v>
      </c>
      <c r="N19" s="196">
        <f>SUM(C19:M19)</f>
        <v>1739</v>
      </c>
    </row>
    <row r="20" spans="1:14" x14ac:dyDescent="0.25">
      <c r="A20" s="3">
        <v>17</v>
      </c>
      <c r="B20" s="9" t="s">
        <v>28</v>
      </c>
      <c r="C20" s="205">
        <v>0</v>
      </c>
      <c r="D20" s="38">
        <v>0</v>
      </c>
      <c r="E20" s="205">
        <v>0</v>
      </c>
      <c r="F20" s="21">
        <v>0</v>
      </c>
      <c r="G20" s="205">
        <v>0</v>
      </c>
      <c r="H20" s="21">
        <v>0</v>
      </c>
      <c r="I20" s="205">
        <v>0</v>
      </c>
      <c r="J20" s="21">
        <v>0</v>
      </c>
      <c r="K20" s="205">
        <v>0</v>
      </c>
      <c r="L20" s="21">
        <v>0</v>
      </c>
      <c r="M20" s="199">
        <v>14</v>
      </c>
      <c r="N20" s="9">
        <f>SUM(C20:M20)</f>
        <v>14</v>
      </c>
    </row>
    <row r="21" spans="1:14" ht="15.75" thickBot="1" x14ac:dyDescent="0.3">
      <c r="A21" s="5">
        <v>18</v>
      </c>
      <c r="B21" s="10" t="s">
        <v>29</v>
      </c>
      <c r="C21" s="207">
        <v>18030</v>
      </c>
      <c r="D21" s="158">
        <v>58845</v>
      </c>
      <c r="E21" s="207">
        <v>24351</v>
      </c>
      <c r="F21" s="204">
        <v>60479</v>
      </c>
      <c r="G21" s="207">
        <v>28378</v>
      </c>
      <c r="H21" s="204">
        <v>94288</v>
      </c>
      <c r="I21" s="207">
        <v>20664</v>
      </c>
      <c r="J21" s="204">
        <v>45639</v>
      </c>
      <c r="K21" s="207">
        <v>39912</v>
      </c>
      <c r="L21" s="204">
        <v>14496</v>
      </c>
      <c r="M21" s="201">
        <v>33961</v>
      </c>
      <c r="N21" s="197">
        <f t="shared" si="0"/>
        <v>439043</v>
      </c>
    </row>
    <row r="22" spans="1:14" ht="15.75" thickBot="1" x14ac:dyDescent="0.3">
      <c r="A22" s="6"/>
      <c r="B22" s="18" t="s">
        <v>30</v>
      </c>
      <c r="C22" s="217">
        <f>87927+1</f>
        <v>87928</v>
      </c>
      <c r="D22" s="218">
        <v>194826</v>
      </c>
      <c r="E22" s="217">
        <v>117192</v>
      </c>
      <c r="F22" s="219">
        <v>197983</v>
      </c>
      <c r="G22" s="220">
        <v>131253</v>
      </c>
      <c r="H22" s="219">
        <v>199822</v>
      </c>
      <c r="I22" s="220">
        <v>76585</v>
      </c>
      <c r="J22" s="219">
        <v>143175</v>
      </c>
      <c r="K22" s="220">
        <v>140146</v>
      </c>
      <c r="L22" s="219">
        <v>67131</v>
      </c>
      <c r="M22" s="221">
        <v>98069</v>
      </c>
      <c r="N22" s="222">
        <f>SUM(C22:M22)</f>
        <v>1454110</v>
      </c>
    </row>
    <row r="23" spans="1:14" ht="15.75" thickBot="1" x14ac:dyDescent="0.3">
      <c r="A23" s="12"/>
      <c r="B23" s="17"/>
      <c r="C23" s="13"/>
      <c r="D23" s="15"/>
      <c r="E23" s="14"/>
      <c r="F23" s="15"/>
      <c r="G23" s="15"/>
      <c r="H23" s="15"/>
      <c r="I23" s="15"/>
      <c r="J23" s="15"/>
      <c r="K23" s="15"/>
      <c r="L23" s="15"/>
      <c r="M23" s="16"/>
      <c r="N23" s="15"/>
    </row>
    <row r="24" spans="1:14" ht="15.75" customHeight="1" thickBot="1" x14ac:dyDescent="0.3">
      <c r="A24" s="275" t="s">
        <v>31</v>
      </c>
      <c r="B24" s="276"/>
      <c r="C24" s="26">
        <f>C22/N22</f>
        <v>6.0468602787959645E-2</v>
      </c>
      <c r="D24" s="27">
        <f>D22/N22</f>
        <v>0.1339829861564806</v>
      </c>
      <c r="E24" s="28">
        <f>E22/N22</f>
        <v>8.0593627717297861E-2</v>
      </c>
      <c r="F24" s="27">
        <f>F22/N22</f>
        <v>0.13615407362579171</v>
      </c>
      <c r="G24" s="28">
        <f>G22/N22</f>
        <v>9.0263460123374439E-2</v>
      </c>
      <c r="H24" s="27">
        <f>H22/N22</f>
        <v>0.13741876474269485</v>
      </c>
      <c r="I24" s="28">
        <f>I22/N22</f>
        <v>5.2667954969018847E-2</v>
      </c>
      <c r="J24" s="27">
        <f>J22/N22</f>
        <v>9.8462289647963358E-2</v>
      </c>
      <c r="K24" s="28">
        <f>K22/N22</f>
        <v>9.6379228531541628E-2</v>
      </c>
      <c r="L24" s="27">
        <f>L22/N22</f>
        <v>4.6166383561078599E-2</v>
      </c>
      <c r="M24" s="29">
        <f>M22/N22</f>
        <v>6.7442628136798452E-2</v>
      </c>
      <c r="N24" s="10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281" t="s">
        <v>0</v>
      </c>
      <c r="B26" s="287" t="s">
        <v>1</v>
      </c>
      <c r="C26" s="291" t="s">
        <v>90</v>
      </c>
      <c r="D26" s="292"/>
      <c r="E26" s="292"/>
      <c r="F26" s="292"/>
      <c r="G26" s="293"/>
      <c r="H26" s="29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82"/>
      <c r="B27" s="288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295"/>
      <c r="I27" s="1"/>
      <c r="J27" s="107"/>
      <c r="K27" s="289" t="s">
        <v>33</v>
      </c>
      <c r="L27" s="290"/>
      <c r="M27" s="148">
        <f>N22</f>
        <v>1454110</v>
      </c>
      <c r="N27" s="149">
        <f>M27/M29</f>
        <v>0.98491981029197206</v>
      </c>
    </row>
    <row r="28" spans="1:14" ht="15.75" thickBot="1" x14ac:dyDescent="0.3">
      <c r="A28" s="25">
        <v>19</v>
      </c>
      <c r="B28" s="171" t="s">
        <v>34</v>
      </c>
      <c r="C28" s="147">
        <v>16539</v>
      </c>
      <c r="D28" s="57">
        <v>2074</v>
      </c>
      <c r="E28" s="147">
        <v>2528</v>
      </c>
      <c r="F28" s="57">
        <v>889</v>
      </c>
      <c r="G28" s="147">
        <v>234</v>
      </c>
      <c r="H28" s="57">
        <f>SUM(C28:G28)</f>
        <v>22264</v>
      </c>
      <c r="I28" s="1"/>
      <c r="J28" s="107"/>
      <c r="K28" s="271" t="s">
        <v>34</v>
      </c>
      <c r="L28" s="272"/>
      <c r="M28" s="147">
        <f>H28</f>
        <v>22264</v>
      </c>
      <c r="N28" s="150">
        <f>M28/M29</f>
        <v>1.5080189708027911E-2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73" t="s">
        <v>3</v>
      </c>
      <c r="L29" s="274"/>
      <c r="M29" s="151">
        <f>M27+M28</f>
        <v>1476374</v>
      </c>
      <c r="N29" s="152">
        <f>M29/M29</f>
        <v>1</v>
      </c>
    </row>
    <row r="30" spans="1:14" ht="15.75" customHeight="1" thickBot="1" x14ac:dyDescent="0.3">
      <c r="A30" s="275" t="s">
        <v>35</v>
      </c>
      <c r="B30" s="276"/>
      <c r="C30" s="26">
        <f>C28/H28</f>
        <v>0.74285842615882136</v>
      </c>
      <c r="D30" s="108">
        <f>D28/H28</f>
        <v>9.3154868846568456E-2</v>
      </c>
      <c r="E30" s="26">
        <f>E28/H28</f>
        <v>0.11354653251886454</v>
      </c>
      <c r="F30" s="108">
        <f>F28/H28</f>
        <v>3.9929931728350701E-2</v>
      </c>
      <c r="G30" s="26">
        <f>G28/H28</f>
        <v>1.0510240747394898E-2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C26:G26"/>
    <mergeCell ref="H26:H2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</cols>
  <sheetData>
    <row r="1" spans="1:14" ht="31.5" customHeight="1" thickBot="1" x14ac:dyDescent="0.3">
      <c r="A1" s="160"/>
      <c r="B1" s="160"/>
      <c r="C1" s="300" t="s">
        <v>97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223" t="s">
        <v>36</v>
      </c>
    </row>
    <row r="2" spans="1:14" ht="15.75" thickBot="1" x14ac:dyDescent="0.3">
      <c r="A2" s="303" t="s">
        <v>0</v>
      </c>
      <c r="B2" s="305" t="s">
        <v>1</v>
      </c>
      <c r="C2" s="307" t="s">
        <v>2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296" t="s">
        <v>3</v>
      </c>
    </row>
    <row r="3" spans="1:14" ht="15.75" thickBot="1" x14ac:dyDescent="0.3">
      <c r="A3" s="304"/>
      <c r="B3" s="306"/>
      <c r="C3" s="89" t="s">
        <v>69</v>
      </c>
      <c r="D3" s="31" t="s">
        <v>4</v>
      </c>
      <c r="E3" s="32" t="s">
        <v>5</v>
      </c>
      <c r="F3" s="31" t="s">
        <v>6</v>
      </c>
      <c r="G3" s="32" t="s">
        <v>7</v>
      </c>
      <c r="H3" s="31" t="s">
        <v>8</v>
      </c>
      <c r="I3" s="32" t="s">
        <v>93</v>
      </c>
      <c r="J3" s="31" t="s">
        <v>9</v>
      </c>
      <c r="K3" s="87" t="s">
        <v>10</v>
      </c>
      <c r="L3" s="34" t="s">
        <v>94</v>
      </c>
      <c r="M3" s="33" t="s">
        <v>11</v>
      </c>
      <c r="N3" s="297"/>
    </row>
    <row r="4" spans="1:14" x14ac:dyDescent="0.25">
      <c r="A4" s="35">
        <v>1</v>
      </c>
      <c r="B4" s="36" t="s">
        <v>12</v>
      </c>
      <c r="C4" s="191">
        <v>51127</v>
      </c>
      <c r="D4" s="157">
        <v>74246</v>
      </c>
      <c r="E4" s="191">
        <v>25133</v>
      </c>
      <c r="F4" s="157">
        <v>20854</v>
      </c>
      <c r="G4" s="191">
        <v>39649</v>
      </c>
      <c r="H4" s="157">
        <v>82006</v>
      </c>
      <c r="I4" s="191">
        <v>4128</v>
      </c>
      <c r="J4" s="157">
        <v>28552</v>
      </c>
      <c r="K4" s="191">
        <v>22623</v>
      </c>
      <c r="L4" s="169">
        <v>5235</v>
      </c>
      <c r="M4" s="83">
        <v>20370</v>
      </c>
      <c r="N4" s="157">
        <f t="shared" ref="N4:N21" si="0">SUM(C4:M4)</f>
        <v>373923</v>
      </c>
    </row>
    <row r="5" spans="1:14" x14ac:dyDescent="0.25">
      <c r="A5" s="37">
        <v>2</v>
      </c>
      <c r="B5" s="38" t="s">
        <v>13</v>
      </c>
      <c r="C5" s="58">
        <v>0</v>
      </c>
      <c r="D5" s="71">
        <v>13969</v>
      </c>
      <c r="E5" s="58">
        <v>0</v>
      </c>
      <c r="F5" s="71">
        <v>1120</v>
      </c>
      <c r="G5" s="58">
        <v>475</v>
      </c>
      <c r="H5" s="71">
        <v>20224</v>
      </c>
      <c r="I5" s="58">
        <v>0</v>
      </c>
      <c r="J5" s="71">
        <v>1843</v>
      </c>
      <c r="K5" s="58">
        <v>31</v>
      </c>
      <c r="L5" s="38">
        <v>0</v>
      </c>
      <c r="M5" s="68">
        <v>0</v>
      </c>
      <c r="N5" s="71">
        <f t="shared" si="0"/>
        <v>37662</v>
      </c>
    </row>
    <row r="6" spans="1:14" x14ac:dyDescent="0.25">
      <c r="A6" s="37">
        <v>3</v>
      </c>
      <c r="B6" s="38" t="s">
        <v>14</v>
      </c>
      <c r="C6" s="192">
        <v>40343</v>
      </c>
      <c r="D6" s="71">
        <v>126911</v>
      </c>
      <c r="E6" s="192">
        <v>27941</v>
      </c>
      <c r="F6" s="71">
        <v>89038</v>
      </c>
      <c r="G6" s="192">
        <v>26810</v>
      </c>
      <c r="H6" s="71">
        <v>56231</v>
      </c>
      <c r="I6" s="192">
        <v>5863</v>
      </c>
      <c r="J6" s="71">
        <v>39108</v>
      </c>
      <c r="K6" s="192">
        <v>65536</v>
      </c>
      <c r="L6" s="71">
        <v>12897</v>
      </c>
      <c r="M6" s="84">
        <v>30012</v>
      </c>
      <c r="N6" s="71">
        <f t="shared" si="0"/>
        <v>520690</v>
      </c>
    </row>
    <row r="7" spans="1:14" x14ac:dyDescent="0.25">
      <c r="A7" s="37">
        <v>4</v>
      </c>
      <c r="B7" s="38" t="s">
        <v>15</v>
      </c>
      <c r="C7" s="58">
        <v>0</v>
      </c>
      <c r="D7" s="38">
        <v>0</v>
      </c>
      <c r="E7" s="58">
        <v>0</v>
      </c>
      <c r="F7" s="38">
        <v>0</v>
      </c>
      <c r="G7" s="58">
        <v>0</v>
      </c>
      <c r="H7" s="38">
        <v>0</v>
      </c>
      <c r="I7" s="58">
        <v>0</v>
      </c>
      <c r="J7" s="38">
        <v>0</v>
      </c>
      <c r="K7" s="58">
        <v>0</v>
      </c>
      <c r="L7" s="38">
        <v>0</v>
      </c>
      <c r="M7" s="68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58">
        <v>0</v>
      </c>
      <c r="D8" s="38">
        <v>0</v>
      </c>
      <c r="E8" s="58">
        <v>0</v>
      </c>
      <c r="F8" s="38">
        <v>0</v>
      </c>
      <c r="G8" s="192">
        <v>0</v>
      </c>
      <c r="H8" s="38">
        <v>0</v>
      </c>
      <c r="I8" s="58">
        <v>0</v>
      </c>
      <c r="J8" s="38">
        <v>0</v>
      </c>
      <c r="K8" s="58">
        <v>0</v>
      </c>
      <c r="L8" s="38">
        <v>0</v>
      </c>
      <c r="M8" s="68">
        <v>0</v>
      </c>
      <c r="N8" s="71">
        <f t="shared" si="0"/>
        <v>0</v>
      </c>
    </row>
    <row r="9" spans="1:14" x14ac:dyDescent="0.25">
      <c r="A9" s="37">
        <v>6</v>
      </c>
      <c r="B9" s="38" t="s">
        <v>17</v>
      </c>
      <c r="C9" s="58">
        <v>0</v>
      </c>
      <c r="D9" s="38">
        <v>0</v>
      </c>
      <c r="E9" s="58">
        <v>0</v>
      </c>
      <c r="F9" s="38">
        <v>973</v>
      </c>
      <c r="G9" s="58">
        <v>0</v>
      </c>
      <c r="H9" s="38">
        <v>0</v>
      </c>
      <c r="I9" s="58">
        <v>0</v>
      </c>
      <c r="J9" s="38">
        <v>0</v>
      </c>
      <c r="K9" s="58">
        <v>0</v>
      </c>
      <c r="L9" s="38">
        <v>0</v>
      </c>
      <c r="M9" s="68">
        <v>0</v>
      </c>
      <c r="N9" s="38">
        <f t="shared" si="0"/>
        <v>973</v>
      </c>
    </row>
    <row r="10" spans="1:14" x14ac:dyDescent="0.25">
      <c r="A10" s="37">
        <v>7</v>
      </c>
      <c r="B10" s="38" t="s">
        <v>18</v>
      </c>
      <c r="C10" s="192">
        <v>2930</v>
      </c>
      <c r="D10" s="71">
        <v>0</v>
      </c>
      <c r="E10" s="58">
        <v>240</v>
      </c>
      <c r="F10" s="71">
        <v>943</v>
      </c>
      <c r="G10" s="192">
        <v>173</v>
      </c>
      <c r="H10" s="38">
        <v>16</v>
      </c>
      <c r="I10" s="58">
        <v>0</v>
      </c>
      <c r="J10" s="38">
        <v>54</v>
      </c>
      <c r="K10" s="192">
        <v>0</v>
      </c>
      <c r="L10" s="38">
        <v>0</v>
      </c>
      <c r="M10" s="68">
        <v>0</v>
      </c>
      <c r="N10" s="71">
        <f t="shared" si="0"/>
        <v>4356</v>
      </c>
    </row>
    <row r="11" spans="1:14" x14ac:dyDescent="0.25">
      <c r="A11" s="37">
        <v>8</v>
      </c>
      <c r="B11" s="38" t="s">
        <v>19</v>
      </c>
      <c r="C11" s="192">
        <v>14781</v>
      </c>
      <c r="D11" s="71">
        <v>14144</v>
      </c>
      <c r="E11" s="192">
        <v>50195</v>
      </c>
      <c r="F11" s="71">
        <v>33934</v>
      </c>
      <c r="G11" s="192">
        <v>4438</v>
      </c>
      <c r="H11" s="71">
        <v>9690</v>
      </c>
      <c r="I11" s="192">
        <v>439</v>
      </c>
      <c r="J11" s="71">
        <v>6696</v>
      </c>
      <c r="K11" s="192">
        <v>3014</v>
      </c>
      <c r="L11" s="71">
        <v>2459</v>
      </c>
      <c r="M11" s="84">
        <v>349</v>
      </c>
      <c r="N11" s="71">
        <f t="shared" si="0"/>
        <v>140139</v>
      </c>
    </row>
    <row r="12" spans="1:14" x14ac:dyDescent="0.25">
      <c r="A12" s="37">
        <v>9</v>
      </c>
      <c r="B12" s="38" t="s">
        <v>20</v>
      </c>
      <c r="C12" s="192">
        <v>109822</v>
      </c>
      <c r="D12" s="71">
        <v>130533</v>
      </c>
      <c r="E12" s="192">
        <v>14551</v>
      </c>
      <c r="F12" s="71">
        <v>46169</v>
      </c>
      <c r="G12" s="192">
        <v>91888</v>
      </c>
      <c r="H12" s="71">
        <v>7883</v>
      </c>
      <c r="I12" s="58">
        <v>1024</v>
      </c>
      <c r="J12" s="71">
        <v>25715</v>
      </c>
      <c r="K12" s="192">
        <v>22414</v>
      </c>
      <c r="L12" s="71">
        <v>20784</v>
      </c>
      <c r="M12" s="84">
        <v>15103</v>
      </c>
      <c r="N12" s="71">
        <f t="shared" si="0"/>
        <v>485886</v>
      </c>
    </row>
    <row r="13" spans="1:14" x14ac:dyDescent="0.25">
      <c r="A13" s="37">
        <v>10</v>
      </c>
      <c r="B13" s="38" t="s">
        <v>21</v>
      </c>
      <c r="C13" s="192">
        <v>114336</v>
      </c>
      <c r="D13" s="71">
        <v>308358</v>
      </c>
      <c r="E13" s="192">
        <v>153401</v>
      </c>
      <c r="F13" s="71">
        <v>168167</v>
      </c>
      <c r="G13" s="192">
        <v>224884</v>
      </c>
      <c r="H13" s="71">
        <v>165861</v>
      </c>
      <c r="I13" s="192">
        <v>99743</v>
      </c>
      <c r="J13" s="71">
        <v>199904</v>
      </c>
      <c r="K13" s="192">
        <v>215035</v>
      </c>
      <c r="L13" s="71">
        <v>147869</v>
      </c>
      <c r="M13" s="84">
        <v>133810</v>
      </c>
      <c r="N13" s="71">
        <f t="shared" si="0"/>
        <v>1931368</v>
      </c>
    </row>
    <row r="14" spans="1:14" x14ac:dyDescent="0.25">
      <c r="A14" s="37">
        <v>11</v>
      </c>
      <c r="B14" s="38" t="s">
        <v>22</v>
      </c>
      <c r="C14" s="58">
        <v>0</v>
      </c>
      <c r="D14" s="71">
        <v>207</v>
      </c>
      <c r="E14" s="58">
        <v>0</v>
      </c>
      <c r="F14" s="38">
        <v>0</v>
      </c>
      <c r="G14" s="58">
        <v>0</v>
      </c>
      <c r="H14" s="38">
        <v>0</v>
      </c>
      <c r="I14" s="58">
        <v>0</v>
      </c>
      <c r="J14" s="38">
        <v>0</v>
      </c>
      <c r="K14" s="58">
        <v>0</v>
      </c>
      <c r="L14" s="38">
        <v>0</v>
      </c>
      <c r="M14" s="68">
        <v>0</v>
      </c>
      <c r="N14" s="71">
        <f t="shared" si="0"/>
        <v>207</v>
      </c>
    </row>
    <row r="15" spans="1:14" x14ac:dyDescent="0.25">
      <c r="A15" s="37">
        <v>12</v>
      </c>
      <c r="B15" s="38" t="s">
        <v>23</v>
      </c>
      <c r="C15" s="58">
        <v>0</v>
      </c>
      <c r="D15" s="38">
        <v>0</v>
      </c>
      <c r="E15" s="58">
        <v>0</v>
      </c>
      <c r="F15" s="38">
        <v>0</v>
      </c>
      <c r="G15" s="5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68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192">
        <v>3213</v>
      </c>
      <c r="D16" s="71">
        <v>915</v>
      </c>
      <c r="E16" s="192">
        <v>454</v>
      </c>
      <c r="F16" s="71">
        <v>5976</v>
      </c>
      <c r="G16" s="192">
        <v>1969</v>
      </c>
      <c r="H16" s="71">
        <v>858</v>
      </c>
      <c r="I16" s="58">
        <v>0</v>
      </c>
      <c r="J16" s="71">
        <v>15230</v>
      </c>
      <c r="K16" s="192">
        <v>1343</v>
      </c>
      <c r="L16" s="38">
        <v>156</v>
      </c>
      <c r="M16" s="84">
        <v>2</v>
      </c>
      <c r="N16" s="71">
        <f t="shared" si="0"/>
        <v>30116</v>
      </c>
    </row>
    <row r="17" spans="1:14" x14ac:dyDescent="0.25">
      <c r="A17" s="37">
        <v>14</v>
      </c>
      <c r="B17" s="38" t="s">
        <v>25</v>
      </c>
      <c r="C17" s="58">
        <v>0</v>
      </c>
      <c r="D17" s="71">
        <v>1176</v>
      </c>
      <c r="E17" s="58">
        <v>0</v>
      </c>
      <c r="F17" s="38">
        <v>0</v>
      </c>
      <c r="G17" s="5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68">
        <v>0</v>
      </c>
      <c r="N17" s="71">
        <f t="shared" si="0"/>
        <v>1176</v>
      </c>
    </row>
    <row r="18" spans="1:14" x14ac:dyDescent="0.25">
      <c r="A18" s="37">
        <v>15</v>
      </c>
      <c r="B18" s="38" t="s">
        <v>26</v>
      </c>
      <c r="C18" s="192">
        <v>0</v>
      </c>
      <c r="D18" s="38">
        <v>0</v>
      </c>
      <c r="E18" s="58">
        <v>0</v>
      </c>
      <c r="F18" s="38">
        <v>0</v>
      </c>
      <c r="G18" s="58">
        <v>0</v>
      </c>
      <c r="H18" s="38">
        <v>0</v>
      </c>
      <c r="I18" s="58">
        <v>0</v>
      </c>
      <c r="J18" s="38">
        <v>0</v>
      </c>
      <c r="K18" s="58">
        <v>0</v>
      </c>
      <c r="L18" s="38">
        <v>0</v>
      </c>
      <c r="M18" s="68">
        <v>0</v>
      </c>
      <c r="N18" s="71">
        <f t="shared" si="0"/>
        <v>0</v>
      </c>
    </row>
    <row r="19" spans="1:14" x14ac:dyDescent="0.25">
      <c r="A19" s="37">
        <v>16</v>
      </c>
      <c r="B19" s="38" t="s">
        <v>27</v>
      </c>
      <c r="C19" s="58">
        <v>405</v>
      </c>
      <c r="D19" s="38">
        <v>0</v>
      </c>
      <c r="E19" s="58">
        <v>393</v>
      </c>
      <c r="F19" s="71">
        <v>1087</v>
      </c>
      <c r="G19" s="58">
        <v>0</v>
      </c>
      <c r="H19" s="38">
        <v>0</v>
      </c>
      <c r="I19" s="58">
        <v>0</v>
      </c>
      <c r="J19" s="38">
        <v>0</v>
      </c>
      <c r="K19" s="58">
        <v>0</v>
      </c>
      <c r="L19" s="38">
        <v>0</v>
      </c>
      <c r="M19" s="68">
        <v>0</v>
      </c>
      <c r="N19" s="71">
        <f t="shared" si="0"/>
        <v>1885</v>
      </c>
    </row>
    <row r="20" spans="1:14" x14ac:dyDescent="0.25">
      <c r="A20" s="37">
        <v>17</v>
      </c>
      <c r="B20" s="38" t="s">
        <v>28</v>
      </c>
      <c r="C20" s="58">
        <v>0</v>
      </c>
      <c r="D20" s="38">
        <v>0</v>
      </c>
      <c r="E20" s="58">
        <v>0</v>
      </c>
      <c r="F20" s="38">
        <v>0</v>
      </c>
      <c r="G20" s="58">
        <v>0</v>
      </c>
      <c r="H20" s="38">
        <v>0</v>
      </c>
      <c r="I20" s="58">
        <v>0</v>
      </c>
      <c r="J20" s="38">
        <v>0</v>
      </c>
      <c r="K20" s="58">
        <v>0</v>
      </c>
      <c r="L20" s="38">
        <v>0</v>
      </c>
      <c r="M20" s="68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213">
        <v>4884</v>
      </c>
      <c r="D21" s="158">
        <v>9341</v>
      </c>
      <c r="E21" s="213">
        <v>3370</v>
      </c>
      <c r="F21" s="158">
        <v>11651</v>
      </c>
      <c r="G21" s="213">
        <v>2719</v>
      </c>
      <c r="H21" s="158">
        <v>13026</v>
      </c>
      <c r="I21" s="213">
        <v>1367</v>
      </c>
      <c r="J21" s="158">
        <v>3194</v>
      </c>
      <c r="K21" s="213">
        <v>6078</v>
      </c>
      <c r="L21" s="41">
        <v>663</v>
      </c>
      <c r="M21" s="93">
        <v>3535</v>
      </c>
      <c r="N21" s="158">
        <f t="shared" si="0"/>
        <v>59828</v>
      </c>
    </row>
    <row r="22" spans="1:14" ht="15.75" thickBot="1" x14ac:dyDescent="0.3">
      <c r="A22" s="43"/>
      <c r="B22" s="44" t="s">
        <v>37</v>
      </c>
      <c r="C22" s="45">
        <f>SUM(C4:C21)</f>
        <v>341841</v>
      </c>
      <c r="D22" s="46">
        <f>SUM(D4:D21)</f>
        <v>679800</v>
      </c>
      <c r="E22" s="47">
        <f>SUM(E4:E21)</f>
        <v>275678</v>
      </c>
      <c r="F22" s="46">
        <f>SUM(F4:F21)</f>
        <v>379912</v>
      </c>
      <c r="G22" s="47">
        <f t="shared" ref="G22:M22" si="1">SUM(G4:G21)</f>
        <v>393005</v>
      </c>
      <c r="H22" s="46">
        <f t="shared" si="1"/>
        <v>355795</v>
      </c>
      <c r="I22" s="47">
        <f>SUM(I4:I21)</f>
        <v>112564</v>
      </c>
      <c r="J22" s="46">
        <f t="shared" si="1"/>
        <v>320296</v>
      </c>
      <c r="K22" s="136">
        <f t="shared" si="1"/>
        <v>336074</v>
      </c>
      <c r="L22" s="46">
        <f t="shared" si="1"/>
        <v>190063</v>
      </c>
      <c r="M22" s="48">
        <f t="shared" si="1"/>
        <v>203181</v>
      </c>
      <c r="N22" s="46">
        <f>SUM(C22:M22)</f>
        <v>3588209</v>
      </c>
    </row>
    <row r="23" spans="1:14" ht="15.75" thickBot="1" x14ac:dyDescent="0.3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298" t="s">
        <v>31</v>
      </c>
      <c r="B24" s="299"/>
      <c r="C24" s="55">
        <f>C22/N22</f>
        <v>9.5267862044825152E-2</v>
      </c>
      <c r="D24" s="54">
        <f>D22/N22</f>
        <v>0.18945384730934012</v>
      </c>
      <c r="E24" s="55">
        <f>E22/N22</f>
        <v>7.6828858073763259E-2</v>
      </c>
      <c r="F24" s="54">
        <f>F22/N22</f>
        <v>0.10587789061339516</v>
      </c>
      <c r="G24" s="55">
        <f>G22/N22</f>
        <v>0.10952678620448252</v>
      </c>
      <c r="H24" s="54">
        <f>H22/N22</f>
        <v>9.9156710213925664E-2</v>
      </c>
      <c r="I24" s="55">
        <f>I22/N22</f>
        <v>3.1370524961059958E-2</v>
      </c>
      <c r="J24" s="54">
        <f>J22/N22</f>
        <v>8.9263473783160352E-2</v>
      </c>
      <c r="K24" s="55">
        <f>K22/N22</f>
        <v>9.3660653546100578E-2</v>
      </c>
      <c r="L24" s="54">
        <f>L22/N22</f>
        <v>5.2968765197344968E-2</v>
      </c>
      <c r="M24" s="55">
        <f>M22/N22</f>
        <v>5.6624628052602287E-2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281" t="s">
        <v>0</v>
      </c>
      <c r="B26" s="287" t="s">
        <v>1</v>
      </c>
      <c r="C26" s="291" t="s">
        <v>90</v>
      </c>
      <c r="D26" s="292"/>
      <c r="E26" s="292"/>
      <c r="F26" s="292"/>
      <c r="G26" s="293"/>
      <c r="H26" s="29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82"/>
      <c r="B27" s="288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295"/>
      <c r="I27" s="1"/>
      <c r="J27" s="107"/>
      <c r="K27" s="289" t="s">
        <v>33</v>
      </c>
      <c r="L27" s="290"/>
      <c r="M27" s="148">
        <f>N22</f>
        <v>3588209</v>
      </c>
      <c r="N27" s="149">
        <f>M27/M29</f>
        <v>0.91570796844104951</v>
      </c>
    </row>
    <row r="28" spans="1:14" ht="15.75" thickBot="1" x14ac:dyDescent="0.3">
      <c r="A28" s="25">
        <v>19</v>
      </c>
      <c r="B28" s="171" t="s">
        <v>34</v>
      </c>
      <c r="C28" s="147">
        <f>160281+51</f>
        <v>160332</v>
      </c>
      <c r="D28" s="57">
        <v>122405</v>
      </c>
      <c r="E28" s="147">
        <f>28701+190</f>
        <v>28891</v>
      </c>
      <c r="F28" s="57">
        <v>9327</v>
      </c>
      <c r="G28" s="147">
        <v>9344</v>
      </c>
      <c r="H28" s="57">
        <f>SUM(C28:G28)</f>
        <v>330299</v>
      </c>
      <c r="I28" s="1"/>
      <c r="J28" s="107"/>
      <c r="K28" s="271" t="s">
        <v>34</v>
      </c>
      <c r="L28" s="272"/>
      <c r="M28" s="147">
        <f>H28</f>
        <v>330299</v>
      </c>
      <c r="N28" s="150">
        <f>M28/M29</f>
        <v>8.42920315589505E-2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73" t="s">
        <v>3</v>
      </c>
      <c r="L29" s="274"/>
      <c r="M29" s="151">
        <f>M27+M28</f>
        <v>3918508</v>
      </c>
      <c r="N29" s="152">
        <f>M29/M29</f>
        <v>1</v>
      </c>
    </row>
    <row r="30" spans="1:14" ht="15.75" thickBot="1" x14ac:dyDescent="0.3">
      <c r="A30" s="275" t="s">
        <v>35</v>
      </c>
      <c r="B30" s="276"/>
      <c r="C30" s="26">
        <f>C28/H28</f>
        <v>0.48541473028982829</v>
      </c>
      <c r="D30" s="108">
        <f>D28/H28</f>
        <v>0.37058846681340241</v>
      </c>
      <c r="E30" s="26">
        <f>E28/H28</f>
        <v>8.7469232422744236E-2</v>
      </c>
      <c r="F30" s="108">
        <f>F28/H28</f>
        <v>2.8238050978053219E-2</v>
      </c>
      <c r="G30" s="26">
        <f>G28/H28</f>
        <v>2.8289519495971832E-2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K29:L29"/>
    <mergeCell ref="A30:B30"/>
    <mergeCell ref="A26:A27"/>
    <mergeCell ref="B26:B27"/>
    <mergeCell ref="C26:G26"/>
    <mergeCell ref="H26:H27"/>
    <mergeCell ref="K27:L2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60"/>
      <c r="B1" s="160"/>
      <c r="C1" s="300" t="s">
        <v>98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30"/>
    </row>
    <row r="2" spans="1:14" ht="15.75" thickBot="1" x14ac:dyDescent="0.3">
      <c r="A2" s="303" t="s">
        <v>0</v>
      </c>
      <c r="B2" s="305" t="s">
        <v>1</v>
      </c>
      <c r="C2" s="309" t="s">
        <v>2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296" t="s">
        <v>3</v>
      </c>
    </row>
    <row r="3" spans="1:14" ht="15.75" thickBot="1" x14ac:dyDescent="0.3">
      <c r="A3" s="304"/>
      <c r="B3" s="306"/>
      <c r="C3" s="89" t="s">
        <v>69</v>
      </c>
      <c r="D3" s="31" t="s">
        <v>4</v>
      </c>
      <c r="E3" s="32" t="s">
        <v>5</v>
      </c>
      <c r="F3" s="31" t="s">
        <v>6</v>
      </c>
      <c r="G3" s="32" t="s">
        <v>7</v>
      </c>
      <c r="H3" s="31" t="s">
        <v>8</v>
      </c>
      <c r="I3" s="22" t="s">
        <v>93</v>
      </c>
      <c r="J3" s="31" t="s">
        <v>9</v>
      </c>
      <c r="K3" s="88" t="s">
        <v>10</v>
      </c>
      <c r="L3" s="31" t="s">
        <v>94</v>
      </c>
      <c r="M3" s="32" t="s">
        <v>11</v>
      </c>
      <c r="N3" s="297"/>
    </row>
    <row r="4" spans="1:14" x14ac:dyDescent="0.25">
      <c r="A4" s="35">
        <v>1</v>
      </c>
      <c r="B4" s="36" t="s">
        <v>12</v>
      </c>
      <c r="C4" s="191">
        <v>913</v>
      </c>
      <c r="D4" s="157">
        <v>1920</v>
      </c>
      <c r="E4" s="194">
        <v>463</v>
      </c>
      <c r="F4" s="214">
        <v>676</v>
      </c>
      <c r="G4" s="194">
        <v>684</v>
      </c>
      <c r="H4" s="157">
        <v>1388</v>
      </c>
      <c r="I4" s="194">
        <v>158</v>
      </c>
      <c r="J4" s="214">
        <v>619</v>
      </c>
      <c r="K4" s="194">
        <v>474</v>
      </c>
      <c r="L4" s="214">
        <v>88</v>
      </c>
      <c r="M4" s="194">
        <v>574</v>
      </c>
      <c r="N4" s="157">
        <f t="shared" ref="N4:N21" si="0">SUM(C4:M4)</f>
        <v>7957</v>
      </c>
    </row>
    <row r="5" spans="1:14" x14ac:dyDescent="0.25">
      <c r="A5" s="37">
        <v>2</v>
      </c>
      <c r="B5" s="38" t="s">
        <v>13</v>
      </c>
      <c r="C5" s="58">
        <v>0</v>
      </c>
      <c r="D5" s="71">
        <v>1842</v>
      </c>
      <c r="E5" s="58">
        <v>0</v>
      </c>
      <c r="F5" s="38">
        <v>64</v>
      </c>
      <c r="G5" s="58">
        <v>25</v>
      </c>
      <c r="H5" s="71">
        <v>3332</v>
      </c>
      <c r="I5" s="58">
        <v>0</v>
      </c>
      <c r="J5" s="38">
        <v>177</v>
      </c>
      <c r="K5" s="58">
        <v>1</v>
      </c>
      <c r="L5" s="38">
        <v>0</v>
      </c>
      <c r="M5" s="58">
        <v>0</v>
      </c>
      <c r="N5" s="71">
        <f t="shared" si="0"/>
        <v>5441</v>
      </c>
    </row>
    <row r="6" spans="1:14" x14ac:dyDescent="0.25">
      <c r="A6" s="37">
        <v>3</v>
      </c>
      <c r="B6" s="38" t="s">
        <v>14</v>
      </c>
      <c r="C6" s="192">
        <v>692</v>
      </c>
      <c r="D6" s="71">
        <v>1626</v>
      </c>
      <c r="E6" s="58">
        <v>669</v>
      </c>
      <c r="F6" s="71">
        <v>1479</v>
      </c>
      <c r="G6" s="58">
        <v>477</v>
      </c>
      <c r="H6" s="71">
        <v>821</v>
      </c>
      <c r="I6" s="58">
        <v>139</v>
      </c>
      <c r="J6" s="38">
        <v>612</v>
      </c>
      <c r="K6" s="58">
        <v>802</v>
      </c>
      <c r="L6" s="38">
        <v>560</v>
      </c>
      <c r="M6" s="58">
        <v>416</v>
      </c>
      <c r="N6" s="71">
        <f t="shared" si="0"/>
        <v>8293</v>
      </c>
    </row>
    <row r="7" spans="1:14" x14ac:dyDescent="0.25">
      <c r="A7" s="37">
        <v>4</v>
      </c>
      <c r="B7" s="38" t="s">
        <v>15</v>
      </c>
      <c r="C7" s="58">
        <v>0</v>
      </c>
      <c r="D7" s="38">
        <v>0</v>
      </c>
      <c r="E7" s="58">
        <v>0</v>
      </c>
      <c r="F7" s="38">
        <v>0</v>
      </c>
      <c r="G7" s="58">
        <v>0</v>
      </c>
      <c r="H7" s="38">
        <v>0</v>
      </c>
      <c r="I7" s="58">
        <v>0</v>
      </c>
      <c r="J7" s="38">
        <v>0</v>
      </c>
      <c r="K7" s="58">
        <v>0</v>
      </c>
      <c r="L7" s="38">
        <v>0</v>
      </c>
      <c r="M7" s="58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58">
        <v>0</v>
      </c>
      <c r="D8" s="38">
        <v>0</v>
      </c>
      <c r="E8" s="58">
        <v>0</v>
      </c>
      <c r="F8" s="38">
        <v>0</v>
      </c>
      <c r="G8" s="58">
        <v>0</v>
      </c>
      <c r="H8" s="38">
        <v>0</v>
      </c>
      <c r="I8" s="58">
        <v>0</v>
      </c>
      <c r="J8" s="38">
        <v>0</v>
      </c>
      <c r="K8" s="58">
        <v>0</v>
      </c>
      <c r="L8" s="38">
        <v>0</v>
      </c>
      <c r="M8" s="58">
        <v>0</v>
      </c>
      <c r="N8" s="38">
        <f t="shared" si="0"/>
        <v>0</v>
      </c>
    </row>
    <row r="9" spans="1:14" x14ac:dyDescent="0.25">
      <c r="A9" s="37">
        <v>6</v>
      </c>
      <c r="B9" s="38" t="s">
        <v>17</v>
      </c>
      <c r="C9" s="58">
        <v>0</v>
      </c>
      <c r="D9" s="38">
        <v>0</v>
      </c>
      <c r="E9" s="58">
        <v>0</v>
      </c>
      <c r="F9" s="38">
        <v>1</v>
      </c>
      <c r="G9" s="58">
        <v>0</v>
      </c>
      <c r="H9" s="38">
        <v>0</v>
      </c>
      <c r="I9" s="58">
        <v>0</v>
      </c>
      <c r="J9" s="38">
        <v>0</v>
      </c>
      <c r="K9" s="58">
        <v>0</v>
      </c>
      <c r="L9" s="38">
        <v>0</v>
      </c>
      <c r="M9" s="58">
        <v>0</v>
      </c>
      <c r="N9" s="38">
        <f t="shared" si="0"/>
        <v>1</v>
      </c>
    </row>
    <row r="10" spans="1:14" x14ac:dyDescent="0.25">
      <c r="A10" s="37">
        <v>7</v>
      </c>
      <c r="B10" s="38" t="s">
        <v>18</v>
      </c>
      <c r="C10" s="58">
        <v>17</v>
      </c>
      <c r="D10" s="38">
        <v>0</v>
      </c>
      <c r="E10" s="58">
        <v>28</v>
      </c>
      <c r="F10" s="38">
        <v>5</v>
      </c>
      <c r="G10" s="58">
        <v>2</v>
      </c>
      <c r="H10" s="38">
        <v>5</v>
      </c>
      <c r="I10" s="58">
        <v>0</v>
      </c>
      <c r="J10" s="38">
        <v>5</v>
      </c>
      <c r="K10" s="58">
        <v>0</v>
      </c>
      <c r="L10" s="38">
        <v>0</v>
      </c>
      <c r="M10" s="58">
        <v>0</v>
      </c>
      <c r="N10" s="38">
        <f t="shared" si="0"/>
        <v>62</v>
      </c>
    </row>
    <row r="11" spans="1:14" x14ac:dyDescent="0.25">
      <c r="A11" s="37">
        <v>8</v>
      </c>
      <c r="B11" s="38" t="s">
        <v>19</v>
      </c>
      <c r="C11" s="58">
        <v>130</v>
      </c>
      <c r="D11" s="38">
        <v>73</v>
      </c>
      <c r="E11" s="58">
        <v>309</v>
      </c>
      <c r="F11" s="38">
        <v>149</v>
      </c>
      <c r="G11" s="58">
        <v>23</v>
      </c>
      <c r="H11" s="38">
        <v>247</v>
      </c>
      <c r="I11" s="58">
        <v>6</v>
      </c>
      <c r="J11" s="38">
        <v>27</v>
      </c>
      <c r="K11" s="58">
        <v>81</v>
      </c>
      <c r="L11" s="38">
        <v>32</v>
      </c>
      <c r="M11" s="58">
        <v>15</v>
      </c>
      <c r="N11" s="71">
        <f t="shared" si="0"/>
        <v>1092</v>
      </c>
    </row>
    <row r="12" spans="1:14" x14ac:dyDescent="0.25">
      <c r="A12" s="37">
        <v>9</v>
      </c>
      <c r="B12" s="38" t="s">
        <v>20</v>
      </c>
      <c r="C12" s="192">
        <v>1424</v>
      </c>
      <c r="D12" s="71">
        <v>2709</v>
      </c>
      <c r="E12" s="58">
        <v>422</v>
      </c>
      <c r="F12" s="38">
        <v>845</v>
      </c>
      <c r="G12" s="58">
        <v>614</v>
      </c>
      <c r="H12" s="38">
        <v>297</v>
      </c>
      <c r="I12" s="58">
        <v>20</v>
      </c>
      <c r="J12" s="71">
        <v>500</v>
      </c>
      <c r="K12" s="58">
        <v>561</v>
      </c>
      <c r="L12" s="38">
        <v>215</v>
      </c>
      <c r="M12" s="58">
        <v>257</v>
      </c>
      <c r="N12" s="71">
        <f t="shared" si="0"/>
        <v>7864</v>
      </c>
    </row>
    <row r="13" spans="1:14" x14ac:dyDescent="0.25">
      <c r="A13" s="37">
        <v>10</v>
      </c>
      <c r="B13" s="38" t="s">
        <v>21</v>
      </c>
      <c r="C13" s="192">
        <v>1646</v>
      </c>
      <c r="D13" s="71">
        <v>4131</v>
      </c>
      <c r="E13" s="192">
        <v>2309</v>
      </c>
      <c r="F13" s="71">
        <v>2575</v>
      </c>
      <c r="G13" s="192">
        <v>3229</v>
      </c>
      <c r="H13" s="71">
        <v>2445</v>
      </c>
      <c r="I13" s="192">
        <v>1705</v>
      </c>
      <c r="J13" s="71">
        <v>3168</v>
      </c>
      <c r="K13" s="192">
        <v>2706</v>
      </c>
      <c r="L13" s="71">
        <v>2098</v>
      </c>
      <c r="M13" s="192">
        <v>1725</v>
      </c>
      <c r="N13" s="71">
        <f t="shared" si="0"/>
        <v>27737</v>
      </c>
    </row>
    <row r="14" spans="1:14" x14ac:dyDescent="0.25">
      <c r="A14" s="37">
        <v>11</v>
      </c>
      <c r="B14" s="38" t="s">
        <v>22</v>
      </c>
      <c r="C14" s="58">
        <v>0</v>
      </c>
      <c r="D14" s="38">
        <v>0</v>
      </c>
      <c r="E14" s="58">
        <v>0</v>
      </c>
      <c r="F14" s="38">
        <v>0</v>
      </c>
      <c r="G14" s="58">
        <v>0</v>
      </c>
      <c r="H14" s="38">
        <v>0</v>
      </c>
      <c r="I14" s="58">
        <v>0</v>
      </c>
      <c r="J14" s="38">
        <v>0</v>
      </c>
      <c r="K14" s="58">
        <v>0</v>
      </c>
      <c r="L14" s="38">
        <v>0</v>
      </c>
      <c r="M14" s="58">
        <v>0</v>
      </c>
      <c r="N14" s="38">
        <f t="shared" si="0"/>
        <v>0</v>
      </c>
    </row>
    <row r="15" spans="1:14" x14ac:dyDescent="0.25">
      <c r="A15" s="37">
        <v>12</v>
      </c>
      <c r="B15" s="38" t="s">
        <v>23</v>
      </c>
      <c r="C15" s="58">
        <v>0</v>
      </c>
      <c r="D15" s="38">
        <v>0</v>
      </c>
      <c r="E15" s="58">
        <v>0</v>
      </c>
      <c r="F15" s="38">
        <v>0</v>
      </c>
      <c r="G15" s="5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58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58">
        <v>142</v>
      </c>
      <c r="D16" s="38">
        <v>16</v>
      </c>
      <c r="E16" s="58">
        <v>14</v>
      </c>
      <c r="F16" s="38">
        <v>29</v>
      </c>
      <c r="G16" s="58">
        <v>28</v>
      </c>
      <c r="H16" s="38">
        <v>37</v>
      </c>
      <c r="I16" s="58">
        <v>0</v>
      </c>
      <c r="J16" s="71">
        <v>10</v>
      </c>
      <c r="K16" s="58">
        <v>68</v>
      </c>
      <c r="L16" s="38">
        <v>5</v>
      </c>
      <c r="M16" s="58">
        <v>1</v>
      </c>
      <c r="N16" s="38">
        <f t="shared" si="0"/>
        <v>350</v>
      </c>
    </row>
    <row r="17" spans="1:14" x14ac:dyDescent="0.25">
      <c r="A17" s="37">
        <v>14</v>
      </c>
      <c r="B17" s="38" t="s">
        <v>25</v>
      </c>
      <c r="C17" s="58">
        <v>0</v>
      </c>
      <c r="D17" s="38">
        <v>1</v>
      </c>
      <c r="E17" s="58">
        <v>0</v>
      </c>
      <c r="F17" s="38">
        <v>0</v>
      </c>
      <c r="G17" s="5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58">
        <v>0</v>
      </c>
      <c r="N17" s="38">
        <f t="shared" si="0"/>
        <v>1</v>
      </c>
    </row>
    <row r="18" spans="1:14" x14ac:dyDescent="0.25">
      <c r="A18" s="37">
        <v>15</v>
      </c>
      <c r="B18" s="38" t="s">
        <v>26</v>
      </c>
      <c r="C18" s="58">
        <v>0</v>
      </c>
      <c r="D18" s="38">
        <v>0</v>
      </c>
      <c r="E18" s="58">
        <v>0</v>
      </c>
      <c r="F18" s="38">
        <v>0</v>
      </c>
      <c r="G18" s="58">
        <v>0</v>
      </c>
      <c r="H18" s="38">
        <v>0</v>
      </c>
      <c r="I18" s="58">
        <v>0</v>
      </c>
      <c r="J18" s="38">
        <v>0</v>
      </c>
      <c r="K18" s="58">
        <v>0</v>
      </c>
      <c r="L18" s="38">
        <v>0</v>
      </c>
      <c r="M18" s="58">
        <v>0</v>
      </c>
      <c r="N18" s="38">
        <f t="shared" si="0"/>
        <v>0</v>
      </c>
    </row>
    <row r="19" spans="1:14" x14ac:dyDescent="0.25">
      <c r="A19" s="37">
        <v>16</v>
      </c>
      <c r="B19" s="38" t="s">
        <v>27</v>
      </c>
      <c r="C19" s="58">
        <v>45</v>
      </c>
      <c r="D19" s="38">
        <v>0</v>
      </c>
      <c r="E19" s="58">
        <v>3</v>
      </c>
      <c r="F19" s="38">
        <v>4</v>
      </c>
      <c r="G19" s="58">
        <v>0</v>
      </c>
      <c r="H19" s="38">
        <v>0</v>
      </c>
      <c r="I19" s="58">
        <v>0</v>
      </c>
      <c r="J19" s="38">
        <v>0</v>
      </c>
      <c r="K19" s="58">
        <v>0</v>
      </c>
      <c r="L19" s="38">
        <v>0</v>
      </c>
      <c r="M19" s="58">
        <v>0</v>
      </c>
      <c r="N19" s="38">
        <f t="shared" si="0"/>
        <v>52</v>
      </c>
    </row>
    <row r="20" spans="1:14" x14ac:dyDescent="0.25">
      <c r="A20" s="37">
        <v>17</v>
      </c>
      <c r="B20" s="38" t="s">
        <v>28</v>
      </c>
      <c r="C20" s="58">
        <v>0</v>
      </c>
      <c r="D20" s="38">
        <v>0</v>
      </c>
      <c r="E20" s="58">
        <v>0</v>
      </c>
      <c r="F20" s="38">
        <v>0</v>
      </c>
      <c r="G20" s="58">
        <v>0</v>
      </c>
      <c r="H20" s="38">
        <v>0</v>
      </c>
      <c r="I20" s="58">
        <v>0</v>
      </c>
      <c r="J20" s="38">
        <v>0</v>
      </c>
      <c r="K20" s="58">
        <v>0</v>
      </c>
      <c r="L20" s="38">
        <v>0</v>
      </c>
      <c r="M20" s="58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193">
        <v>275</v>
      </c>
      <c r="D21" s="41">
        <v>689</v>
      </c>
      <c r="E21" s="193">
        <v>262</v>
      </c>
      <c r="F21" s="41">
        <v>692</v>
      </c>
      <c r="G21" s="193">
        <v>160</v>
      </c>
      <c r="H21" s="41">
        <v>793</v>
      </c>
      <c r="I21" s="193">
        <v>50</v>
      </c>
      <c r="J21" s="158">
        <v>143</v>
      </c>
      <c r="K21" s="193">
        <v>472</v>
      </c>
      <c r="L21" s="158">
        <v>37</v>
      </c>
      <c r="M21" s="193">
        <v>379</v>
      </c>
      <c r="N21" s="158">
        <f t="shared" si="0"/>
        <v>3952</v>
      </c>
    </row>
    <row r="22" spans="1:14" ht="15.75" thickBot="1" x14ac:dyDescent="0.3">
      <c r="A22" s="43"/>
      <c r="B22" s="44" t="s">
        <v>3</v>
      </c>
      <c r="C22" s="45">
        <f>SUM(C4:C21)</f>
        <v>5284</v>
      </c>
      <c r="D22" s="59">
        <f>SUM(D4:D21)</f>
        <v>13007</v>
      </c>
      <c r="E22" s="94">
        <f t="shared" ref="E22:N22" si="1">SUM(E4:E21)</f>
        <v>4479</v>
      </c>
      <c r="F22" s="46">
        <f t="shared" si="1"/>
        <v>6519</v>
      </c>
      <c r="G22" s="47">
        <f t="shared" si="1"/>
        <v>5242</v>
      </c>
      <c r="H22" s="46">
        <f t="shared" si="1"/>
        <v>9365</v>
      </c>
      <c r="I22" s="47">
        <f t="shared" si="1"/>
        <v>2078</v>
      </c>
      <c r="J22" s="46">
        <f t="shared" si="1"/>
        <v>5261</v>
      </c>
      <c r="K22" s="47">
        <f t="shared" si="1"/>
        <v>5165</v>
      </c>
      <c r="L22" s="46">
        <f t="shared" si="1"/>
        <v>3035</v>
      </c>
      <c r="M22" s="47">
        <f t="shared" si="1"/>
        <v>3367</v>
      </c>
      <c r="N22" s="46">
        <f t="shared" si="1"/>
        <v>62802</v>
      </c>
    </row>
    <row r="23" spans="1:14" ht="15.75" thickBot="1" x14ac:dyDescent="0.3">
      <c r="A23" s="50"/>
      <c r="B23" s="51"/>
      <c r="C23" s="53"/>
      <c r="D23" s="77"/>
      <c r="E23" s="77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298" t="s">
        <v>31</v>
      </c>
      <c r="B24" s="299"/>
      <c r="C24" s="55">
        <f>C22/N22</f>
        <v>8.4137447851979241E-2</v>
      </c>
      <c r="D24" s="54">
        <f>D22/N22</f>
        <v>0.20711123849558932</v>
      </c>
      <c r="E24" s="55">
        <f>E22/N22</f>
        <v>7.1319384732970281E-2</v>
      </c>
      <c r="F24" s="54">
        <f>F22/N22</f>
        <v>0.10380242667430974</v>
      </c>
      <c r="G24" s="55">
        <f>G22/N22</f>
        <v>8.3468679341422242E-2</v>
      </c>
      <c r="H24" s="54">
        <f>H22/N22</f>
        <v>0.14911945479443331</v>
      </c>
      <c r="I24" s="55">
        <f>I22/N22</f>
        <v>3.3088118212795774E-2</v>
      </c>
      <c r="J24" s="54">
        <f>J22/N22</f>
        <v>8.3771217477150411E-2</v>
      </c>
      <c r="K24" s="55">
        <f>K22/N22</f>
        <v>8.2242603738734432E-2</v>
      </c>
      <c r="L24" s="54">
        <f>L22/N22</f>
        <v>4.8326486417630009E-2</v>
      </c>
      <c r="M24" s="55">
        <f>M22/N22</f>
        <v>5.3612942262985255E-2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281" t="s">
        <v>0</v>
      </c>
      <c r="B26" s="287" t="s">
        <v>1</v>
      </c>
      <c r="C26" s="291" t="s">
        <v>90</v>
      </c>
      <c r="D26" s="292"/>
      <c r="E26" s="292"/>
      <c r="F26" s="292"/>
      <c r="G26" s="293"/>
      <c r="H26" s="29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82"/>
      <c r="B27" s="288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295"/>
      <c r="I27" s="1"/>
      <c r="J27" s="107"/>
      <c r="K27" s="289" t="s">
        <v>33</v>
      </c>
      <c r="L27" s="290"/>
      <c r="M27" s="148">
        <f>N22</f>
        <v>62802</v>
      </c>
      <c r="N27" s="149">
        <f>M27/M29</f>
        <v>0.96155436130632488</v>
      </c>
    </row>
    <row r="28" spans="1:14" ht="15.75" thickBot="1" x14ac:dyDescent="0.3">
      <c r="A28" s="25">
        <v>19</v>
      </c>
      <c r="B28" s="171" t="s">
        <v>34</v>
      </c>
      <c r="C28" s="147">
        <v>1440</v>
      </c>
      <c r="D28" s="57">
        <v>695</v>
      </c>
      <c r="E28" s="147">
        <f>226</f>
        <v>226</v>
      </c>
      <c r="F28" s="57">
        <v>120</v>
      </c>
      <c r="G28" s="147">
        <v>30</v>
      </c>
      <c r="H28" s="57">
        <f>SUM(C28:G28)</f>
        <v>2511</v>
      </c>
      <c r="I28" s="1"/>
      <c r="J28" s="107"/>
      <c r="K28" s="271" t="s">
        <v>34</v>
      </c>
      <c r="L28" s="272"/>
      <c r="M28" s="147">
        <f>H28</f>
        <v>2511</v>
      </c>
      <c r="N28" s="150">
        <f>M28/M29</f>
        <v>3.8445638693675073E-2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73" t="s">
        <v>3</v>
      </c>
      <c r="L29" s="274"/>
      <c r="M29" s="151">
        <f>M27+M28</f>
        <v>65313</v>
      </c>
      <c r="N29" s="152">
        <f>M29/M29</f>
        <v>1</v>
      </c>
    </row>
    <row r="30" spans="1:14" ht="15.75" thickBot="1" x14ac:dyDescent="0.3">
      <c r="A30" s="275" t="s">
        <v>35</v>
      </c>
      <c r="B30" s="276"/>
      <c r="C30" s="26">
        <f>C28/H28</f>
        <v>0.57347670250896055</v>
      </c>
      <c r="D30" s="108">
        <f>D28/H28</f>
        <v>0.27678215850258864</v>
      </c>
      <c r="E30" s="26">
        <f>E28/H28</f>
        <v>9.0003982477100758E-2</v>
      </c>
      <c r="F30" s="108">
        <f>F28/H28</f>
        <v>4.778972520908005E-2</v>
      </c>
      <c r="G30" s="26">
        <f>G28/H28</f>
        <v>1.1947431302270013E-2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A24:B24"/>
    <mergeCell ref="N2:N3"/>
    <mergeCell ref="C1:K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C26:G26"/>
    <mergeCell ref="H26:H2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60"/>
      <c r="B1" s="160"/>
      <c r="C1" s="311" t="s">
        <v>99</v>
      </c>
      <c r="D1" s="312"/>
      <c r="E1" s="312"/>
      <c r="F1" s="312"/>
      <c r="G1" s="312"/>
      <c r="H1" s="312"/>
      <c r="I1" s="312"/>
      <c r="J1" s="30"/>
      <c r="K1" s="30"/>
      <c r="L1" s="30"/>
      <c r="M1" s="30"/>
      <c r="N1" s="30"/>
    </row>
    <row r="2" spans="1:14" ht="15.75" thickBot="1" x14ac:dyDescent="0.3">
      <c r="A2" s="303" t="s">
        <v>0</v>
      </c>
      <c r="B2" s="305" t="s">
        <v>1</v>
      </c>
      <c r="C2" s="313" t="s">
        <v>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296" t="s">
        <v>3</v>
      </c>
    </row>
    <row r="3" spans="1:14" ht="15.75" thickBot="1" x14ac:dyDescent="0.3">
      <c r="A3" s="304"/>
      <c r="B3" s="306"/>
      <c r="C3" s="89" t="s">
        <v>69</v>
      </c>
      <c r="D3" s="34" t="s">
        <v>4</v>
      </c>
      <c r="E3" s="60" t="s">
        <v>5</v>
      </c>
      <c r="F3" s="31" t="s">
        <v>6</v>
      </c>
      <c r="G3" s="61" t="s">
        <v>7</v>
      </c>
      <c r="H3" s="31" t="s">
        <v>8</v>
      </c>
      <c r="I3" s="61" t="s">
        <v>93</v>
      </c>
      <c r="J3" s="31" t="s">
        <v>9</v>
      </c>
      <c r="K3" s="86" t="s">
        <v>10</v>
      </c>
      <c r="L3" s="31" t="s">
        <v>94</v>
      </c>
      <c r="M3" s="61" t="s">
        <v>11</v>
      </c>
      <c r="N3" s="297"/>
    </row>
    <row r="4" spans="1:14" x14ac:dyDescent="0.25">
      <c r="A4" s="35">
        <v>1</v>
      </c>
      <c r="B4" s="36" t="s">
        <v>12</v>
      </c>
      <c r="C4" s="187">
        <v>163</v>
      </c>
      <c r="D4" s="189">
        <v>239</v>
      </c>
      <c r="E4" s="190">
        <v>124</v>
      </c>
      <c r="F4" s="189">
        <v>267</v>
      </c>
      <c r="G4" s="187">
        <v>31</v>
      </c>
      <c r="H4" s="189">
        <v>471</v>
      </c>
      <c r="I4" s="187">
        <v>40</v>
      </c>
      <c r="J4" s="36">
        <v>236</v>
      </c>
      <c r="K4" s="187">
        <v>205</v>
      </c>
      <c r="L4" s="189">
        <v>38</v>
      </c>
      <c r="M4" s="187">
        <v>99</v>
      </c>
      <c r="N4" s="157">
        <f t="shared" ref="N4:N20" si="0">SUM(C4:M4)</f>
        <v>1913</v>
      </c>
    </row>
    <row r="5" spans="1:14" x14ac:dyDescent="0.25">
      <c r="A5" s="37">
        <v>2</v>
      </c>
      <c r="B5" s="38" t="s">
        <v>13</v>
      </c>
      <c r="C5" s="62">
        <v>0</v>
      </c>
      <c r="D5" s="69">
        <v>98</v>
      </c>
      <c r="E5" s="62">
        <v>0</v>
      </c>
      <c r="F5" s="69">
        <v>16</v>
      </c>
      <c r="G5" s="62">
        <v>0</v>
      </c>
      <c r="H5" s="69">
        <v>342</v>
      </c>
      <c r="I5" s="62">
        <v>0</v>
      </c>
      <c r="J5" s="38">
        <v>30</v>
      </c>
      <c r="K5" s="62">
        <v>0</v>
      </c>
      <c r="L5" s="69">
        <v>0</v>
      </c>
      <c r="M5" s="62">
        <v>0</v>
      </c>
      <c r="N5" s="38">
        <f t="shared" si="0"/>
        <v>486</v>
      </c>
    </row>
    <row r="6" spans="1:14" x14ac:dyDescent="0.25">
      <c r="A6" s="37">
        <v>3</v>
      </c>
      <c r="B6" s="38" t="s">
        <v>14</v>
      </c>
      <c r="C6" s="62">
        <v>122</v>
      </c>
      <c r="D6" s="69">
        <v>352</v>
      </c>
      <c r="E6" s="155">
        <v>184</v>
      </c>
      <c r="F6" s="69">
        <v>270</v>
      </c>
      <c r="G6" s="62">
        <v>23</v>
      </c>
      <c r="H6" s="69">
        <v>412</v>
      </c>
      <c r="I6" s="62">
        <v>60</v>
      </c>
      <c r="J6" s="38">
        <v>376</v>
      </c>
      <c r="K6" s="62">
        <v>182</v>
      </c>
      <c r="L6" s="69">
        <v>119</v>
      </c>
      <c r="M6" s="62">
        <v>138</v>
      </c>
      <c r="N6" s="71">
        <f>SUM(C6:M6)</f>
        <v>2238</v>
      </c>
    </row>
    <row r="7" spans="1:14" x14ac:dyDescent="0.25">
      <c r="A7" s="37">
        <v>4</v>
      </c>
      <c r="B7" s="38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39">
        <v>0</v>
      </c>
      <c r="I7" s="62">
        <v>0</v>
      </c>
      <c r="J7" s="38">
        <v>0</v>
      </c>
      <c r="K7" s="62">
        <v>0</v>
      </c>
      <c r="L7" s="69">
        <v>0</v>
      </c>
      <c r="M7" s="62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62">
        <v>0</v>
      </c>
      <c r="D8" s="69">
        <v>0</v>
      </c>
      <c r="E8" s="62">
        <v>0</v>
      </c>
      <c r="F8" s="69">
        <v>0</v>
      </c>
      <c r="G8" s="62">
        <v>0</v>
      </c>
      <c r="H8" s="39">
        <v>0</v>
      </c>
      <c r="I8" s="62">
        <v>0</v>
      </c>
      <c r="J8" s="38">
        <v>0</v>
      </c>
      <c r="K8" s="62">
        <v>0</v>
      </c>
      <c r="L8" s="69">
        <v>0</v>
      </c>
      <c r="M8" s="62">
        <v>0</v>
      </c>
      <c r="N8" s="38">
        <f t="shared" si="0"/>
        <v>0</v>
      </c>
    </row>
    <row r="9" spans="1:14" x14ac:dyDescent="0.25">
      <c r="A9" s="37">
        <v>6</v>
      </c>
      <c r="B9" s="38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38">
        <v>0</v>
      </c>
      <c r="K9" s="62">
        <v>0</v>
      </c>
      <c r="L9" s="69">
        <v>0</v>
      </c>
      <c r="M9" s="62">
        <v>0</v>
      </c>
      <c r="N9" s="38">
        <f t="shared" si="0"/>
        <v>0</v>
      </c>
    </row>
    <row r="10" spans="1:14" x14ac:dyDescent="0.25">
      <c r="A10" s="37">
        <v>7</v>
      </c>
      <c r="B10" s="38" t="s">
        <v>18</v>
      </c>
      <c r="C10" s="62">
        <v>4</v>
      </c>
      <c r="D10" s="69">
        <v>2</v>
      </c>
      <c r="E10" s="155">
        <v>6</v>
      </c>
      <c r="F10" s="69">
        <v>0</v>
      </c>
      <c r="G10" s="62">
        <v>0</v>
      </c>
      <c r="H10" s="69">
        <v>2</v>
      </c>
      <c r="I10" s="62">
        <v>0</v>
      </c>
      <c r="J10" s="38">
        <v>3</v>
      </c>
      <c r="K10" s="62">
        <v>0</v>
      </c>
      <c r="L10" s="69">
        <v>0</v>
      </c>
      <c r="M10" s="62"/>
      <c r="N10" s="38">
        <f t="shared" si="0"/>
        <v>17</v>
      </c>
    </row>
    <row r="11" spans="1:14" x14ac:dyDescent="0.25">
      <c r="A11" s="37">
        <v>8</v>
      </c>
      <c r="B11" s="38" t="s">
        <v>19</v>
      </c>
      <c r="C11" s="62">
        <v>17</v>
      </c>
      <c r="D11" s="69">
        <v>25</v>
      </c>
      <c r="E11" s="155">
        <v>37</v>
      </c>
      <c r="F11" s="69">
        <v>78</v>
      </c>
      <c r="G11" s="62">
        <v>3</v>
      </c>
      <c r="H11" s="69">
        <v>60</v>
      </c>
      <c r="I11" s="62">
        <v>5</v>
      </c>
      <c r="J11" s="38">
        <v>29</v>
      </c>
      <c r="K11" s="62">
        <v>27</v>
      </c>
      <c r="L11" s="69">
        <v>24</v>
      </c>
      <c r="M11" s="62">
        <v>17</v>
      </c>
      <c r="N11" s="38">
        <f t="shared" si="0"/>
        <v>322</v>
      </c>
    </row>
    <row r="12" spans="1:14" x14ac:dyDescent="0.25">
      <c r="A12" s="37">
        <v>9</v>
      </c>
      <c r="B12" s="38" t="s">
        <v>20</v>
      </c>
      <c r="C12" s="62">
        <v>338</v>
      </c>
      <c r="D12" s="65">
        <v>171</v>
      </c>
      <c r="E12" s="62">
        <v>207</v>
      </c>
      <c r="F12" s="65">
        <v>177</v>
      </c>
      <c r="G12" s="62">
        <v>23</v>
      </c>
      <c r="H12" s="69">
        <v>81</v>
      </c>
      <c r="I12" s="62">
        <v>19</v>
      </c>
      <c r="J12" s="38">
        <v>192</v>
      </c>
      <c r="K12" s="62">
        <v>80</v>
      </c>
      <c r="L12" s="69">
        <v>162</v>
      </c>
      <c r="M12" s="62">
        <v>81</v>
      </c>
      <c r="N12" s="71">
        <f t="shared" si="0"/>
        <v>1531</v>
      </c>
    </row>
    <row r="13" spans="1:14" x14ac:dyDescent="0.25">
      <c r="A13" s="37">
        <v>10</v>
      </c>
      <c r="B13" s="38" t="s">
        <v>21</v>
      </c>
      <c r="C13" s="62">
        <v>466</v>
      </c>
      <c r="D13" s="65">
        <v>1089</v>
      </c>
      <c r="E13" s="155">
        <v>1155</v>
      </c>
      <c r="F13" s="65">
        <v>1057</v>
      </c>
      <c r="G13" s="62">
        <v>427</v>
      </c>
      <c r="H13" s="65">
        <v>1416</v>
      </c>
      <c r="I13" s="155">
        <v>1082</v>
      </c>
      <c r="J13" s="71">
        <v>1256</v>
      </c>
      <c r="K13" s="155">
        <v>916</v>
      </c>
      <c r="L13" s="65">
        <v>866</v>
      </c>
      <c r="M13" s="155">
        <v>739</v>
      </c>
      <c r="N13" s="71">
        <f t="shared" si="0"/>
        <v>10469</v>
      </c>
    </row>
    <row r="14" spans="1:14" x14ac:dyDescent="0.25">
      <c r="A14" s="37">
        <v>11</v>
      </c>
      <c r="B14" s="38" t="s">
        <v>22</v>
      </c>
      <c r="C14" s="62">
        <v>0</v>
      </c>
      <c r="D14" s="69">
        <v>4</v>
      </c>
      <c r="E14" s="62">
        <v>0</v>
      </c>
      <c r="F14" s="69">
        <v>0</v>
      </c>
      <c r="G14" s="62">
        <v>0</v>
      </c>
      <c r="H14" s="39">
        <v>0</v>
      </c>
      <c r="I14" s="62">
        <v>0</v>
      </c>
      <c r="J14" s="38">
        <v>0</v>
      </c>
      <c r="K14" s="62">
        <v>0</v>
      </c>
      <c r="L14" s="69">
        <v>0</v>
      </c>
      <c r="M14" s="62">
        <v>0</v>
      </c>
      <c r="N14" s="38">
        <f t="shared" si="0"/>
        <v>4</v>
      </c>
    </row>
    <row r="15" spans="1:14" x14ac:dyDescent="0.25">
      <c r="A15" s="37">
        <v>12</v>
      </c>
      <c r="B15" s="38" t="s">
        <v>23</v>
      </c>
      <c r="C15" s="62">
        <v>0</v>
      </c>
      <c r="D15" s="69">
        <v>0</v>
      </c>
      <c r="E15" s="62">
        <v>0</v>
      </c>
      <c r="F15" s="69">
        <v>0</v>
      </c>
      <c r="G15" s="62">
        <v>0</v>
      </c>
      <c r="H15" s="39">
        <v>0</v>
      </c>
      <c r="I15" s="62">
        <v>0</v>
      </c>
      <c r="J15" s="38">
        <v>0</v>
      </c>
      <c r="K15" s="62">
        <v>0</v>
      </c>
      <c r="L15" s="69">
        <v>0</v>
      </c>
      <c r="M15" s="62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62">
        <v>40</v>
      </c>
      <c r="D16" s="69">
        <v>42</v>
      </c>
      <c r="E16" s="62">
        <v>22</v>
      </c>
      <c r="F16" s="69">
        <v>24</v>
      </c>
      <c r="G16" s="62">
        <v>6</v>
      </c>
      <c r="H16" s="39">
        <v>20</v>
      </c>
      <c r="I16" s="62">
        <v>1</v>
      </c>
      <c r="J16" s="38">
        <v>26</v>
      </c>
      <c r="K16" s="62">
        <v>24</v>
      </c>
      <c r="L16" s="69">
        <v>7</v>
      </c>
      <c r="M16" s="62">
        <v>0</v>
      </c>
      <c r="N16" s="38">
        <f t="shared" si="0"/>
        <v>212</v>
      </c>
    </row>
    <row r="17" spans="1:14" x14ac:dyDescent="0.25">
      <c r="A17" s="37">
        <v>14</v>
      </c>
      <c r="B17" s="38" t="s">
        <v>25</v>
      </c>
      <c r="C17" s="62">
        <v>0</v>
      </c>
      <c r="D17" s="69">
        <v>2</v>
      </c>
      <c r="E17" s="62">
        <v>0</v>
      </c>
      <c r="F17" s="69">
        <v>0</v>
      </c>
      <c r="G17" s="62">
        <v>0</v>
      </c>
      <c r="H17" s="39">
        <v>0</v>
      </c>
      <c r="I17" s="62">
        <v>0</v>
      </c>
      <c r="J17" s="38">
        <v>0</v>
      </c>
      <c r="K17" s="62">
        <v>0</v>
      </c>
      <c r="L17" s="69">
        <v>0</v>
      </c>
      <c r="M17" s="62">
        <v>0</v>
      </c>
      <c r="N17" s="38">
        <f t="shared" si="0"/>
        <v>2</v>
      </c>
    </row>
    <row r="18" spans="1:14" x14ac:dyDescent="0.25">
      <c r="A18" s="37">
        <v>15</v>
      </c>
      <c r="B18" s="38" t="s">
        <v>26</v>
      </c>
      <c r="C18" s="62">
        <v>3</v>
      </c>
      <c r="D18" s="69">
        <v>0</v>
      </c>
      <c r="E18" s="62">
        <v>0</v>
      </c>
      <c r="F18" s="69">
        <v>0</v>
      </c>
      <c r="G18" s="62">
        <v>0</v>
      </c>
      <c r="H18" s="39">
        <v>0</v>
      </c>
      <c r="I18" s="62">
        <v>0</v>
      </c>
      <c r="J18" s="38">
        <v>0</v>
      </c>
      <c r="K18" s="62">
        <v>0</v>
      </c>
      <c r="L18" s="69">
        <v>0</v>
      </c>
      <c r="M18" s="62">
        <v>0</v>
      </c>
      <c r="N18" s="38">
        <f t="shared" si="0"/>
        <v>3</v>
      </c>
    </row>
    <row r="19" spans="1:14" x14ac:dyDescent="0.25">
      <c r="A19" s="37">
        <v>16</v>
      </c>
      <c r="B19" s="38" t="s">
        <v>27</v>
      </c>
      <c r="C19" s="62">
        <v>0</v>
      </c>
      <c r="D19" s="69">
        <v>0</v>
      </c>
      <c r="E19" s="62">
        <v>1</v>
      </c>
      <c r="F19" s="69">
        <v>0</v>
      </c>
      <c r="G19" s="62">
        <v>0</v>
      </c>
      <c r="H19" s="39">
        <v>0</v>
      </c>
      <c r="I19" s="62">
        <v>0</v>
      </c>
      <c r="J19" s="38">
        <v>1</v>
      </c>
      <c r="K19" s="62">
        <v>0</v>
      </c>
      <c r="L19" s="69">
        <v>0</v>
      </c>
      <c r="M19" s="62">
        <v>0</v>
      </c>
      <c r="N19" s="38">
        <f t="shared" si="0"/>
        <v>2</v>
      </c>
    </row>
    <row r="20" spans="1:14" x14ac:dyDescent="0.25">
      <c r="A20" s="37">
        <v>17</v>
      </c>
      <c r="B20" s="38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39">
        <v>0</v>
      </c>
      <c r="I20" s="62">
        <v>0</v>
      </c>
      <c r="J20" s="38">
        <v>0</v>
      </c>
      <c r="K20" s="62">
        <v>0</v>
      </c>
      <c r="L20" s="69">
        <v>0</v>
      </c>
      <c r="M20" s="62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188">
        <v>33</v>
      </c>
      <c r="D21" s="164">
        <v>227</v>
      </c>
      <c r="E21" s="188">
        <v>120</v>
      </c>
      <c r="F21" s="164">
        <v>191</v>
      </c>
      <c r="G21" s="245">
        <v>1</v>
      </c>
      <c r="H21" s="42">
        <v>228</v>
      </c>
      <c r="I21" s="188">
        <v>17</v>
      </c>
      <c r="J21" s="41">
        <v>37</v>
      </c>
      <c r="K21" s="188">
        <v>114</v>
      </c>
      <c r="L21" s="164">
        <v>17</v>
      </c>
      <c r="M21" s="188">
        <v>70</v>
      </c>
      <c r="N21" s="158">
        <f>SUM(C21:M21)</f>
        <v>1055</v>
      </c>
    </row>
    <row r="22" spans="1:14" ht="15.75" thickBot="1" x14ac:dyDescent="0.3">
      <c r="A22" s="43"/>
      <c r="B22" s="44" t="s">
        <v>37</v>
      </c>
      <c r="C22" s="63">
        <f t="shared" ref="C22:M22" si="1">SUM(C4:C21)</f>
        <v>1186</v>
      </c>
      <c r="D22" s="49">
        <f t="shared" si="1"/>
        <v>2251</v>
      </c>
      <c r="E22" s="95">
        <f t="shared" si="1"/>
        <v>1856</v>
      </c>
      <c r="F22" s="49">
        <f t="shared" si="1"/>
        <v>2080</v>
      </c>
      <c r="G22" s="64">
        <f t="shared" si="1"/>
        <v>514</v>
      </c>
      <c r="H22" s="49">
        <f t="shared" si="1"/>
        <v>3032</v>
      </c>
      <c r="I22" s="63">
        <f t="shared" si="1"/>
        <v>1224</v>
      </c>
      <c r="J22" s="49">
        <f t="shared" si="1"/>
        <v>2186</v>
      </c>
      <c r="K22" s="95">
        <f>SUM(K4:K21)</f>
        <v>1548</v>
      </c>
      <c r="L22" s="49">
        <f t="shared" si="1"/>
        <v>1233</v>
      </c>
      <c r="M22" s="63">
        <f t="shared" si="1"/>
        <v>1144</v>
      </c>
      <c r="N22" s="46">
        <f>SUM(C22:M22)</f>
        <v>18254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298" t="s">
        <v>31</v>
      </c>
      <c r="B24" s="299"/>
      <c r="C24" s="55">
        <f>C22/N22</f>
        <v>6.4972060918154925E-2</v>
      </c>
      <c r="D24" s="54">
        <f>D22/N22</f>
        <v>0.12331543771228223</v>
      </c>
      <c r="E24" s="55">
        <f>E22/N22</f>
        <v>0.1016763449107045</v>
      </c>
      <c r="F24" s="54">
        <f>F22/N22</f>
        <v>0.11394762791716884</v>
      </c>
      <c r="G24" s="55">
        <f>G22/N22</f>
        <v>2.8158211898761915E-2</v>
      </c>
      <c r="H24" s="54">
        <f>H22/N22</f>
        <v>0.16610058069464226</v>
      </c>
      <c r="I24" s="55">
        <f>I22/N22</f>
        <v>6.7053796428180129E-2</v>
      </c>
      <c r="J24" s="54">
        <f>J22/N22</f>
        <v>0.11975457433987072</v>
      </c>
      <c r="K24" s="55">
        <f>K22/N22</f>
        <v>8.4803330776816038E-2</v>
      </c>
      <c r="L24" s="54">
        <f>L22/N22</f>
        <v>6.7546839048975571E-2</v>
      </c>
      <c r="M24" s="55">
        <f>M22/N22</f>
        <v>6.2671195354442863E-2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81" t="s">
        <v>0</v>
      </c>
      <c r="B26" s="287" t="s">
        <v>1</v>
      </c>
      <c r="C26" s="291" t="s">
        <v>90</v>
      </c>
      <c r="D26" s="292"/>
      <c r="E26" s="292"/>
      <c r="F26" s="292"/>
      <c r="G26" s="293"/>
      <c r="H26" s="29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82"/>
      <c r="B27" s="288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295"/>
      <c r="I27" s="1"/>
      <c r="J27" s="107"/>
      <c r="K27" s="289" t="s">
        <v>33</v>
      </c>
      <c r="L27" s="290"/>
      <c r="M27" s="148">
        <f>N22</f>
        <v>18254</v>
      </c>
      <c r="N27" s="149">
        <f>M27/M29</f>
        <v>0.9761497326203209</v>
      </c>
    </row>
    <row r="28" spans="1:14" ht="15.75" thickBot="1" x14ac:dyDescent="0.3">
      <c r="A28" s="25">
        <v>19</v>
      </c>
      <c r="B28" s="171" t="s">
        <v>34</v>
      </c>
      <c r="C28" s="147">
        <f>45+68</f>
        <v>113</v>
      </c>
      <c r="D28" s="57">
        <f>277+29</f>
        <v>306</v>
      </c>
      <c r="E28" s="147">
        <f>17+3</f>
        <v>20</v>
      </c>
      <c r="F28" s="57">
        <f>5+2</f>
        <v>7</v>
      </c>
      <c r="G28" s="147">
        <v>0</v>
      </c>
      <c r="H28" s="57">
        <f>SUM(C28:G28)</f>
        <v>446</v>
      </c>
      <c r="I28" s="1"/>
      <c r="J28" s="107"/>
      <c r="K28" s="271" t="s">
        <v>34</v>
      </c>
      <c r="L28" s="272"/>
      <c r="M28" s="147">
        <f>H28</f>
        <v>446</v>
      </c>
      <c r="N28" s="150">
        <f>M28/M29</f>
        <v>2.3850267379679144E-2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73" t="s">
        <v>3</v>
      </c>
      <c r="L29" s="274"/>
      <c r="M29" s="151">
        <f>M27+M28</f>
        <v>18700</v>
      </c>
      <c r="N29" s="152">
        <f>M29/M29</f>
        <v>1</v>
      </c>
    </row>
    <row r="30" spans="1:14" ht="15.75" thickBot="1" x14ac:dyDescent="0.3">
      <c r="A30" s="275" t="s">
        <v>35</v>
      </c>
      <c r="B30" s="276"/>
      <c r="C30" s="26">
        <f>C28/H28</f>
        <v>0.25336322869955158</v>
      </c>
      <c r="D30" s="108">
        <f>D28/H28</f>
        <v>0.68609865470852016</v>
      </c>
      <c r="E30" s="26">
        <f>E28/H28</f>
        <v>4.4843049327354258E-2</v>
      </c>
      <c r="F30" s="108">
        <f>F28/H28</f>
        <v>1.5695067264573991E-2</v>
      </c>
      <c r="G30" s="26">
        <f>G28/H28</f>
        <v>0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C26:G26"/>
    <mergeCell ref="H26:H2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0"/>
      <c r="B1" s="30"/>
      <c r="C1" s="300" t="s">
        <v>100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223" t="s">
        <v>36</v>
      </c>
    </row>
    <row r="2" spans="1:14" ht="15.75" thickBot="1" x14ac:dyDescent="0.3">
      <c r="A2" s="303" t="s">
        <v>0</v>
      </c>
      <c r="B2" s="305" t="s">
        <v>1</v>
      </c>
      <c r="C2" s="315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296" t="s">
        <v>3</v>
      </c>
    </row>
    <row r="3" spans="1:14" ht="15.75" thickBot="1" x14ac:dyDescent="0.3">
      <c r="A3" s="304"/>
      <c r="B3" s="306"/>
      <c r="C3" s="89" t="s">
        <v>69</v>
      </c>
      <c r="D3" s="34" t="s">
        <v>4</v>
      </c>
      <c r="E3" s="33" t="s">
        <v>5</v>
      </c>
      <c r="F3" s="34" t="s">
        <v>6</v>
      </c>
      <c r="G3" s="33" t="s">
        <v>7</v>
      </c>
      <c r="H3" s="34" t="s">
        <v>8</v>
      </c>
      <c r="I3" s="33" t="s">
        <v>93</v>
      </c>
      <c r="J3" s="34" t="s">
        <v>9</v>
      </c>
      <c r="K3" s="87" t="s">
        <v>38</v>
      </c>
      <c r="L3" s="34" t="s">
        <v>94</v>
      </c>
      <c r="M3" s="60" t="s">
        <v>11</v>
      </c>
      <c r="N3" s="297"/>
    </row>
    <row r="4" spans="1:14" x14ac:dyDescent="0.25">
      <c r="A4" s="35">
        <v>1</v>
      </c>
      <c r="B4" s="36" t="s">
        <v>12</v>
      </c>
      <c r="C4" s="153">
        <v>6139</v>
      </c>
      <c r="D4" s="91">
        <v>8277</v>
      </c>
      <c r="E4" s="153">
        <v>7393</v>
      </c>
      <c r="F4" s="91">
        <v>4931</v>
      </c>
      <c r="G4" s="153">
        <v>5639</v>
      </c>
      <c r="H4" s="91">
        <v>20997</v>
      </c>
      <c r="I4" s="153">
        <v>1589</v>
      </c>
      <c r="J4" s="91">
        <v>9157</v>
      </c>
      <c r="K4" s="153">
        <v>2592</v>
      </c>
      <c r="L4" s="91">
        <v>1470</v>
      </c>
      <c r="M4" s="190">
        <v>5008</v>
      </c>
      <c r="N4" s="157">
        <f t="shared" ref="N4:N21" si="0">SUM(C4:M4)</f>
        <v>73192</v>
      </c>
    </row>
    <row r="5" spans="1:14" x14ac:dyDescent="0.25">
      <c r="A5" s="37">
        <v>2</v>
      </c>
      <c r="B5" s="38" t="s">
        <v>13</v>
      </c>
      <c r="C5" s="68">
        <v>0</v>
      </c>
      <c r="D5" s="65">
        <v>1012</v>
      </c>
      <c r="E5" s="68">
        <v>0</v>
      </c>
      <c r="F5" s="69">
        <v>223</v>
      </c>
      <c r="G5" s="68">
        <v>0</v>
      </c>
      <c r="H5" s="65">
        <v>2590</v>
      </c>
      <c r="I5" s="68">
        <v>0</v>
      </c>
      <c r="J5" s="69">
        <v>219</v>
      </c>
      <c r="K5" s="68">
        <v>0</v>
      </c>
      <c r="L5" s="69">
        <v>0</v>
      </c>
      <c r="M5" s="62">
        <v>0</v>
      </c>
      <c r="N5" s="71">
        <f t="shared" si="0"/>
        <v>4044</v>
      </c>
    </row>
    <row r="6" spans="1:14" x14ac:dyDescent="0.25">
      <c r="A6" s="37">
        <v>3</v>
      </c>
      <c r="B6" s="38" t="s">
        <v>14</v>
      </c>
      <c r="C6" s="84">
        <v>11051</v>
      </c>
      <c r="D6" s="65">
        <v>37234</v>
      </c>
      <c r="E6" s="84">
        <v>11379</v>
      </c>
      <c r="F6" s="65">
        <v>20320</v>
      </c>
      <c r="G6" s="84">
        <v>8594</v>
      </c>
      <c r="H6" s="65">
        <v>26670</v>
      </c>
      <c r="I6" s="84">
        <v>3876</v>
      </c>
      <c r="J6" s="65">
        <v>14977</v>
      </c>
      <c r="K6" s="84">
        <v>13249</v>
      </c>
      <c r="L6" s="65">
        <v>4523</v>
      </c>
      <c r="M6" s="155">
        <v>9490</v>
      </c>
      <c r="N6" s="71">
        <f t="shared" si="0"/>
        <v>161363</v>
      </c>
    </row>
    <row r="7" spans="1:14" x14ac:dyDescent="0.25">
      <c r="A7" s="37">
        <v>4</v>
      </c>
      <c r="B7" s="38" t="s">
        <v>15</v>
      </c>
      <c r="C7" s="68">
        <v>0</v>
      </c>
      <c r="D7" s="69">
        <v>0</v>
      </c>
      <c r="E7" s="68">
        <v>0</v>
      </c>
      <c r="F7" s="69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2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68">
        <v>0</v>
      </c>
      <c r="D8" s="69">
        <v>0</v>
      </c>
      <c r="E8" s="68">
        <v>0</v>
      </c>
      <c r="F8" s="69">
        <v>0</v>
      </c>
      <c r="G8" s="84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2">
        <v>0</v>
      </c>
      <c r="N8" s="71">
        <f t="shared" si="0"/>
        <v>0</v>
      </c>
    </row>
    <row r="9" spans="1:14" x14ac:dyDescent="0.25">
      <c r="A9" s="37">
        <v>6</v>
      </c>
      <c r="B9" s="38" t="s">
        <v>17</v>
      </c>
      <c r="C9" s="68">
        <v>0</v>
      </c>
      <c r="D9" s="65">
        <v>0</v>
      </c>
      <c r="E9" s="68">
        <v>0</v>
      </c>
      <c r="F9" s="69">
        <v>0</v>
      </c>
      <c r="G9" s="68">
        <v>0</v>
      </c>
      <c r="H9" s="65">
        <v>0</v>
      </c>
      <c r="I9" s="68">
        <v>0</v>
      </c>
      <c r="J9" s="69">
        <v>0</v>
      </c>
      <c r="K9" s="68">
        <v>0</v>
      </c>
      <c r="L9" s="69">
        <v>0</v>
      </c>
      <c r="M9" s="62">
        <v>0</v>
      </c>
      <c r="N9" s="71">
        <f t="shared" si="0"/>
        <v>0</v>
      </c>
    </row>
    <row r="10" spans="1:14" x14ac:dyDescent="0.25">
      <c r="A10" s="37">
        <v>7</v>
      </c>
      <c r="B10" s="38" t="s">
        <v>18</v>
      </c>
      <c r="C10" s="68">
        <v>708</v>
      </c>
      <c r="D10" s="65">
        <v>4138</v>
      </c>
      <c r="E10" s="68">
        <v>438</v>
      </c>
      <c r="F10" s="69">
        <v>0</v>
      </c>
      <c r="G10" s="84">
        <v>0</v>
      </c>
      <c r="H10" s="69">
        <v>606</v>
      </c>
      <c r="I10" s="68">
        <v>0</v>
      </c>
      <c r="J10" s="69">
        <v>704</v>
      </c>
      <c r="K10" s="68">
        <v>0</v>
      </c>
      <c r="L10" s="69">
        <v>0</v>
      </c>
      <c r="M10" s="62">
        <v>0</v>
      </c>
      <c r="N10" s="71">
        <f t="shared" si="0"/>
        <v>6594</v>
      </c>
    </row>
    <row r="11" spans="1:14" x14ac:dyDescent="0.25">
      <c r="A11" s="37">
        <v>8</v>
      </c>
      <c r="B11" s="38" t="s">
        <v>19</v>
      </c>
      <c r="C11" s="84">
        <v>20674</v>
      </c>
      <c r="D11" s="65">
        <v>16720</v>
      </c>
      <c r="E11" s="84">
        <v>1032</v>
      </c>
      <c r="F11" s="65">
        <v>9580</v>
      </c>
      <c r="G11" s="84">
        <v>2550</v>
      </c>
      <c r="H11" s="65">
        <v>7327</v>
      </c>
      <c r="I11" s="68">
        <v>105</v>
      </c>
      <c r="J11" s="65">
        <v>29724</v>
      </c>
      <c r="K11" s="84">
        <v>7527</v>
      </c>
      <c r="L11" s="65">
        <v>3388</v>
      </c>
      <c r="M11" s="155">
        <v>478</v>
      </c>
      <c r="N11" s="71">
        <f t="shared" si="0"/>
        <v>99105</v>
      </c>
    </row>
    <row r="12" spans="1:14" x14ac:dyDescent="0.25">
      <c r="A12" s="37">
        <v>9</v>
      </c>
      <c r="B12" s="38" t="s">
        <v>20</v>
      </c>
      <c r="C12" s="84">
        <v>74272</v>
      </c>
      <c r="D12" s="65">
        <v>15761</v>
      </c>
      <c r="E12" s="84">
        <v>5510</v>
      </c>
      <c r="F12" s="65">
        <v>5538</v>
      </c>
      <c r="G12" s="84">
        <v>17469</v>
      </c>
      <c r="H12" s="65">
        <v>7302</v>
      </c>
      <c r="I12" s="68">
        <v>631</v>
      </c>
      <c r="J12" s="65">
        <v>6996</v>
      </c>
      <c r="K12" s="84">
        <v>4896</v>
      </c>
      <c r="L12" s="65">
        <v>20923</v>
      </c>
      <c r="M12" s="155">
        <v>1700</v>
      </c>
      <c r="N12" s="71">
        <f t="shared" si="0"/>
        <v>160998</v>
      </c>
    </row>
    <row r="13" spans="1:14" x14ac:dyDescent="0.25">
      <c r="A13" s="37">
        <v>10</v>
      </c>
      <c r="B13" s="38" t="s">
        <v>21</v>
      </c>
      <c r="C13" s="84">
        <v>77364</v>
      </c>
      <c r="D13" s="65">
        <v>271927</v>
      </c>
      <c r="E13" s="84">
        <v>137057</v>
      </c>
      <c r="F13" s="65">
        <v>179568</v>
      </c>
      <c r="G13" s="84">
        <v>152744</v>
      </c>
      <c r="H13" s="65">
        <v>199992</v>
      </c>
      <c r="I13" s="84">
        <v>90611</v>
      </c>
      <c r="J13" s="65">
        <v>152780</v>
      </c>
      <c r="K13" s="84">
        <v>201991</v>
      </c>
      <c r="L13" s="65">
        <v>120469</v>
      </c>
      <c r="M13" s="155">
        <v>88208</v>
      </c>
      <c r="N13" s="71">
        <f t="shared" si="0"/>
        <v>1672711</v>
      </c>
    </row>
    <row r="14" spans="1:14" x14ac:dyDescent="0.25">
      <c r="A14" s="37">
        <v>11</v>
      </c>
      <c r="B14" s="38" t="s">
        <v>22</v>
      </c>
      <c r="C14" s="68">
        <v>0</v>
      </c>
      <c r="D14" s="65">
        <v>13708</v>
      </c>
      <c r="E14" s="84">
        <v>0</v>
      </c>
      <c r="F14" s="69">
        <v>0</v>
      </c>
      <c r="G14" s="68">
        <v>0</v>
      </c>
      <c r="H14" s="69">
        <v>0</v>
      </c>
      <c r="I14" s="68">
        <v>0</v>
      </c>
      <c r="J14" s="65">
        <v>0</v>
      </c>
      <c r="K14" s="68">
        <v>0</v>
      </c>
      <c r="L14" s="69">
        <v>0</v>
      </c>
      <c r="M14" s="62">
        <v>0</v>
      </c>
      <c r="N14" s="71">
        <f t="shared" si="0"/>
        <v>13708</v>
      </c>
    </row>
    <row r="15" spans="1:14" x14ac:dyDescent="0.25">
      <c r="A15" s="37">
        <v>12</v>
      </c>
      <c r="B15" s="38" t="s">
        <v>23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2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68">
        <v>409</v>
      </c>
      <c r="D16" s="65">
        <v>6243</v>
      </c>
      <c r="E16" s="84">
        <v>844</v>
      </c>
      <c r="F16" s="65">
        <v>25064</v>
      </c>
      <c r="G16" s="84">
        <v>6700</v>
      </c>
      <c r="H16" s="65">
        <v>1697</v>
      </c>
      <c r="I16" s="68">
        <v>1</v>
      </c>
      <c r="J16" s="65">
        <v>9964</v>
      </c>
      <c r="K16" s="84">
        <v>7095</v>
      </c>
      <c r="L16" s="69">
        <v>602</v>
      </c>
      <c r="M16" s="62">
        <v>0</v>
      </c>
      <c r="N16" s="71">
        <f t="shared" si="0"/>
        <v>58619</v>
      </c>
    </row>
    <row r="17" spans="1:14" x14ac:dyDescent="0.25">
      <c r="A17" s="37">
        <v>14</v>
      </c>
      <c r="B17" s="38" t="s">
        <v>25</v>
      </c>
      <c r="C17" s="68">
        <v>0</v>
      </c>
      <c r="D17" s="65">
        <v>1458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2">
        <v>0</v>
      </c>
      <c r="N17" s="71">
        <f t="shared" si="0"/>
        <v>1458</v>
      </c>
    </row>
    <row r="18" spans="1:14" x14ac:dyDescent="0.25">
      <c r="A18" s="37">
        <v>15</v>
      </c>
      <c r="B18" s="38" t="s">
        <v>26</v>
      </c>
      <c r="C18" s="84">
        <v>706</v>
      </c>
      <c r="D18" s="69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2">
        <v>0</v>
      </c>
      <c r="N18" s="71">
        <f t="shared" si="0"/>
        <v>706</v>
      </c>
    </row>
    <row r="19" spans="1:14" x14ac:dyDescent="0.25">
      <c r="A19" s="37">
        <v>16</v>
      </c>
      <c r="B19" s="38" t="s">
        <v>27</v>
      </c>
      <c r="C19" s="84">
        <v>0</v>
      </c>
      <c r="D19" s="65">
        <v>0</v>
      </c>
      <c r="E19" s="68">
        <v>32</v>
      </c>
      <c r="F19" s="69">
        <v>0</v>
      </c>
      <c r="G19" s="68">
        <v>0</v>
      </c>
      <c r="H19" s="69">
        <v>0</v>
      </c>
      <c r="I19" s="68">
        <v>0</v>
      </c>
      <c r="J19" s="69">
        <v>770</v>
      </c>
      <c r="K19" s="68">
        <v>0</v>
      </c>
      <c r="L19" s="69">
        <v>0</v>
      </c>
      <c r="M19" s="62">
        <v>0</v>
      </c>
      <c r="N19" s="71">
        <f t="shared" si="0"/>
        <v>802</v>
      </c>
    </row>
    <row r="20" spans="1:14" x14ac:dyDescent="0.25">
      <c r="A20" s="37">
        <v>17</v>
      </c>
      <c r="B20" s="38" t="s">
        <v>28</v>
      </c>
      <c r="C20" s="68">
        <v>0</v>
      </c>
      <c r="D20" s="69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2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93">
        <v>720</v>
      </c>
      <c r="D21" s="154">
        <v>8228</v>
      </c>
      <c r="E21" s="93">
        <v>4696</v>
      </c>
      <c r="F21" s="154">
        <v>3147</v>
      </c>
      <c r="G21" s="93">
        <v>101</v>
      </c>
      <c r="H21" s="154">
        <v>3557</v>
      </c>
      <c r="I21" s="85">
        <v>252</v>
      </c>
      <c r="J21" s="154">
        <v>2001</v>
      </c>
      <c r="K21" s="93">
        <v>2699</v>
      </c>
      <c r="L21" s="154">
        <v>126</v>
      </c>
      <c r="M21" s="156">
        <v>1269</v>
      </c>
      <c r="N21" s="158">
        <f t="shared" si="0"/>
        <v>26796</v>
      </c>
    </row>
    <row r="22" spans="1:14" ht="15.75" thickBot="1" x14ac:dyDescent="0.3">
      <c r="A22" s="43"/>
      <c r="B22" s="44" t="s">
        <v>30</v>
      </c>
      <c r="C22" s="48">
        <f t="shared" ref="C22:M22" si="1">SUM(C4:C21)</f>
        <v>192043</v>
      </c>
      <c r="D22" s="49">
        <f>SUM(D4:D21)</f>
        <v>384706</v>
      </c>
      <c r="E22" s="48">
        <f>SUM(E4:E21)</f>
        <v>168381</v>
      </c>
      <c r="F22" s="49">
        <f t="shared" si="1"/>
        <v>248371</v>
      </c>
      <c r="G22" s="99">
        <f t="shared" si="1"/>
        <v>193797</v>
      </c>
      <c r="H22" s="49">
        <f t="shared" si="1"/>
        <v>270738</v>
      </c>
      <c r="I22" s="48">
        <f>SUM(I4:I21)</f>
        <v>97065</v>
      </c>
      <c r="J22" s="49">
        <f t="shared" si="1"/>
        <v>227292</v>
      </c>
      <c r="K22" s="99">
        <f t="shared" si="1"/>
        <v>240049</v>
      </c>
      <c r="L22" s="49">
        <f t="shared" si="1"/>
        <v>151501</v>
      </c>
      <c r="M22" s="63">
        <f t="shared" si="1"/>
        <v>106153</v>
      </c>
      <c r="N22" s="46">
        <f>SUM(N4:N21)</f>
        <v>2280096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9"/>
      <c r="J23" s="1"/>
      <c r="K23" s="1"/>
      <c r="L23" s="1"/>
      <c r="M23" s="1"/>
      <c r="N23" s="1"/>
    </row>
    <row r="24" spans="1:14" ht="15.75" thickBot="1" x14ac:dyDescent="0.3">
      <c r="A24" s="298" t="s">
        <v>31</v>
      </c>
      <c r="B24" s="299"/>
      <c r="C24" s="55">
        <f>C22/N22</f>
        <v>8.4225839613770642E-2</v>
      </c>
      <c r="D24" s="54">
        <f>D22/N22</f>
        <v>0.16872359760290795</v>
      </c>
      <c r="E24" s="55">
        <f>E22/N22</f>
        <v>7.3848206391309845E-2</v>
      </c>
      <c r="F24" s="54">
        <f>F22/N22</f>
        <v>0.10893006259385569</v>
      </c>
      <c r="G24" s="55">
        <f>G22/N22</f>
        <v>8.4995105469243395E-2</v>
      </c>
      <c r="H24" s="54">
        <f>H22/N22</f>
        <v>0.11873973727422003</v>
      </c>
      <c r="I24" s="55">
        <f>I22/N22</f>
        <v>4.2570575975748391E-2</v>
      </c>
      <c r="J24" s="54">
        <f>J22/N22</f>
        <v>9.9685276409414339E-2</v>
      </c>
      <c r="K24" s="55">
        <f>K22/N22</f>
        <v>0.10528021627159558</v>
      </c>
      <c r="L24" s="54">
        <f>L22/N22</f>
        <v>6.6445009332940369E-2</v>
      </c>
      <c r="M24" s="55">
        <f>M22/N22</f>
        <v>4.6556373064993752E-2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81" t="s">
        <v>0</v>
      </c>
      <c r="B26" s="287" t="s">
        <v>1</v>
      </c>
      <c r="C26" s="291" t="s">
        <v>90</v>
      </c>
      <c r="D26" s="292"/>
      <c r="E26" s="292"/>
      <c r="F26" s="292"/>
      <c r="G26" s="293"/>
      <c r="H26" s="29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82"/>
      <c r="B27" s="288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295"/>
      <c r="I27" s="1"/>
      <c r="J27" s="107"/>
      <c r="K27" s="289" t="s">
        <v>33</v>
      </c>
      <c r="L27" s="290"/>
      <c r="M27" s="148">
        <f>N22</f>
        <v>2280096</v>
      </c>
      <c r="N27" s="149">
        <f>M27/M29</f>
        <v>0.97885840722401429</v>
      </c>
    </row>
    <row r="28" spans="1:14" ht="15.75" thickBot="1" x14ac:dyDescent="0.3">
      <c r="A28" s="25">
        <v>19</v>
      </c>
      <c r="B28" s="171" t="s">
        <v>34</v>
      </c>
      <c r="C28" s="147">
        <v>3742</v>
      </c>
      <c r="D28" s="57">
        <v>39601</v>
      </c>
      <c r="E28" s="147">
        <v>5335</v>
      </c>
      <c r="F28" s="57">
        <v>568</v>
      </c>
      <c r="G28" s="147">
        <v>0</v>
      </c>
      <c r="H28" s="57">
        <f>SUM(C28:G28)</f>
        <v>49246</v>
      </c>
      <c r="I28" s="1"/>
      <c r="J28" s="107"/>
      <c r="K28" s="271" t="s">
        <v>34</v>
      </c>
      <c r="L28" s="272"/>
      <c r="M28" s="147">
        <f>H28</f>
        <v>49246</v>
      </c>
      <c r="N28" s="150">
        <f>M28/M29</f>
        <v>2.1141592775985665E-2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73" t="s">
        <v>3</v>
      </c>
      <c r="L29" s="274"/>
      <c r="M29" s="151">
        <f>M27+M28</f>
        <v>2329342</v>
      </c>
      <c r="N29" s="152">
        <f>M29/M29</f>
        <v>1</v>
      </c>
    </row>
    <row r="30" spans="1:14" ht="15.75" thickBot="1" x14ac:dyDescent="0.3">
      <c r="A30" s="275" t="s">
        <v>35</v>
      </c>
      <c r="B30" s="276"/>
      <c r="C30" s="26">
        <f>C28/H28</f>
        <v>7.5985866872436345E-2</v>
      </c>
      <c r="D30" s="108">
        <f>D28/H28</f>
        <v>0.8041465296673842</v>
      </c>
      <c r="E30" s="26">
        <f>E28/H28</f>
        <v>0.10833367177029607</v>
      </c>
      <c r="F30" s="108">
        <f>F28/H28</f>
        <v>1.1533931689883443E-2</v>
      </c>
      <c r="G30" s="26">
        <f>G28/H28</f>
        <v>0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C26:G26"/>
    <mergeCell ref="H26:H27"/>
    <mergeCell ref="K27:L27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0"/>
      <c r="B1" s="30"/>
      <c r="C1" s="300" t="s">
        <v>101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66"/>
    </row>
    <row r="2" spans="1:14" ht="15.75" thickBot="1" x14ac:dyDescent="0.3">
      <c r="A2" s="303" t="s">
        <v>0</v>
      </c>
      <c r="B2" s="305" t="s">
        <v>1</v>
      </c>
      <c r="C2" s="316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05" t="s">
        <v>3</v>
      </c>
    </row>
    <row r="3" spans="1:14" x14ac:dyDescent="0.25">
      <c r="A3" s="317"/>
      <c r="B3" s="319"/>
      <c r="C3" s="327" t="s">
        <v>69</v>
      </c>
      <c r="D3" s="321" t="s">
        <v>4</v>
      </c>
      <c r="E3" s="323" t="s">
        <v>5</v>
      </c>
      <c r="F3" s="321" t="s">
        <v>6</v>
      </c>
      <c r="G3" s="323" t="s">
        <v>7</v>
      </c>
      <c r="H3" s="321" t="s">
        <v>8</v>
      </c>
      <c r="I3" s="323" t="s">
        <v>93</v>
      </c>
      <c r="J3" s="305" t="s">
        <v>9</v>
      </c>
      <c r="K3" s="324" t="s">
        <v>38</v>
      </c>
      <c r="L3" s="305" t="s">
        <v>94</v>
      </c>
      <c r="M3" s="329" t="s">
        <v>11</v>
      </c>
      <c r="N3" s="326"/>
    </row>
    <row r="4" spans="1:14" ht="15.75" thickBot="1" x14ac:dyDescent="0.3">
      <c r="A4" s="318"/>
      <c r="B4" s="320"/>
      <c r="C4" s="328"/>
      <c r="D4" s="322"/>
      <c r="E4" s="318"/>
      <c r="F4" s="322"/>
      <c r="G4" s="318"/>
      <c r="H4" s="322"/>
      <c r="I4" s="318"/>
      <c r="J4" s="318"/>
      <c r="K4" s="325"/>
      <c r="L4" s="318"/>
      <c r="M4" s="330"/>
      <c r="N4" s="320"/>
    </row>
    <row r="5" spans="1:14" x14ac:dyDescent="0.25">
      <c r="A5" s="35">
        <v>1</v>
      </c>
      <c r="B5" s="36" t="s">
        <v>39</v>
      </c>
      <c r="C5" s="153">
        <v>30564</v>
      </c>
      <c r="D5" s="91">
        <v>60673</v>
      </c>
      <c r="E5" s="153">
        <v>40041</v>
      </c>
      <c r="F5" s="91">
        <v>37876</v>
      </c>
      <c r="G5" s="153">
        <v>57194</v>
      </c>
      <c r="H5" s="162">
        <v>46668</v>
      </c>
      <c r="I5" s="153">
        <v>34182</v>
      </c>
      <c r="J5" s="91">
        <v>51769</v>
      </c>
      <c r="K5" s="153">
        <v>51331</v>
      </c>
      <c r="L5" s="91">
        <v>32434</v>
      </c>
      <c r="M5" s="153">
        <v>30502</v>
      </c>
      <c r="N5" s="157">
        <f t="shared" ref="N5:N17" si="0">SUM(C5:M5)</f>
        <v>473234</v>
      </c>
    </row>
    <row r="6" spans="1:14" x14ac:dyDescent="0.25">
      <c r="A6" s="37">
        <v>2</v>
      </c>
      <c r="B6" s="38" t="s">
        <v>40</v>
      </c>
      <c r="C6" s="84">
        <v>3058</v>
      </c>
      <c r="D6" s="65">
        <v>7016</v>
      </c>
      <c r="E6" s="84">
        <v>4019</v>
      </c>
      <c r="F6" s="65">
        <v>5549</v>
      </c>
      <c r="G6" s="84">
        <v>4752</v>
      </c>
      <c r="H6" s="65">
        <v>4192</v>
      </c>
      <c r="I6" s="84">
        <v>3179</v>
      </c>
      <c r="J6" s="65">
        <v>5328</v>
      </c>
      <c r="K6" s="84">
        <v>5407</v>
      </c>
      <c r="L6" s="65">
        <v>2796</v>
      </c>
      <c r="M6" s="84">
        <v>3337</v>
      </c>
      <c r="N6" s="71">
        <f t="shared" si="0"/>
        <v>48633</v>
      </c>
    </row>
    <row r="7" spans="1:14" x14ac:dyDescent="0.25">
      <c r="A7" s="37">
        <v>3</v>
      </c>
      <c r="B7" s="38" t="s">
        <v>41</v>
      </c>
      <c r="C7" s="68">
        <v>218</v>
      </c>
      <c r="D7" s="69">
        <v>462</v>
      </c>
      <c r="E7" s="68">
        <v>273</v>
      </c>
      <c r="F7" s="69">
        <v>337</v>
      </c>
      <c r="G7" s="68">
        <v>370</v>
      </c>
      <c r="H7" s="69">
        <v>975</v>
      </c>
      <c r="I7" s="68">
        <v>281</v>
      </c>
      <c r="J7" s="69">
        <v>561</v>
      </c>
      <c r="K7" s="68">
        <v>477</v>
      </c>
      <c r="L7" s="69">
        <v>250</v>
      </c>
      <c r="M7" s="68">
        <v>141</v>
      </c>
      <c r="N7" s="71">
        <f t="shared" si="0"/>
        <v>4345</v>
      </c>
    </row>
    <row r="8" spans="1:14" x14ac:dyDescent="0.25">
      <c r="A8" s="37">
        <v>4</v>
      </c>
      <c r="B8" s="38" t="s">
        <v>42</v>
      </c>
      <c r="C8" s="68">
        <v>278</v>
      </c>
      <c r="D8" s="69">
        <v>410</v>
      </c>
      <c r="E8" s="68">
        <v>188</v>
      </c>
      <c r="F8" s="65">
        <v>356</v>
      </c>
      <c r="G8" s="84">
        <v>791</v>
      </c>
      <c r="H8" s="69">
        <v>271</v>
      </c>
      <c r="I8" s="68">
        <v>223</v>
      </c>
      <c r="J8" s="69">
        <v>341</v>
      </c>
      <c r="K8" s="84">
        <v>618</v>
      </c>
      <c r="L8" s="69">
        <v>244</v>
      </c>
      <c r="M8" s="68">
        <v>269</v>
      </c>
      <c r="N8" s="71">
        <f t="shared" si="0"/>
        <v>3989</v>
      </c>
    </row>
    <row r="9" spans="1:14" x14ac:dyDescent="0.25">
      <c r="A9" s="37">
        <v>5</v>
      </c>
      <c r="B9" s="38" t="s">
        <v>43</v>
      </c>
      <c r="C9" s="68">
        <v>29</v>
      </c>
      <c r="D9" s="69">
        <v>41</v>
      </c>
      <c r="E9" s="68">
        <v>168</v>
      </c>
      <c r="F9" s="69">
        <v>41</v>
      </c>
      <c r="G9" s="68">
        <v>73</v>
      </c>
      <c r="H9" s="69">
        <v>31</v>
      </c>
      <c r="I9" s="68">
        <v>28</v>
      </c>
      <c r="J9" s="69">
        <v>49</v>
      </c>
      <c r="K9" s="85">
        <v>167</v>
      </c>
      <c r="L9" s="69">
        <v>84</v>
      </c>
      <c r="M9" s="68">
        <v>30</v>
      </c>
      <c r="N9" s="38">
        <f t="shared" si="0"/>
        <v>741</v>
      </c>
    </row>
    <row r="10" spans="1:14" x14ac:dyDescent="0.25">
      <c r="A10" s="37">
        <v>6</v>
      </c>
      <c r="B10" s="38" t="s">
        <v>44</v>
      </c>
      <c r="C10" s="84">
        <v>1369</v>
      </c>
      <c r="D10" s="65">
        <v>2761</v>
      </c>
      <c r="E10" s="84">
        <v>1559</v>
      </c>
      <c r="F10" s="65">
        <v>2477</v>
      </c>
      <c r="G10" s="84">
        <v>2274</v>
      </c>
      <c r="H10" s="65">
        <v>2021</v>
      </c>
      <c r="I10" s="84">
        <v>1241</v>
      </c>
      <c r="J10" s="65">
        <v>2090</v>
      </c>
      <c r="K10" s="84">
        <v>2540</v>
      </c>
      <c r="L10" s="65">
        <v>1008</v>
      </c>
      <c r="M10" s="84">
        <v>2104</v>
      </c>
      <c r="N10" s="71">
        <f t="shared" si="0"/>
        <v>21444</v>
      </c>
    </row>
    <row r="11" spans="1:14" x14ac:dyDescent="0.25">
      <c r="A11" s="37">
        <v>7</v>
      </c>
      <c r="B11" s="38" t="s">
        <v>45</v>
      </c>
      <c r="C11" s="68">
        <v>687</v>
      </c>
      <c r="D11" s="65">
        <v>1974</v>
      </c>
      <c r="E11" s="68">
        <v>750</v>
      </c>
      <c r="F11" s="65">
        <v>1165</v>
      </c>
      <c r="G11" s="68">
        <v>974</v>
      </c>
      <c r="H11" s="69">
        <v>764</v>
      </c>
      <c r="I11" s="68">
        <v>544</v>
      </c>
      <c r="J11" s="65">
        <v>842</v>
      </c>
      <c r="K11" s="83">
        <v>1427</v>
      </c>
      <c r="L11" s="69">
        <v>418</v>
      </c>
      <c r="M11" s="68">
        <v>737</v>
      </c>
      <c r="N11" s="71">
        <f t="shared" si="0"/>
        <v>10282</v>
      </c>
    </row>
    <row r="12" spans="1:14" x14ac:dyDescent="0.25">
      <c r="A12" s="37">
        <v>8</v>
      </c>
      <c r="B12" s="38" t="s">
        <v>46</v>
      </c>
      <c r="C12" s="68">
        <v>83</v>
      </c>
      <c r="D12" s="69">
        <v>143</v>
      </c>
      <c r="E12" s="68">
        <v>263</v>
      </c>
      <c r="F12" s="69">
        <v>117</v>
      </c>
      <c r="G12" s="68">
        <v>172</v>
      </c>
      <c r="H12" s="69">
        <v>148</v>
      </c>
      <c r="I12" s="68">
        <v>90</v>
      </c>
      <c r="J12" s="69">
        <v>161</v>
      </c>
      <c r="K12" s="68">
        <v>357</v>
      </c>
      <c r="L12" s="69">
        <v>116</v>
      </c>
      <c r="M12" s="68">
        <v>86</v>
      </c>
      <c r="N12" s="71">
        <f t="shared" si="0"/>
        <v>1736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22.5" x14ac:dyDescent="0.25">
      <c r="A14" s="37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5">
        <v>1023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71">
        <f t="shared" si="0"/>
        <v>1023</v>
      </c>
    </row>
    <row r="16" spans="1:14" ht="52.5" customHeight="1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>SUM(C16:M16)</f>
        <v>0</v>
      </c>
    </row>
    <row r="17" spans="1:14" ht="34.5" thickBot="1" x14ac:dyDescent="0.3">
      <c r="A17" s="37">
        <v>13</v>
      </c>
      <c r="B17" s="67" t="s">
        <v>51</v>
      </c>
      <c r="C17" s="68">
        <v>93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93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36379</v>
      </c>
      <c r="D18" s="49">
        <f t="shared" si="1"/>
        <v>73480</v>
      </c>
      <c r="E18" s="48">
        <f t="shared" si="1"/>
        <v>47261</v>
      </c>
      <c r="F18" s="49">
        <f t="shared" si="1"/>
        <v>47918</v>
      </c>
      <c r="G18" s="48">
        <f>SUM(G5:G17)</f>
        <v>66600</v>
      </c>
      <c r="H18" s="49">
        <f t="shared" si="1"/>
        <v>56093</v>
      </c>
      <c r="I18" s="48">
        <f t="shared" si="1"/>
        <v>39768</v>
      </c>
      <c r="J18" s="49">
        <f t="shared" si="1"/>
        <v>61141</v>
      </c>
      <c r="K18" s="48">
        <f t="shared" si="1"/>
        <v>62324</v>
      </c>
      <c r="L18" s="49">
        <f t="shared" si="1"/>
        <v>37350</v>
      </c>
      <c r="M18" s="48">
        <f t="shared" si="1"/>
        <v>37206</v>
      </c>
      <c r="N18" s="46">
        <f>SUM(N5:N17)</f>
        <v>565520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298" t="s">
        <v>53</v>
      </c>
      <c r="B20" s="299"/>
      <c r="C20" s="55">
        <f>C18/N18</f>
        <v>6.4328405715094072E-2</v>
      </c>
      <c r="D20" s="54">
        <f>D18/N18</f>
        <v>0.12993351251945112</v>
      </c>
      <c r="E20" s="55">
        <f>E18/N18</f>
        <v>8.3570872825010606E-2</v>
      </c>
      <c r="F20" s="54">
        <f>F18/N18</f>
        <v>8.4732635450558771E-2</v>
      </c>
      <c r="G20" s="55">
        <f>G18/N18</f>
        <v>0.11776771820625265</v>
      </c>
      <c r="H20" s="54">
        <f>H18/N18</f>
        <v>9.9188357617767717E-2</v>
      </c>
      <c r="I20" s="55">
        <f>I18/N18</f>
        <v>7.0321120384778613E-2</v>
      </c>
      <c r="J20" s="54">
        <f>J18/N18</f>
        <v>0.10811465553826567</v>
      </c>
      <c r="K20" s="55">
        <f>K18/N18</f>
        <v>0.11020653557787523</v>
      </c>
      <c r="L20" s="54">
        <f>L18/N18</f>
        <v>6.6045409534587637E-2</v>
      </c>
      <c r="M20" s="55">
        <f>M18/N18</f>
        <v>6.57907766303579E-2</v>
      </c>
      <c r="N20" s="54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30"/>
      <c r="B1" s="30"/>
      <c r="C1" s="300" t="s">
        <v>102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223" t="s">
        <v>52</v>
      </c>
    </row>
    <row r="2" spans="1:14" ht="15.75" thickBot="1" x14ac:dyDescent="0.3">
      <c r="A2" s="303" t="s">
        <v>0</v>
      </c>
      <c r="B2" s="305" t="s">
        <v>1</v>
      </c>
      <c r="C2" s="316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05" t="s">
        <v>3</v>
      </c>
    </row>
    <row r="3" spans="1:14" x14ac:dyDescent="0.25">
      <c r="A3" s="317"/>
      <c r="B3" s="319"/>
      <c r="C3" s="338" t="s">
        <v>69</v>
      </c>
      <c r="D3" s="305" t="s">
        <v>4</v>
      </c>
      <c r="E3" s="323" t="s">
        <v>5</v>
      </c>
      <c r="F3" s="305" t="s">
        <v>6</v>
      </c>
      <c r="G3" s="323" t="s">
        <v>7</v>
      </c>
      <c r="H3" s="305" t="s">
        <v>8</v>
      </c>
      <c r="I3" s="323" t="s">
        <v>93</v>
      </c>
      <c r="J3" s="305" t="s">
        <v>9</v>
      </c>
      <c r="K3" s="335" t="s">
        <v>38</v>
      </c>
      <c r="L3" s="305" t="s">
        <v>94</v>
      </c>
      <c r="M3" s="323" t="s">
        <v>11</v>
      </c>
      <c r="N3" s="326"/>
    </row>
    <row r="4" spans="1:14" x14ac:dyDescent="0.25">
      <c r="A4" s="331"/>
      <c r="B4" s="332"/>
      <c r="C4" s="339"/>
      <c r="D4" s="332"/>
      <c r="E4" s="334"/>
      <c r="F4" s="332"/>
      <c r="G4" s="334"/>
      <c r="H4" s="332"/>
      <c r="I4" s="334"/>
      <c r="J4" s="332"/>
      <c r="K4" s="336"/>
      <c r="L4" s="332"/>
      <c r="M4" s="334"/>
      <c r="N4" s="332"/>
    </row>
    <row r="5" spans="1:14" ht="5.25" customHeight="1" thickBot="1" x14ac:dyDescent="0.3">
      <c r="A5" s="318"/>
      <c r="B5" s="320"/>
      <c r="C5" s="340"/>
      <c r="D5" s="318"/>
      <c r="E5" s="318"/>
      <c r="F5" s="318"/>
      <c r="G5" s="318"/>
      <c r="H5" s="318"/>
      <c r="I5" s="318"/>
      <c r="J5" s="318"/>
      <c r="K5" s="337"/>
      <c r="L5" s="318"/>
      <c r="M5" s="318"/>
      <c r="N5" s="320"/>
    </row>
    <row r="6" spans="1:14" x14ac:dyDescent="0.25">
      <c r="A6" s="35">
        <v>1</v>
      </c>
      <c r="B6" s="36" t="s">
        <v>39</v>
      </c>
      <c r="C6" s="83">
        <v>150278</v>
      </c>
      <c r="D6" s="91">
        <v>327791</v>
      </c>
      <c r="E6" s="153">
        <v>208906</v>
      </c>
      <c r="F6" s="169">
        <v>206149</v>
      </c>
      <c r="G6" s="191">
        <v>313145</v>
      </c>
      <c r="H6" s="169">
        <v>245301</v>
      </c>
      <c r="I6" s="191">
        <v>185120</v>
      </c>
      <c r="J6" s="169">
        <v>267789</v>
      </c>
      <c r="K6" s="191">
        <v>264542</v>
      </c>
      <c r="L6" s="169">
        <v>174168</v>
      </c>
      <c r="M6" s="191">
        <v>161375</v>
      </c>
      <c r="N6" s="157">
        <f t="shared" ref="N6:N16" si="0">SUM(C6:M6)</f>
        <v>2504564</v>
      </c>
    </row>
    <row r="7" spans="1:14" x14ac:dyDescent="0.25">
      <c r="A7" s="37">
        <v>2</v>
      </c>
      <c r="B7" s="38" t="s">
        <v>40</v>
      </c>
      <c r="C7" s="84">
        <v>35663</v>
      </c>
      <c r="D7" s="65">
        <v>86844</v>
      </c>
      <c r="E7" s="84">
        <v>46821</v>
      </c>
      <c r="F7" s="71">
        <v>63362</v>
      </c>
      <c r="G7" s="192">
        <v>52252</v>
      </c>
      <c r="H7" s="71">
        <v>47134</v>
      </c>
      <c r="I7" s="192">
        <v>34301</v>
      </c>
      <c r="J7" s="71">
        <v>53607</v>
      </c>
      <c r="K7" s="192">
        <v>64220</v>
      </c>
      <c r="L7" s="71">
        <v>29202</v>
      </c>
      <c r="M7" s="192">
        <v>37535</v>
      </c>
      <c r="N7" s="71">
        <f t="shared" si="0"/>
        <v>550941</v>
      </c>
    </row>
    <row r="8" spans="1:14" x14ac:dyDescent="0.25">
      <c r="A8" s="37">
        <v>3</v>
      </c>
      <c r="B8" s="38" t="s">
        <v>41</v>
      </c>
      <c r="C8" s="84">
        <v>4315</v>
      </c>
      <c r="D8" s="65">
        <v>10418</v>
      </c>
      <c r="E8" s="84">
        <v>5787</v>
      </c>
      <c r="F8" s="71">
        <v>6944</v>
      </c>
      <c r="G8" s="192">
        <v>8346</v>
      </c>
      <c r="H8" s="71">
        <v>7470</v>
      </c>
      <c r="I8" s="192">
        <v>8221</v>
      </c>
      <c r="J8" s="71">
        <v>13877</v>
      </c>
      <c r="K8" s="192">
        <v>9728</v>
      </c>
      <c r="L8" s="71">
        <v>5454</v>
      </c>
      <c r="M8" s="192">
        <v>2808</v>
      </c>
      <c r="N8" s="71">
        <f t="shared" si="0"/>
        <v>83368</v>
      </c>
    </row>
    <row r="9" spans="1:14" x14ac:dyDescent="0.25">
      <c r="A9" s="37">
        <v>4</v>
      </c>
      <c r="B9" s="38" t="s">
        <v>42</v>
      </c>
      <c r="C9" s="68">
        <v>218</v>
      </c>
      <c r="D9" s="69">
        <v>306</v>
      </c>
      <c r="E9" s="68">
        <v>135</v>
      </c>
      <c r="F9" s="38">
        <v>297</v>
      </c>
      <c r="G9" s="192">
        <v>558</v>
      </c>
      <c r="H9" s="38">
        <v>210</v>
      </c>
      <c r="I9" s="58">
        <v>149</v>
      </c>
      <c r="J9" s="38">
        <v>280</v>
      </c>
      <c r="K9" s="192">
        <v>502</v>
      </c>
      <c r="L9" s="38">
        <v>182</v>
      </c>
      <c r="M9" s="58">
        <v>197</v>
      </c>
      <c r="N9" s="71">
        <f t="shared" si="0"/>
        <v>3034</v>
      </c>
    </row>
    <row r="10" spans="1:14" x14ac:dyDescent="0.25">
      <c r="A10" s="37">
        <v>5</v>
      </c>
      <c r="B10" s="38" t="s">
        <v>43</v>
      </c>
      <c r="C10" s="68">
        <v>76</v>
      </c>
      <c r="D10" s="69">
        <v>128</v>
      </c>
      <c r="E10" s="68">
        <v>376</v>
      </c>
      <c r="F10" s="38">
        <v>166</v>
      </c>
      <c r="G10" s="58">
        <v>241</v>
      </c>
      <c r="H10" s="38">
        <v>87</v>
      </c>
      <c r="I10" s="58">
        <v>90</v>
      </c>
      <c r="J10" s="38">
        <v>143</v>
      </c>
      <c r="K10" s="193">
        <v>489</v>
      </c>
      <c r="L10" s="38">
        <v>240</v>
      </c>
      <c r="M10" s="58">
        <v>94</v>
      </c>
      <c r="N10" s="71">
        <f t="shared" si="0"/>
        <v>2130</v>
      </c>
    </row>
    <row r="11" spans="1:14" x14ac:dyDescent="0.25">
      <c r="A11" s="37">
        <v>6</v>
      </c>
      <c r="B11" s="38" t="s">
        <v>44</v>
      </c>
      <c r="C11" s="84">
        <v>1845</v>
      </c>
      <c r="D11" s="65">
        <v>4794</v>
      </c>
      <c r="E11" s="84">
        <v>2342</v>
      </c>
      <c r="F11" s="71">
        <v>4358</v>
      </c>
      <c r="G11" s="192">
        <v>2946</v>
      </c>
      <c r="H11" s="71">
        <v>2782</v>
      </c>
      <c r="I11" s="192">
        <v>1860</v>
      </c>
      <c r="J11" s="71">
        <v>2787</v>
      </c>
      <c r="K11" s="192">
        <v>3676</v>
      </c>
      <c r="L11" s="71">
        <v>1305</v>
      </c>
      <c r="M11" s="192">
        <v>3384</v>
      </c>
      <c r="N11" s="71">
        <f t="shared" si="0"/>
        <v>32079</v>
      </c>
    </row>
    <row r="12" spans="1:14" x14ac:dyDescent="0.25">
      <c r="A12" s="37">
        <v>7</v>
      </c>
      <c r="B12" s="38" t="s">
        <v>45</v>
      </c>
      <c r="C12" s="68">
        <v>233</v>
      </c>
      <c r="D12" s="69">
        <v>633</v>
      </c>
      <c r="E12" s="68">
        <v>250</v>
      </c>
      <c r="F12" s="38">
        <v>380</v>
      </c>
      <c r="G12" s="58">
        <v>312</v>
      </c>
      <c r="H12" s="38">
        <v>258</v>
      </c>
      <c r="I12" s="58">
        <v>200</v>
      </c>
      <c r="J12" s="38">
        <v>263</v>
      </c>
      <c r="K12" s="194">
        <v>460</v>
      </c>
      <c r="L12" s="38">
        <v>135</v>
      </c>
      <c r="M12" s="58">
        <v>232</v>
      </c>
      <c r="N12" s="71">
        <f t="shared" si="0"/>
        <v>3356</v>
      </c>
    </row>
    <row r="13" spans="1:14" x14ac:dyDescent="0.25">
      <c r="A13" s="37">
        <v>8</v>
      </c>
      <c r="B13" s="38" t="s">
        <v>46</v>
      </c>
      <c r="C13" s="68">
        <v>260</v>
      </c>
      <c r="D13" s="69">
        <v>541</v>
      </c>
      <c r="E13" s="68">
        <v>911</v>
      </c>
      <c r="F13" s="38">
        <v>469</v>
      </c>
      <c r="G13" s="58">
        <v>599</v>
      </c>
      <c r="H13" s="38">
        <v>603</v>
      </c>
      <c r="I13" s="58">
        <v>334</v>
      </c>
      <c r="J13" s="38">
        <v>572</v>
      </c>
      <c r="K13" s="192">
        <v>1509</v>
      </c>
      <c r="L13" s="38">
        <v>465</v>
      </c>
      <c r="M13" s="58">
        <v>300</v>
      </c>
      <c r="N13" s="71">
        <f t="shared" si="0"/>
        <v>6563</v>
      </c>
    </row>
    <row r="14" spans="1:14" ht="22.5" x14ac:dyDescent="0.25">
      <c r="A14" s="37">
        <v>9</v>
      </c>
      <c r="B14" s="67" t="s">
        <v>47</v>
      </c>
      <c r="C14" s="68">
        <v>0</v>
      </c>
      <c r="D14" s="69">
        <v>0</v>
      </c>
      <c r="E14" s="68">
        <v>0</v>
      </c>
      <c r="F14" s="38">
        <v>0</v>
      </c>
      <c r="G14" s="58">
        <v>0</v>
      </c>
      <c r="H14" s="38">
        <v>0</v>
      </c>
      <c r="I14" s="58">
        <v>0</v>
      </c>
      <c r="J14" s="38">
        <v>0</v>
      </c>
      <c r="K14" s="58">
        <v>0</v>
      </c>
      <c r="L14" s="38">
        <v>0</v>
      </c>
      <c r="M14" s="58">
        <v>0</v>
      </c>
      <c r="N14" s="38">
        <f t="shared" si="0"/>
        <v>0</v>
      </c>
    </row>
    <row r="15" spans="1:14" ht="22.5" x14ac:dyDescent="0.25">
      <c r="A15" s="37">
        <v>10</v>
      </c>
      <c r="B15" s="67" t="s">
        <v>48</v>
      </c>
      <c r="C15" s="68">
        <v>0</v>
      </c>
      <c r="D15" s="69">
        <v>0</v>
      </c>
      <c r="E15" s="68">
        <v>0</v>
      </c>
      <c r="F15" s="38">
        <v>0</v>
      </c>
      <c r="G15" s="5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58">
        <v>0</v>
      </c>
      <c r="N15" s="38">
        <f t="shared" si="0"/>
        <v>0</v>
      </c>
    </row>
    <row r="16" spans="1:14" x14ac:dyDescent="0.25">
      <c r="A16" s="37">
        <v>11</v>
      </c>
      <c r="B16" s="38" t="s">
        <v>49</v>
      </c>
      <c r="C16" s="68">
        <v>0</v>
      </c>
      <c r="D16" s="69">
        <v>0</v>
      </c>
      <c r="E16" s="68">
        <v>0</v>
      </c>
      <c r="F16" s="38">
        <v>0</v>
      </c>
      <c r="G16" s="58">
        <v>0</v>
      </c>
      <c r="H16" s="38">
        <v>743</v>
      </c>
      <c r="I16" s="58">
        <v>0</v>
      </c>
      <c r="J16" s="38">
        <v>0</v>
      </c>
      <c r="K16" s="58">
        <v>0</v>
      </c>
      <c r="L16" s="38">
        <v>0</v>
      </c>
      <c r="M16" s="58">
        <v>0</v>
      </c>
      <c r="N16" s="38">
        <f t="shared" si="0"/>
        <v>743</v>
      </c>
    </row>
    <row r="17" spans="1:14" ht="45" x14ac:dyDescent="0.25">
      <c r="A17" s="37">
        <v>12</v>
      </c>
      <c r="B17" s="67" t="s">
        <v>50</v>
      </c>
      <c r="C17" s="68">
        <v>0</v>
      </c>
      <c r="D17" s="69">
        <v>0</v>
      </c>
      <c r="E17" s="68">
        <v>0</v>
      </c>
      <c r="F17" s="38">
        <v>0</v>
      </c>
      <c r="G17" s="5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58">
        <v>0</v>
      </c>
      <c r="N17" s="38">
        <f>SUM(C17:M17)</f>
        <v>0</v>
      </c>
    </row>
    <row r="18" spans="1:14" ht="34.5" thickBot="1" x14ac:dyDescent="0.3">
      <c r="A18" s="37">
        <v>13</v>
      </c>
      <c r="B18" s="67" t="s">
        <v>51</v>
      </c>
      <c r="C18" s="68">
        <v>545</v>
      </c>
      <c r="D18" s="69">
        <v>0</v>
      </c>
      <c r="E18" s="68">
        <v>0</v>
      </c>
      <c r="F18" s="38">
        <v>0</v>
      </c>
      <c r="G18" s="58">
        <v>0</v>
      </c>
      <c r="H18" s="70">
        <v>0</v>
      </c>
      <c r="I18" s="58">
        <v>0</v>
      </c>
      <c r="J18" s="38">
        <v>0</v>
      </c>
      <c r="K18" s="58">
        <v>0</v>
      </c>
      <c r="L18" s="38">
        <v>0</v>
      </c>
      <c r="M18" s="58">
        <v>0</v>
      </c>
      <c r="N18" s="71">
        <f>SUM(C18:M18)</f>
        <v>545</v>
      </c>
    </row>
    <row r="19" spans="1:14" ht="15.75" thickBot="1" x14ac:dyDescent="0.3">
      <c r="A19" s="43"/>
      <c r="B19" s="44" t="s">
        <v>37</v>
      </c>
      <c r="C19" s="48">
        <f t="shared" ref="C19:N19" si="1">SUM(C6:C18)</f>
        <v>193433</v>
      </c>
      <c r="D19" s="49">
        <f>SUM(D6:D18)</f>
        <v>431455</v>
      </c>
      <c r="E19" s="48">
        <f t="shared" si="1"/>
        <v>265528</v>
      </c>
      <c r="F19" s="46">
        <f>SUM(F6:F18)</f>
        <v>282125</v>
      </c>
      <c r="G19" s="48">
        <f t="shared" si="1"/>
        <v>378399</v>
      </c>
      <c r="H19" s="46">
        <f t="shared" si="1"/>
        <v>304588</v>
      </c>
      <c r="I19" s="47">
        <f t="shared" si="1"/>
        <v>230275</v>
      </c>
      <c r="J19" s="46">
        <f t="shared" si="1"/>
        <v>339318</v>
      </c>
      <c r="K19" s="47">
        <f t="shared" si="1"/>
        <v>345126</v>
      </c>
      <c r="L19" s="46">
        <f t="shared" si="1"/>
        <v>211151</v>
      </c>
      <c r="M19" s="47">
        <f t="shared" si="1"/>
        <v>205925</v>
      </c>
      <c r="N19" s="46">
        <f t="shared" si="1"/>
        <v>3187323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298" t="s">
        <v>53</v>
      </c>
      <c r="B21" s="333"/>
      <c r="C21" s="72">
        <f>C19/N19</f>
        <v>6.0688232726962409E-2</v>
      </c>
      <c r="D21" s="73">
        <f>D19/N19</f>
        <v>0.13536594816402353</v>
      </c>
      <c r="E21" s="55">
        <f>E19/N19</f>
        <v>8.3307527978808554E-2</v>
      </c>
      <c r="F21" s="73">
        <f>F19/N19</f>
        <v>8.8514719091852323E-2</v>
      </c>
      <c r="G21" s="55">
        <f>G19/N19</f>
        <v>0.11872000421670474</v>
      </c>
      <c r="H21" s="73">
        <f>H19/N19</f>
        <v>9.5562326127599864E-2</v>
      </c>
      <c r="I21" s="55">
        <f>I19/N19</f>
        <v>7.2247149096592966E-2</v>
      </c>
      <c r="J21" s="73">
        <f>J19/N19</f>
        <v>0.10645861746675815</v>
      </c>
      <c r="K21" s="55">
        <f>K19/N19</f>
        <v>0.10828083630055693</v>
      </c>
      <c r="L21" s="73">
        <f>L19/N19</f>
        <v>6.6247129644532415E-2</v>
      </c>
      <c r="M21" s="74">
        <f>M19/N19</f>
        <v>6.4607509185608106E-2</v>
      </c>
      <c r="N21" s="224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0"/>
      <c r="B1" s="30"/>
      <c r="C1" s="300" t="s">
        <v>103</v>
      </c>
      <c r="D1" s="301"/>
      <c r="E1" s="301"/>
      <c r="F1" s="301"/>
      <c r="G1" s="301"/>
      <c r="H1" s="301"/>
      <c r="I1" s="301"/>
      <c r="J1" s="302"/>
      <c r="K1" s="302"/>
      <c r="L1" s="30"/>
      <c r="M1" s="30"/>
      <c r="N1" s="66"/>
    </row>
    <row r="2" spans="1:14" ht="15.75" thickBot="1" x14ac:dyDescent="0.3">
      <c r="A2" s="303" t="s">
        <v>0</v>
      </c>
      <c r="B2" s="305" t="s">
        <v>1</v>
      </c>
      <c r="C2" s="316" t="s">
        <v>2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05" t="s">
        <v>3</v>
      </c>
    </row>
    <row r="3" spans="1:14" x14ac:dyDescent="0.25">
      <c r="A3" s="317"/>
      <c r="B3" s="319"/>
      <c r="C3" s="338" t="s">
        <v>69</v>
      </c>
      <c r="D3" s="305" t="s">
        <v>4</v>
      </c>
      <c r="E3" s="323" t="s">
        <v>5</v>
      </c>
      <c r="F3" s="341" t="s">
        <v>6</v>
      </c>
      <c r="G3" s="323" t="s">
        <v>7</v>
      </c>
      <c r="H3" s="321" t="s">
        <v>8</v>
      </c>
      <c r="I3" s="323" t="s">
        <v>93</v>
      </c>
      <c r="J3" s="321" t="s">
        <v>9</v>
      </c>
      <c r="K3" s="338" t="s">
        <v>10</v>
      </c>
      <c r="L3" s="305" t="s">
        <v>94</v>
      </c>
      <c r="M3" s="323" t="s">
        <v>11</v>
      </c>
      <c r="N3" s="326"/>
    </row>
    <row r="4" spans="1:14" ht="15.75" thickBot="1" x14ac:dyDescent="0.3">
      <c r="A4" s="318"/>
      <c r="B4" s="320"/>
      <c r="C4" s="340"/>
      <c r="D4" s="318"/>
      <c r="E4" s="318"/>
      <c r="F4" s="342"/>
      <c r="G4" s="318"/>
      <c r="H4" s="322"/>
      <c r="I4" s="318"/>
      <c r="J4" s="322"/>
      <c r="K4" s="340"/>
      <c r="L4" s="318"/>
      <c r="M4" s="318"/>
      <c r="N4" s="320"/>
    </row>
    <row r="5" spans="1:14" x14ac:dyDescent="0.25">
      <c r="A5" s="35">
        <v>1</v>
      </c>
      <c r="B5" s="36" t="s">
        <v>39</v>
      </c>
      <c r="C5" s="84">
        <v>9854</v>
      </c>
      <c r="D5" s="157">
        <v>25819</v>
      </c>
      <c r="E5" s="83">
        <v>13725</v>
      </c>
      <c r="F5" s="91">
        <v>16317</v>
      </c>
      <c r="G5" s="83">
        <v>20943</v>
      </c>
      <c r="H5" s="91">
        <v>19800</v>
      </c>
      <c r="I5" s="83">
        <v>12834</v>
      </c>
      <c r="J5" s="91">
        <v>21795</v>
      </c>
      <c r="K5" s="84">
        <v>19394</v>
      </c>
      <c r="L5" s="91">
        <v>11374</v>
      </c>
      <c r="M5" s="83">
        <v>11963</v>
      </c>
      <c r="N5" s="157">
        <f t="shared" ref="N5:N12" si="0">SUM(C5:M5)</f>
        <v>183818</v>
      </c>
    </row>
    <row r="6" spans="1:14" x14ac:dyDescent="0.25">
      <c r="A6" s="37">
        <v>2</v>
      </c>
      <c r="B6" s="38" t="s">
        <v>40</v>
      </c>
      <c r="C6" s="84">
        <v>566</v>
      </c>
      <c r="D6" s="71">
        <v>1844</v>
      </c>
      <c r="E6" s="84">
        <v>656</v>
      </c>
      <c r="F6" s="65">
        <v>1147</v>
      </c>
      <c r="G6" s="84">
        <v>592</v>
      </c>
      <c r="H6" s="65">
        <v>707</v>
      </c>
      <c r="I6" s="84">
        <v>393</v>
      </c>
      <c r="J6" s="65">
        <v>680</v>
      </c>
      <c r="K6" s="84">
        <v>1260</v>
      </c>
      <c r="L6" s="65">
        <v>277</v>
      </c>
      <c r="M6" s="84">
        <v>657</v>
      </c>
      <c r="N6" s="71">
        <f t="shared" si="0"/>
        <v>8779</v>
      </c>
    </row>
    <row r="7" spans="1:14" x14ac:dyDescent="0.25">
      <c r="A7" s="37">
        <v>3</v>
      </c>
      <c r="B7" s="38" t="s">
        <v>41</v>
      </c>
      <c r="C7" s="68">
        <v>37</v>
      </c>
      <c r="D7" s="71">
        <v>167</v>
      </c>
      <c r="E7" s="84">
        <v>72</v>
      </c>
      <c r="F7" s="65">
        <v>131</v>
      </c>
      <c r="G7" s="84">
        <v>100</v>
      </c>
      <c r="H7" s="69">
        <v>831</v>
      </c>
      <c r="I7" s="68">
        <v>136</v>
      </c>
      <c r="J7" s="65">
        <v>80</v>
      </c>
      <c r="K7" s="68">
        <v>138</v>
      </c>
      <c r="L7" s="65">
        <v>80</v>
      </c>
      <c r="M7" s="68">
        <v>46</v>
      </c>
      <c r="N7" s="71">
        <f t="shared" si="0"/>
        <v>1818</v>
      </c>
    </row>
    <row r="8" spans="1:14" x14ac:dyDescent="0.25">
      <c r="A8" s="37">
        <v>4</v>
      </c>
      <c r="B8" s="38" t="s">
        <v>42</v>
      </c>
      <c r="C8" s="68">
        <v>2</v>
      </c>
      <c r="D8" s="38">
        <v>0</v>
      </c>
      <c r="E8" s="68">
        <v>0</v>
      </c>
      <c r="F8" s="69">
        <v>12</v>
      </c>
      <c r="G8" s="68">
        <v>0</v>
      </c>
      <c r="H8" s="69">
        <v>0</v>
      </c>
      <c r="I8" s="68">
        <v>0</v>
      </c>
      <c r="J8" s="69">
        <v>0</v>
      </c>
      <c r="K8" s="85">
        <v>3</v>
      </c>
      <c r="L8" s="65">
        <v>0</v>
      </c>
      <c r="M8" s="68">
        <v>1</v>
      </c>
      <c r="N8" s="71">
        <f t="shared" si="0"/>
        <v>18</v>
      </c>
    </row>
    <row r="9" spans="1:14" x14ac:dyDescent="0.25">
      <c r="A9" s="37">
        <v>5</v>
      </c>
      <c r="B9" s="38" t="s">
        <v>43</v>
      </c>
      <c r="C9" s="68">
        <v>5</v>
      </c>
      <c r="D9" s="38">
        <v>9</v>
      </c>
      <c r="E9" s="68">
        <v>11</v>
      </c>
      <c r="F9" s="69">
        <v>8</v>
      </c>
      <c r="G9" s="68">
        <v>13</v>
      </c>
      <c r="H9" s="69">
        <v>1</v>
      </c>
      <c r="I9" s="68">
        <v>0</v>
      </c>
      <c r="J9" s="69">
        <v>8</v>
      </c>
      <c r="K9" s="68">
        <v>24</v>
      </c>
      <c r="L9" s="69">
        <v>6</v>
      </c>
      <c r="M9" s="68">
        <v>1</v>
      </c>
      <c r="N9" s="38">
        <f t="shared" si="0"/>
        <v>86</v>
      </c>
    </row>
    <row r="10" spans="1:14" x14ac:dyDescent="0.25">
      <c r="A10" s="37">
        <v>6</v>
      </c>
      <c r="B10" s="38" t="s">
        <v>44</v>
      </c>
      <c r="C10" s="68">
        <v>77</v>
      </c>
      <c r="D10" s="38">
        <v>244</v>
      </c>
      <c r="E10" s="68">
        <v>96</v>
      </c>
      <c r="F10" s="69">
        <v>251</v>
      </c>
      <c r="G10" s="68">
        <v>122</v>
      </c>
      <c r="H10" s="69">
        <v>125</v>
      </c>
      <c r="I10" s="68">
        <v>78</v>
      </c>
      <c r="J10" s="69">
        <v>111</v>
      </c>
      <c r="K10" s="83">
        <v>172</v>
      </c>
      <c r="L10" s="69">
        <v>47</v>
      </c>
      <c r="M10" s="68">
        <v>182</v>
      </c>
      <c r="N10" s="71">
        <f t="shared" si="0"/>
        <v>1505</v>
      </c>
    </row>
    <row r="11" spans="1:14" x14ac:dyDescent="0.25">
      <c r="A11" s="37">
        <v>7</v>
      </c>
      <c r="B11" s="38" t="s">
        <v>45</v>
      </c>
      <c r="C11" s="84">
        <v>462</v>
      </c>
      <c r="D11" s="71">
        <v>1615</v>
      </c>
      <c r="E11" s="84">
        <v>500</v>
      </c>
      <c r="F11" s="65">
        <v>911</v>
      </c>
      <c r="G11" s="84">
        <v>503</v>
      </c>
      <c r="H11" s="65">
        <v>530</v>
      </c>
      <c r="I11" s="68">
        <v>373</v>
      </c>
      <c r="J11" s="65">
        <v>564</v>
      </c>
      <c r="K11" s="83">
        <v>1100</v>
      </c>
      <c r="L11" s="69">
        <v>252</v>
      </c>
      <c r="M11" s="84">
        <v>535</v>
      </c>
      <c r="N11" s="71">
        <f t="shared" si="0"/>
        <v>7345</v>
      </c>
    </row>
    <row r="12" spans="1:14" ht="15.75" thickBot="1" x14ac:dyDescent="0.3">
      <c r="A12" s="40">
        <v>8</v>
      </c>
      <c r="B12" s="41" t="s">
        <v>46</v>
      </c>
      <c r="C12" s="85">
        <v>1</v>
      </c>
      <c r="D12" s="38">
        <v>5</v>
      </c>
      <c r="E12" s="85">
        <v>0</v>
      </c>
      <c r="F12" s="164">
        <v>2</v>
      </c>
      <c r="G12" s="85">
        <v>3</v>
      </c>
      <c r="H12" s="164">
        <v>1</v>
      </c>
      <c r="I12" s="85">
        <v>0</v>
      </c>
      <c r="J12" s="164">
        <v>3</v>
      </c>
      <c r="K12" s="85">
        <v>1</v>
      </c>
      <c r="L12" s="164">
        <v>5</v>
      </c>
      <c r="M12" s="85">
        <v>2</v>
      </c>
      <c r="N12" s="41">
        <f t="shared" si="0"/>
        <v>23</v>
      </c>
    </row>
    <row r="13" spans="1:14" ht="15.75" thickBot="1" x14ac:dyDescent="0.3">
      <c r="A13" s="75"/>
      <c r="B13" s="44" t="s">
        <v>3</v>
      </c>
      <c r="C13" s="48">
        <f t="shared" ref="C13:N13" si="1">SUM(C5:C12)</f>
        <v>11004</v>
      </c>
      <c r="D13" s="46">
        <f t="shared" si="1"/>
        <v>29703</v>
      </c>
      <c r="E13" s="48">
        <f t="shared" si="1"/>
        <v>15060</v>
      </c>
      <c r="F13" s="49">
        <f t="shared" si="1"/>
        <v>18779</v>
      </c>
      <c r="G13" s="48">
        <f t="shared" si="1"/>
        <v>22276</v>
      </c>
      <c r="H13" s="49">
        <f t="shared" si="1"/>
        <v>21995</v>
      </c>
      <c r="I13" s="48">
        <f t="shared" si="1"/>
        <v>13814</v>
      </c>
      <c r="J13" s="49">
        <f t="shared" si="1"/>
        <v>23241</v>
      </c>
      <c r="K13" s="48">
        <f t="shared" si="1"/>
        <v>22092</v>
      </c>
      <c r="L13" s="49">
        <f t="shared" si="1"/>
        <v>12041</v>
      </c>
      <c r="M13" s="48">
        <f t="shared" si="1"/>
        <v>13387</v>
      </c>
      <c r="N13" s="46">
        <f t="shared" si="1"/>
        <v>203392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298" t="s">
        <v>53</v>
      </c>
      <c r="B15" s="333"/>
      <c r="C15" s="55">
        <f>C13/N13</f>
        <v>5.4102422907488984E-2</v>
      </c>
      <c r="D15" s="73">
        <f>D13/N13</f>
        <v>0.14603819225928258</v>
      </c>
      <c r="E15" s="55">
        <f>E13/N13</f>
        <v>7.4044210195091248E-2</v>
      </c>
      <c r="F15" s="73">
        <f>F13/N13</f>
        <v>9.232909848961611E-2</v>
      </c>
      <c r="G15" s="55">
        <f>G13/N13</f>
        <v>0.10952249842668345</v>
      </c>
      <c r="H15" s="73">
        <f>H13/N13</f>
        <v>0.10814092983008181</v>
      </c>
      <c r="I15" s="55">
        <f>I13/N13</f>
        <v>6.7918108873505356E-2</v>
      </c>
      <c r="J15" s="73">
        <f>J13/N13</f>
        <v>0.11426703115166771</v>
      </c>
      <c r="K15" s="55">
        <f>K13/N13</f>
        <v>0.10861784140969163</v>
      </c>
      <c r="L15" s="73">
        <f>L13/N13</f>
        <v>5.9200951856513528E-2</v>
      </c>
      <c r="M15" s="74">
        <f>M13/N13</f>
        <v>6.5818714600377595E-2</v>
      </c>
      <c r="N15" s="224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0"/>
      <c r="B18" s="30"/>
      <c r="C18" s="300" t="s">
        <v>104</v>
      </c>
      <c r="D18" s="301"/>
      <c r="E18" s="301"/>
      <c r="F18" s="301"/>
      <c r="G18" s="301"/>
      <c r="H18" s="301"/>
      <c r="I18" s="301"/>
      <c r="J18" s="302"/>
      <c r="K18" s="302"/>
      <c r="L18" s="30"/>
      <c r="M18" s="30"/>
      <c r="N18" s="223" t="s">
        <v>36</v>
      </c>
    </row>
    <row r="19" spans="1:14" ht="15.75" thickBot="1" x14ac:dyDescent="0.3">
      <c r="A19" s="303" t="s">
        <v>0</v>
      </c>
      <c r="B19" s="305" t="s">
        <v>1</v>
      </c>
      <c r="C19" s="316" t="s">
        <v>2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05" t="s">
        <v>3</v>
      </c>
    </row>
    <row r="20" spans="1:14" x14ac:dyDescent="0.25">
      <c r="A20" s="317"/>
      <c r="B20" s="319"/>
      <c r="C20" s="338" t="s">
        <v>69</v>
      </c>
      <c r="D20" s="305" t="s">
        <v>4</v>
      </c>
      <c r="E20" s="323" t="s">
        <v>5</v>
      </c>
      <c r="F20" s="341" t="s">
        <v>6</v>
      </c>
      <c r="G20" s="323" t="s">
        <v>7</v>
      </c>
      <c r="H20" s="321" t="s">
        <v>8</v>
      </c>
      <c r="I20" s="323" t="s">
        <v>93</v>
      </c>
      <c r="J20" s="321" t="s">
        <v>9</v>
      </c>
      <c r="K20" s="338" t="s">
        <v>10</v>
      </c>
      <c r="L20" s="305" t="s">
        <v>94</v>
      </c>
      <c r="M20" s="323" t="s">
        <v>11</v>
      </c>
      <c r="N20" s="326"/>
    </row>
    <row r="21" spans="1:14" ht="15.75" thickBot="1" x14ac:dyDescent="0.3">
      <c r="A21" s="318"/>
      <c r="B21" s="320"/>
      <c r="C21" s="340"/>
      <c r="D21" s="318"/>
      <c r="E21" s="318"/>
      <c r="F21" s="342"/>
      <c r="G21" s="318"/>
      <c r="H21" s="322"/>
      <c r="I21" s="318"/>
      <c r="J21" s="322"/>
      <c r="K21" s="340"/>
      <c r="L21" s="318"/>
      <c r="M21" s="318"/>
      <c r="N21" s="320"/>
    </row>
    <row r="22" spans="1:14" x14ac:dyDescent="0.25">
      <c r="A22" s="35">
        <v>1</v>
      </c>
      <c r="B22" s="36" t="s">
        <v>39</v>
      </c>
      <c r="C22" s="84">
        <v>43643</v>
      </c>
      <c r="D22" s="157">
        <v>109241</v>
      </c>
      <c r="E22" s="83">
        <v>59813</v>
      </c>
      <c r="F22" s="91">
        <v>70423</v>
      </c>
      <c r="G22" s="83">
        <v>88054</v>
      </c>
      <c r="H22" s="91">
        <v>82240</v>
      </c>
      <c r="I22" s="83">
        <v>53047</v>
      </c>
      <c r="J22" s="91">
        <v>88603</v>
      </c>
      <c r="K22" s="84">
        <v>81441</v>
      </c>
      <c r="L22" s="91">
        <v>46873</v>
      </c>
      <c r="M22" s="83">
        <v>49554</v>
      </c>
      <c r="N22" s="157">
        <f t="shared" ref="N22:N29" si="2">SUM(C22:M22)</f>
        <v>772932</v>
      </c>
    </row>
    <row r="23" spans="1:14" x14ac:dyDescent="0.25">
      <c r="A23" s="37">
        <v>2</v>
      </c>
      <c r="B23" s="38" t="s">
        <v>40</v>
      </c>
      <c r="C23" s="84">
        <v>9509</v>
      </c>
      <c r="D23" s="71">
        <v>28983</v>
      </c>
      <c r="E23" s="84">
        <v>11058</v>
      </c>
      <c r="F23" s="65">
        <v>18055</v>
      </c>
      <c r="G23" s="84">
        <v>9151</v>
      </c>
      <c r="H23" s="65">
        <v>10658</v>
      </c>
      <c r="I23" s="84">
        <v>5955</v>
      </c>
      <c r="J23" s="65">
        <v>10167</v>
      </c>
      <c r="K23" s="84">
        <v>19029</v>
      </c>
      <c r="L23" s="65">
        <v>4266</v>
      </c>
      <c r="M23" s="84">
        <v>9789</v>
      </c>
      <c r="N23" s="71">
        <f t="shared" si="2"/>
        <v>136620</v>
      </c>
    </row>
    <row r="24" spans="1:14" x14ac:dyDescent="0.25">
      <c r="A24" s="37">
        <v>3</v>
      </c>
      <c r="B24" s="38" t="s">
        <v>41</v>
      </c>
      <c r="C24" s="68">
        <v>642</v>
      </c>
      <c r="D24" s="71">
        <v>2487</v>
      </c>
      <c r="E24" s="84">
        <v>1188</v>
      </c>
      <c r="F24" s="65">
        <v>2003</v>
      </c>
      <c r="G24" s="84">
        <v>1638</v>
      </c>
      <c r="H24" s="65">
        <v>7784</v>
      </c>
      <c r="I24" s="84">
        <v>2190</v>
      </c>
      <c r="J24" s="65">
        <v>1242</v>
      </c>
      <c r="K24" s="84">
        <v>2193</v>
      </c>
      <c r="L24" s="65">
        <v>1242</v>
      </c>
      <c r="M24" s="68">
        <v>729</v>
      </c>
      <c r="N24" s="71">
        <f t="shared" si="2"/>
        <v>23338</v>
      </c>
    </row>
    <row r="25" spans="1:14" x14ac:dyDescent="0.25">
      <c r="A25" s="37">
        <v>4</v>
      </c>
      <c r="B25" s="38" t="s">
        <v>42</v>
      </c>
      <c r="C25" s="68">
        <v>12</v>
      </c>
      <c r="D25" s="38">
        <v>0</v>
      </c>
      <c r="E25" s="68">
        <v>0</v>
      </c>
      <c r="F25" s="69">
        <v>126</v>
      </c>
      <c r="G25" s="68">
        <v>0</v>
      </c>
      <c r="H25" s="69">
        <v>0</v>
      </c>
      <c r="I25" s="68">
        <v>0</v>
      </c>
      <c r="J25" s="69">
        <v>0</v>
      </c>
      <c r="K25" s="85">
        <v>38</v>
      </c>
      <c r="L25" s="65">
        <v>0</v>
      </c>
      <c r="M25" s="68">
        <v>6</v>
      </c>
      <c r="N25" s="71">
        <f t="shared" si="2"/>
        <v>182</v>
      </c>
    </row>
    <row r="26" spans="1:14" x14ac:dyDescent="0.25">
      <c r="A26" s="37">
        <v>5</v>
      </c>
      <c r="B26" s="38" t="s">
        <v>43</v>
      </c>
      <c r="C26" s="68">
        <v>28</v>
      </c>
      <c r="D26" s="38">
        <v>45</v>
      </c>
      <c r="E26" s="68">
        <v>61</v>
      </c>
      <c r="F26" s="69">
        <v>44</v>
      </c>
      <c r="G26" s="68">
        <v>72</v>
      </c>
      <c r="H26" s="69">
        <v>6</v>
      </c>
      <c r="I26" s="68">
        <v>0</v>
      </c>
      <c r="J26" s="69">
        <v>39</v>
      </c>
      <c r="K26" s="68">
        <v>132</v>
      </c>
      <c r="L26" s="69">
        <v>33</v>
      </c>
      <c r="M26" s="68">
        <v>6</v>
      </c>
      <c r="N26" s="38">
        <f t="shared" si="2"/>
        <v>466</v>
      </c>
    </row>
    <row r="27" spans="1:14" x14ac:dyDescent="0.25">
      <c r="A27" s="37">
        <v>6</v>
      </c>
      <c r="B27" s="38" t="s">
        <v>44</v>
      </c>
      <c r="C27" s="68">
        <v>144</v>
      </c>
      <c r="D27" s="38">
        <v>428</v>
      </c>
      <c r="E27" s="68">
        <v>178</v>
      </c>
      <c r="F27" s="69">
        <v>460</v>
      </c>
      <c r="G27" s="68">
        <v>216</v>
      </c>
      <c r="H27" s="69">
        <v>222</v>
      </c>
      <c r="I27" s="68">
        <v>138</v>
      </c>
      <c r="J27" s="69">
        <v>200</v>
      </c>
      <c r="K27" s="83">
        <v>314</v>
      </c>
      <c r="L27" s="69">
        <v>81</v>
      </c>
      <c r="M27" s="68">
        <v>318</v>
      </c>
      <c r="N27" s="71">
        <f t="shared" si="2"/>
        <v>2699</v>
      </c>
    </row>
    <row r="28" spans="1:14" x14ac:dyDescent="0.25">
      <c r="A28" s="37">
        <v>7</v>
      </c>
      <c r="B28" s="38" t="s">
        <v>45</v>
      </c>
      <c r="C28" s="84">
        <v>2560</v>
      </c>
      <c r="D28" s="71">
        <v>8385</v>
      </c>
      <c r="E28" s="84">
        <v>2768</v>
      </c>
      <c r="F28" s="65">
        <v>4844</v>
      </c>
      <c r="G28" s="84">
        <v>2617</v>
      </c>
      <c r="H28" s="65">
        <v>2702</v>
      </c>
      <c r="I28" s="84">
        <v>1897</v>
      </c>
      <c r="J28" s="65">
        <v>2825</v>
      </c>
      <c r="K28" s="83">
        <v>5536</v>
      </c>
      <c r="L28" s="65">
        <v>1269</v>
      </c>
      <c r="M28" s="84">
        <v>2718</v>
      </c>
      <c r="N28" s="71">
        <f t="shared" si="2"/>
        <v>38121</v>
      </c>
    </row>
    <row r="29" spans="1:14" ht="15.75" thickBot="1" x14ac:dyDescent="0.3">
      <c r="A29" s="40">
        <v>8</v>
      </c>
      <c r="B29" s="41" t="s">
        <v>46</v>
      </c>
      <c r="C29" s="85">
        <v>6</v>
      </c>
      <c r="D29" s="38">
        <v>28</v>
      </c>
      <c r="E29" s="85">
        <v>0</v>
      </c>
      <c r="F29" s="164">
        <v>11</v>
      </c>
      <c r="G29" s="85">
        <v>17</v>
      </c>
      <c r="H29" s="164">
        <v>17</v>
      </c>
      <c r="I29" s="85">
        <v>0</v>
      </c>
      <c r="J29" s="164">
        <v>17</v>
      </c>
      <c r="K29" s="85">
        <v>6</v>
      </c>
      <c r="L29" s="164">
        <v>28</v>
      </c>
      <c r="M29" s="85">
        <v>11</v>
      </c>
      <c r="N29" s="41">
        <f t="shared" si="2"/>
        <v>141</v>
      </c>
    </row>
    <row r="30" spans="1:14" ht="15.75" thickBot="1" x14ac:dyDescent="0.3">
      <c r="A30" s="75"/>
      <c r="B30" s="44" t="s">
        <v>3</v>
      </c>
      <c r="C30" s="48">
        <f t="shared" ref="C30:N30" si="3">SUM(C22:C29)</f>
        <v>56544</v>
      </c>
      <c r="D30" s="46">
        <f t="shared" si="3"/>
        <v>149597</v>
      </c>
      <c r="E30" s="48">
        <f t="shared" si="3"/>
        <v>75066</v>
      </c>
      <c r="F30" s="49">
        <f>SUM(F22:F29)</f>
        <v>95966</v>
      </c>
      <c r="G30" s="48">
        <f t="shared" si="3"/>
        <v>101765</v>
      </c>
      <c r="H30" s="49">
        <f t="shared" si="3"/>
        <v>103629</v>
      </c>
      <c r="I30" s="48">
        <f t="shared" si="3"/>
        <v>63227</v>
      </c>
      <c r="J30" s="49">
        <f t="shared" si="3"/>
        <v>103093</v>
      </c>
      <c r="K30" s="48">
        <f t="shared" si="3"/>
        <v>108689</v>
      </c>
      <c r="L30" s="49">
        <f t="shared" si="3"/>
        <v>53792</v>
      </c>
      <c r="M30" s="48">
        <f t="shared" si="3"/>
        <v>63131</v>
      </c>
      <c r="N30" s="46">
        <f t="shared" si="3"/>
        <v>974499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298" t="s">
        <v>53</v>
      </c>
      <c r="B32" s="333"/>
      <c r="C32" s="55">
        <f>C30/N30</f>
        <v>5.8023661389083006E-2</v>
      </c>
      <c r="D32" s="73">
        <f>D30/N30</f>
        <v>0.15351170191041755</v>
      </c>
      <c r="E32" s="55">
        <f>E30/N30</f>
        <v>7.703035098034991E-2</v>
      </c>
      <c r="F32" s="73">
        <f>F30/N30</f>
        <v>9.8477268832497522E-2</v>
      </c>
      <c r="G32" s="55">
        <f>G30/N30</f>
        <v>0.10442801891022976</v>
      </c>
      <c r="H32" s="73">
        <f>H30/N30</f>
        <v>0.10634079665551222</v>
      </c>
      <c r="I32" s="55">
        <f>I30/N30</f>
        <v>6.4881544260178822E-2</v>
      </c>
      <c r="J32" s="73">
        <f>J30/N30</f>
        <v>0.10579077043691168</v>
      </c>
      <c r="K32" s="55">
        <f>K30/N30</f>
        <v>0.11153320834603217</v>
      </c>
      <c r="L32" s="73">
        <f>L30/N30</f>
        <v>5.5199646177163858E-2</v>
      </c>
      <c r="M32" s="55">
        <f>M30/N30</f>
        <v>6.4783032101623506E-2</v>
      </c>
      <c r="N32" s="224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2019-02-21T09:26:35Z</cp:lastPrinted>
  <dcterms:created xsi:type="dcterms:W3CDTF">2013-08-27T07:05:34Z</dcterms:created>
  <dcterms:modified xsi:type="dcterms:W3CDTF">2019-02-22T09:08:32Z</dcterms:modified>
</cp:coreProperties>
</file>