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955" windowWidth="20115" windowHeight="1185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Не пријавени штети" sheetId="58" r:id="rId7"/>
    <sheet name="ЗАО договори" sheetId="8" r:id="rId8"/>
    <sheet name="ЗАО Премија" sheetId="9" r:id="rId9"/>
    <sheet name="ЗК Број Премија" sheetId="12" r:id="rId10"/>
    <sheet name="ГР Број и Премија " sheetId="53" r:id="rId11"/>
    <sheet name="ЗАО број Лик штети" sheetId="32" r:id="rId12"/>
    <sheet name="ЗАО Ликвидирани штети" sheetId="31" r:id="rId13"/>
    <sheet name="ЗК број и штети" sheetId="30" r:id="rId14"/>
    <sheet name="ГР Број Штети" sheetId="29" r:id="rId15"/>
    <sheet name="Техничка премија" sheetId="10" r:id="rId16"/>
    <sheet name="Рез за настанати при штети" sheetId="17" r:id="rId17"/>
    <sheet name="Продажба по канали" sheetId="34" r:id="rId18"/>
    <sheet name="Бруто тех" sheetId="47" r:id="rId19"/>
    <sheet name="Вкупно" sheetId="5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calcPr calcId="145621"/>
</workbook>
</file>

<file path=xl/calcChain.xml><?xml version="1.0" encoding="utf-8"?>
<calcChain xmlns="http://schemas.openxmlformats.org/spreadsheetml/2006/main">
  <c r="J34" i="34" l="1"/>
  <c r="J33" i="34"/>
  <c r="J32" i="34"/>
  <c r="J30" i="34"/>
  <c r="J29" i="34"/>
  <c r="J28" i="34"/>
  <c r="J26" i="34"/>
  <c r="J25" i="34"/>
  <c r="J24" i="34"/>
  <c r="J22" i="34"/>
  <c r="J21" i="34"/>
  <c r="J20" i="34"/>
  <c r="J18" i="34"/>
  <c r="J17" i="34"/>
  <c r="J16" i="34"/>
  <c r="J14" i="34"/>
  <c r="J13" i="34"/>
  <c r="J12" i="34"/>
  <c r="G6" i="34"/>
  <c r="G5" i="31"/>
  <c r="H5" i="31"/>
  <c r="I5" i="31"/>
  <c r="J5" i="31"/>
  <c r="K5" i="31"/>
  <c r="L5" i="31"/>
  <c r="G6" i="31"/>
  <c r="H6" i="31"/>
  <c r="I6" i="31"/>
  <c r="J6" i="31"/>
  <c r="K6" i="31"/>
  <c r="L6" i="31"/>
  <c r="G7" i="31"/>
  <c r="H7" i="31"/>
  <c r="I7" i="31"/>
  <c r="J7" i="31"/>
  <c r="K7" i="31"/>
  <c r="L7" i="31"/>
  <c r="G8" i="31"/>
  <c r="H8" i="31"/>
  <c r="I8" i="31"/>
  <c r="J8" i="31"/>
  <c r="K8" i="31"/>
  <c r="L8" i="31"/>
  <c r="G9" i="31"/>
  <c r="H9" i="31"/>
  <c r="I9" i="31"/>
  <c r="J9" i="31"/>
  <c r="K9" i="31"/>
  <c r="L9" i="31"/>
  <c r="G10" i="31"/>
  <c r="H10" i="31"/>
  <c r="I10" i="31"/>
  <c r="J10" i="31"/>
  <c r="K10" i="31"/>
  <c r="L10" i="31"/>
  <c r="G11" i="31"/>
  <c r="H11" i="31"/>
  <c r="I11" i="31"/>
  <c r="J11" i="31"/>
  <c r="K11" i="31"/>
  <c r="L11" i="31"/>
  <c r="G12" i="31"/>
  <c r="H12" i="31"/>
  <c r="I12" i="31"/>
  <c r="J12" i="31"/>
  <c r="K12" i="31"/>
  <c r="L12" i="31"/>
  <c r="G13" i="31"/>
  <c r="H13" i="31"/>
  <c r="I13" i="31"/>
  <c r="J13" i="31"/>
  <c r="K13" i="31"/>
  <c r="L13" i="31"/>
  <c r="G14" i="31"/>
  <c r="H14" i="31"/>
  <c r="I14" i="31"/>
  <c r="J14" i="31"/>
  <c r="K14" i="31"/>
  <c r="L14" i="31"/>
  <c r="G15" i="31"/>
  <c r="H15" i="31"/>
  <c r="I15" i="31"/>
  <c r="J15" i="31"/>
  <c r="K15" i="31"/>
  <c r="L15" i="31"/>
  <c r="G16" i="31"/>
  <c r="H16" i="31"/>
  <c r="H18" i="31" s="1"/>
  <c r="I16" i="31"/>
  <c r="J16" i="31"/>
  <c r="K16" i="31"/>
  <c r="K18" i="31" s="1"/>
  <c r="L16" i="31"/>
  <c r="G17" i="31"/>
  <c r="H17" i="31"/>
  <c r="I17" i="31"/>
  <c r="J17" i="31"/>
  <c r="K17" i="31"/>
  <c r="L17" i="31"/>
  <c r="G5" i="8"/>
  <c r="L18" i="31" l="1"/>
  <c r="J18" i="31"/>
  <c r="G18" i="31"/>
  <c r="I18" i="31"/>
  <c r="L10" i="34"/>
  <c r="L34" i="34" l="1"/>
  <c r="L33" i="34"/>
  <c r="L32" i="34"/>
  <c r="L30" i="34"/>
  <c r="L29" i="34"/>
  <c r="L28" i="34"/>
  <c r="L26" i="34"/>
  <c r="L25" i="34"/>
  <c r="L24" i="34"/>
  <c r="L22" i="34"/>
  <c r="L21" i="34"/>
  <c r="L20" i="34"/>
  <c r="L18" i="34"/>
  <c r="L17" i="34"/>
  <c r="L16" i="34"/>
  <c r="L12" i="34"/>
  <c r="L14" i="34"/>
  <c r="L13" i="34"/>
  <c r="L9" i="34"/>
  <c r="L8" i="34"/>
  <c r="L6" i="34"/>
  <c r="L5" i="34"/>
  <c r="L4" i="34"/>
  <c r="I6" i="47" l="1"/>
  <c r="H6" i="47"/>
  <c r="J17" i="47"/>
  <c r="F17" i="47"/>
  <c r="E17" i="47"/>
  <c r="D17" i="47"/>
  <c r="C17" i="47"/>
  <c r="M7" i="17"/>
  <c r="M6" i="17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28" i="29"/>
  <c r="M27" i="29"/>
  <c r="M26" i="29"/>
  <c r="M25" i="29"/>
  <c r="M24" i="29"/>
  <c r="M23" i="29"/>
  <c r="M22" i="29"/>
  <c r="M21" i="29"/>
  <c r="M12" i="29"/>
  <c r="M11" i="29"/>
  <c r="M10" i="29"/>
  <c r="M9" i="29"/>
  <c r="M8" i="29"/>
  <c r="M7" i="29"/>
  <c r="M6" i="29"/>
  <c r="M5" i="29"/>
  <c r="M29" i="30"/>
  <c r="M28" i="30"/>
  <c r="M27" i="30"/>
  <c r="M26" i="30"/>
  <c r="M25" i="30"/>
  <c r="M24" i="30"/>
  <c r="M23" i="30"/>
  <c r="M22" i="30"/>
  <c r="M12" i="30"/>
  <c r="M11" i="30"/>
  <c r="M10" i="30"/>
  <c r="M9" i="30"/>
  <c r="M8" i="30"/>
  <c r="M7" i="30"/>
  <c r="M6" i="30"/>
  <c r="M5" i="30"/>
  <c r="M13" i="29" l="1"/>
  <c r="M13" i="30"/>
  <c r="M30" i="30"/>
  <c r="M29" i="29"/>
  <c r="M22" i="10"/>
  <c r="G17" i="47"/>
  <c r="K17" i="47" s="1"/>
  <c r="M17" i="31"/>
  <c r="M16" i="31"/>
  <c r="M15" i="31"/>
  <c r="M14" i="31"/>
  <c r="M13" i="31"/>
  <c r="M12" i="31"/>
  <c r="M11" i="31"/>
  <c r="M10" i="31"/>
  <c r="M9" i="31"/>
  <c r="M8" i="31"/>
  <c r="M7" i="31"/>
  <c r="M6" i="31"/>
  <c r="M5" i="31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28" i="53"/>
  <c r="M27" i="53"/>
  <c r="M26" i="53"/>
  <c r="M25" i="53"/>
  <c r="M24" i="53"/>
  <c r="M23" i="53"/>
  <c r="M22" i="53"/>
  <c r="M21" i="53"/>
  <c r="M12" i="53"/>
  <c r="M11" i="53"/>
  <c r="M10" i="53"/>
  <c r="M9" i="53"/>
  <c r="M8" i="53"/>
  <c r="M7" i="53"/>
  <c r="M6" i="53"/>
  <c r="M5" i="53"/>
  <c r="M29" i="12"/>
  <c r="M28" i="12"/>
  <c r="M27" i="12"/>
  <c r="M26" i="12"/>
  <c r="M25" i="12"/>
  <c r="M24" i="12"/>
  <c r="M23" i="12"/>
  <c r="M22" i="12"/>
  <c r="M12" i="12"/>
  <c r="M11" i="12"/>
  <c r="M10" i="12"/>
  <c r="M9" i="12"/>
  <c r="M8" i="12"/>
  <c r="M7" i="12"/>
  <c r="M6" i="12"/>
  <c r="M5" i="12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5" i="58"/>
  <c r="M7" i="58"/>
  <c r="M8" i="58"/>
  <c r="M9" i="58"/>
  <c r="M10" i="58"/>
  <c r="M14" i="58"/>
  <c r="M15" i="58"/>
  <c r="M21" i="58"/>
  <c r="M20" i="58"/>
  <c r="M19" i="58"/>
  <c r="M18" i="58"/>
  <c r="M17" i="58"/>
  <c r="M16" i="58"/>
  <c r="M13" i="58"/>
  <c r="M12" i="58"/>
  <c r="M11" i="58"/>
  <c r="M6" i="58"/>
  <c r="M4" i="58"/>
  <c r="H28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13" i="12" l="1"/>
  <c r="M30" i="12"/>
  <c r="M13" i="53"/>
  <c r="M29" i="53"/>
  <c r="M18" i="8"/>
  <c r="M22" i="5"/>
  <c r="M19" i="9"/>
  <c r="M18" i="32"/>
  <c r="M22" i="4"/>
  <c r="M22" i="6"/>
  <c r="M18" i="31"/>
  <c r="M22" i="58"/>
  <c r="M22" i="3"/>
  <c r="M6" i="1"/>
  <c r="M5" i="1"/>
  <c r="M4" i="1"/>
  <c r="M22" i="1" s="1"/>
  <c r="C7" i="10" l="1"/>
  <c r="I24" i="47" l="1"/>
  <c r="F24" i="47"/>
  <c r="E24" i="47"/>
  <c r="G24" i="47" s="1"/>
  <c r="D24" i="47"/>
  <c r="C24" i="47"/>
  <c r="J18" i="47"/>
  <c r="H18" i="47"/>
  <c r="H13" i="17"/>
  <c r="H12" i="17"/>
  <c r="H28" i="10"/>
  <c r="H28" i="58"/>
  <c r="H28" i="5"/>
  <c r="H28" i="4"/>
  <c r="H28" i="3"/>
  <c r="H28" i="2"/>
  <c r="H28" i="1"/>
  <c r="K24" i="47" l="1"/>
  <c r="F28" i="2" l="1"/>
  <c r="J15" i="6" l="1"/>
  <c r="I20" i="6"/>
  <c r="C23" i="47" l="1"/>
  <c r="I21" i="47" l="1"/>
  <c r="F21" i="47"/>
  <c r="E21" i="47"/>
  <c r="D21" i="47"/>
  <c r="C21" i="47"/>
  <c r="E13" i="17"/>
  <c r="E12" i="17"/>
  <c r="E28" i="10"/>
  <c r="E28" i="58"/>
  <c r="E28" i="6"/>
  <c r="E28" i="5"/>
  <c r="F28" i="4"/>
  <c r="E28" i="4"/>
  <c r="E28" i="3"/>
  <c r="E28" i="2"/>
  <c r="E28" i="1"/>
  <c r="G7" i="1"/>
  <c r="G13" i="1"/>
  <c r="G21" i="47" l="1"/>
  <c r="K15" i="2"/>
  <c r="K10" i="2"/>
  <c r="J16" i="47" l="1"/>
  <c r="F16" i="47"/>
  <c r="E16" i="47"/>
  <c r="G16" i="47" s="1"/>
  <c r="D16" i="47"/>
  <c r="C16" i="47"/>
  <c r="K34" i="34"/>
  <c r="K33" i="34"/>
  <c r="K32" i="34"/>
  <c r="K30" i="34"/>
  <c r="K29" i="34"/>
  <c r="K28" i="34"/>
  <c r="K26" i="34"/>
  <c r="K25" i="34"/>
  <c r="K24" i="34"/>
  <c r="K22" i="34"/>
  <c r="K21" i="34"/>
  <c r="K20" i="34"/>
  <c r="K18" i="34"/>
  <c r="K17" i="34"/>
  <c r="K16" i="34"/>
  <c r="K14" i="34"/>
  <c r="K13" i="34"/>
  <c r="K12" i="34"/>
  <c r="K10" i="34"/>
  <c r="K9" i="34"/>
  <c r="K8" i="34"/>
  <c r="K6" i="34"/>
  <c r="K5" i="34"/>
  <c r="K4" i="34"/>
  <c r="L7" i="17"/>
  <c r="L6" i="17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28" i="29"/>
  <c r="L27" i="29"/>
  <c r="L26" i="29"/>
  <c r="L25" i="29"/>
  <c r="L24" i="29"/>
  <c r="L23" i="29"/>
  <c r="L22" i="29"/>
  <c r="L21" i="29"/>
  <c r="L12" i="29"/>
  <c r="L11" i="29"/>
  <c r="L10" i="29"/>
  <c r="L9" i="29"/>
  <c r="L8" i="29"/>
  <c r="L7" i="29"/>
  <c r="L6" i="29"/>
  <c r="L5" i="29"/>
  <c r="L29" i="30"/>
  <c r="L28" i="30"/>
  <c r="L27" i="30"/>
  <c r="L26" i="30"/>
  <c r="L25" i="30"/>
  <c r="L24" i="30"/>
  <c r="L23" i="30"/>
  <c r="L22" i="30"/>
  <c r="L12" i="30"/>
  <c r="L11" i="30"/>
  <c r="L10" i="30"/>
  <c r="L9" i="30"/>
  <c r="L8" i="30"/>
  <c r="L7" i="30"/>
  <c r="L6" i="30"/>
  <c r="L5" i="30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28" i="53"/>
  <c r="L27" i="53"/>
  <c r="L26" i="53"/>
  <c r="L25" i="53"/>
  <c r="L24" i="53"/>
  <c r="L23" i="53"/>
  <c r="L22" i="53"/>
  <c r="L21" i="53"/>
  <c r="L12" i="53"/>
  <c r="L11" i="53"/>
  <c r="L10" i="53"/>
  <c r="L9" i="53"/>
  <c r="L8" i="53"/>
  <c r="L7" i="53"/>
  <c r="L6" i="53"/>
  <c r="L5" i="53"/>
  <c r="L29" i="12"/>
  <c r="L28" i="12"/>
  <c r="L27" i="12"/>
  <c r="L26" i="12"/>
  <c r="L25" i="12"/>
  <c r="L24" i="12"/>
  <c r="L23" i="12"/>
  <c r="L22" i="12"/>
  <c r="L12" i="12"/>
  <c r="L11" i="12"/>
  <c r="L10" i="12"/>
  <c r="L9" i="12"/>
  <c r="L8" i="12"/>
  <c r="L7" i="12"/>
  <c r="L6" i="12"/>
  <c r="L5" i="12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K4" i="1"/>
  <c r="L22" i="1" l="1"/>
  <c r="J14" i="47"/>
  <c r="F14" i="47"/>
  <c r="E14" i="47"/>
  <c r="D14" i="47"/>
  <c r="C14" i="47"/>
  <c r="I34" i="34"/>
  <c r="I33" i="34"/>
  <c r="I32" i="34"/>
  <c r="I30" i="34"/>
  <c r="I29" i="34"/>
  <c r="I28" i="34"/>
  <c r="I26" i="34"/>
  <c r="I25" i="34"/>
  <c r="I24" i="34"/>
  <c r="I22" i="34"/>
  <c r="I21" i="34"/>
  <c r="I20" i="34"/>
  <c r="I18" i="34"/>
  <c r="I17" i="34"/>
  <c r="I16" i="34"/>
  <c r="I14" i="34"/>
  <c r="I13" i="34"/>
  <c r="I12" i="34"/>
  <c r="I10" i="34"/>
  <c r="I9" i="34"/>
  <c r="I8" i="34"/>
  <c r="I6" i="34"/>
  <c r="I5" i="34"/>
  <c r="I4" i="34"/>
  <c r="J7" i="17"/>
  <c r="J6" i="17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28" i="29"/>
  <c r="J27" i="29"/>
  <c r="J26" i="29"/>
  <c r="J25" i="29"/>
  <c r="J24" i="29"/>
  <c r="J23" i="29"/>
  <c r="J22" i="29"/>
  <c r="J21" i="29"/>
  <c r="J12" i="29"/>
  <c r="J11" i="29"/>
  <c r="J10" i="29"/>
  <c r="J9" i="29"/>
  <c r="J8" i="29"/>
  <c r="J7" i="29"/>
  <c r="J6" i="29"/>
  <c r="J5" i="29"/>
  <c r="J29" i="30"/>
  <c r="J28" i="30"/>
  <c r="J27" i="30"/>
  <c r="J26" i="30"/>
  <c r="J25" i="30"/>
  <c r="J24" i="30"/>
  <c r="J23" i="30"/>
  <c r="J22" i="30"/>
  <c r="J12" i="30"/>
  <c r="J11" i="30"/>
  <c r="J10" i="30"/>
  <c r="J9" i="30"/>
  <c r="J8" i="30"/>
  <c r="J7" i="30"/>
  <c r="J6" i="30"/>
  <c r="J5" i="30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28" i="53"/>
  <c r="J27" i="53"/>
  <c r="J26" i="53"/>
  <c r="J25" i="53"/>
  <c r="J24" i="53"/>
  <c r="J23" i="53"/>
  <c r="J22" i="53"/>
  <c r="J21" i="53"/>
  <c r="J12" i="53"/>
  <c r="J11" i="53"/>
  <c r="J10" i="53"/>
  <c r="J9" i="53"/>
  <c r="J8" i="53"/>
  <c r="J7" i="53"/>
  <c r="J6" i="53"/>
  <c r="J5" i="53"/>
  <c r="J29" i="12"/>
  <c r="J28" i="12"/>
  <c r="J27" i="12"/>
  <c r="J26" i="12"/>
  <c r="J25" i="12"/>
  <c r="J24" i="12"/>
  <c r="J23" i="12"/>
  <c r="J22" i="12"/>
  <c r="J12" i="12"/>
  <c r="J11" i="12"/>
  <c r="J10" i="12"/>
  <c r="J9" i="12"/>
  <c r="J8" i="12"/>
  <c r="J7" i="12"/>
  <c r="J6" i="12"/>
  <c r="J5" i="12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21" i="6"/>
  <c r="J20" i="6"/>
  <c r="J19" i="6"/>
  <c r="J18" i="6"/>
  <c r="J17" i="6"/>
  <c r="J16" i="6"/>
  <c r="J14" i="6"/>
  <c r="J13" i="6"/>
  <c r="J12" i="6"/>
  <c r="J11" i="6"/>
  <c r="J10" i="6"/>
  <c r="J9" i="6"/>
  <c r="J8" i="6"/>
  <c r="J7" i="6"/>
  <c r="J6" i="6"/>
  <c r="J5" i="6"/>
  <c r="J4" i="6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13" i="47"/>
  <c r="F13" i="47"/>
  <c r="E13" i="47"/>
  <c r="D13" i="47"/>
  <c r="C13" i="47"/>
  <c r="H34" i="34"/>
  <c r="H33" i="34"/>
  <c r="H32" i="34"/>
  <c r="H30" i="34"/>
  <c r="H29" i="34"/>
  <c r="H28" i="34"/>
  <c r="H26" i="34"/>
  <c r="H25" i="34"/>
  <c r="H24" i="34"/>
  <c r="H22" i="34"/>
  <c r="H21" i="34"/>
  <c r="H20" i="34"/>
  <c r="H18" i="34"/>
  <c r="H17" i="34"/>
  <c r="H16" i="34"/>
  <c r="H14" i="34"/>
  <c r="H13" i="34"/>
  <c r="H12" i="34"/>
  <c r="H10" i="34"/>
  <c r="H9" i="34"/>
  <c r="H8" i="34"/>
  <c r="H6" i="34"/>
  <c r="H5" i="34"/>
  <c r="H4" i="34"/>
  <c r="I7" i="17"/>
  <c r="I6" i="17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8" i="29"/>
  <c r="I27" i="29"/>
  <c r="I26" i="29"/>
  <c r="I25" i="29"/>
  <c r="I24" i="29"/>
  <c r="I23" i="29"/>
  <c r="I22" i="29"/>
  <c r="I21" i="29"/>
  <c r="I12" i="29"/>
  <c r="I11" i="29"/>
  <c r="I10" i="29"/>
  <c r="I9" i="29"/>
  <c r="I8" i="29"/>
  <c r="I7" i="29"/>
  <c r="I6" i="29"/>
  <c r="I5" i="29"/>
  <c r="I29" i="30"/>
  <c r="I28" i="30"/>
  <c r="I27" i="30"/>
  <c r="I26" i="30"/>
  <c r="I25" i="30"/>
  <c r="I24" i="30"/>
  <c r="I23" i="30"/>
  <c r="I22" i="30"/>
  <c r="I12" i="30"/>
  <c r="I11" i="30"/>
  <c r="I10" i="30"/>
  <c r="I9" i="30"/>
  <c r="I8" i="30"/>
  <c r="I7" i="30"/>
  <c r="I6" i="30"/>
  <c r="I5" i="30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28" i="53"/>
  <c r="I27" i="53"/>
  <c r="I26" i="53"/>
  <c r="I25" i="53"/>
  <c r="I24" i="53"/>
  <c r="I23" i="53"/>
  <c r="I22" i="53"/>
  <c r="I21" i="53"/>
  <c r="I12" i="53"/>
  <c r="I11" i="53"/>
  <c r="I10" i="53"/>
  <c r="I9" i="53"/>
  <c r="I8" i="53"/>
  <c r="I7" i="53"/>
  <c r="I6" i="53"/>
  <c r="I5" i="53"/>
  <c r="I29" i="12"/>
  <c r="I28" i="12"/>
  <c r="I27" i="12"/>
  <c r="I26" i="12"/>
  <c r="I25" i="12"/>
  <c r="I24" i="12"/>
  <c r="I23" i="12"/>
  <c r="I22" i="12"/>
  <c r="I12" i="12"/>
  <c r="I11" i="12"/>
  <c r="I10" i="12"/>
  <c r="I9" i="12"/>
  <c r="I8" i="12"/>
  <c r="I7" i="12"/>
  <c r="I6" i="12"/>
  <c r="I5" i="12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I21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14" i="34"/>
  <c r="G10" i="34"/>
  <c r="H7" i="17"/>
  <c r="H6" i="17"/>
  <c r="H6" i="1"/>
  <c r="H5" i="1"/>
  <c r="H4" i="1"/>
  <c r="J11" i="47"/>
  <c r="G4" i="1"/>
  <c r="J22" i="1" l="1"/>
  <c r="G13" i="47"/>
  <c r="I22" i="1"/>
  <c r="G14" i="47"/>
  <c r="J30" i="12"/>
  <c r="K13" i="47"/>
  <c r="F4" i="1"/>
  <c r="G28" i="1"/>
  <c r="I22" i="47"/>
  <c r="F22" i="47"/>
  <c r="E22" i="47"/>
  <c r="D22" i="47"/>
  <c r="C22" i="47"/>
  <c r="F13" i="17"/>
  <c r="F12" i="17"/>
  <c r="F28" i="10"/>
  <c r="F28" i="58"/>
  <c r="F28" i="6"/>
  <c r="F28" i="5"/>
  <c r="F28" i="3"/>
  <c r="F28" i="1"/>
  <c r="G22" i="47" l="1"/>
  <c r="I20" i="47"/>
  <c r="F20" i="47"/>
  <c r="E20" i="47"/>
  <c r="D20" i="47"/>
  <c r="C20" i="47"/>
  <c r="D13" i="17"/>
  <c r="D12" i="17"/>
  <c r="D28" i="10"/>
  <c r="D28" i="58"/>
  <c r="D28" i="6"/>
  <c r="D28" i="5"/>
  <c r="D28" i="4"/>
  <c r="D28" i="3"/>
  <c r="D28" i="2"/>
  <c r="D28" i="1"/>
  <c r="J9" i="47"/>
  <c r="F9" i="47"/>
  <c r="E9" i="47"/>
  <c r="D9" i="47"/>
  <c r="C9" i="47"/>
  <c r="D34" i="34"/>
  <c r="D33" i="34"/>
  <c r="D32" i="34"/>
  <c r="D30" i="34"/>
  <c r="D29" i="34"/>
  <c r="D28" i="34"/>
  <c r="D26" i="34"/>
  <c r="D25" i="34"/>
  <c r="D24" i="34"/>
  <c r="D22" i="34"/>
  <c r="D21" i="34"/>
  <c r="D20" i="34"/>
  <c r="D18" i="34"/>
  <c r="D17" i="34"/>
  <c r="D16" i="34"/>
  <c r="D14" i="34"/>
  <c r="D13" i="34"/>
  <c r="D12" i="34"/>
  <c r="D10" i="34"/>
  <c r="D9" i="34"/>
  <c r="D8" i="34"/>
  <c r="D6" i="34"/>
  <c r="D5" i="34"/>
  <c r="D4" i="34"/>
  <c r="E7" i="17"/>
  <c r="E6" i="17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8" i="29"/>
  <c r="E27" i="29"/>
  <c r="E26" i="29"/>
  <c r="E25" i="29"/>
  <c r="E24" i="29"/>
  <c r="E23" i="29"/>
  <c r="E22" i="29"/>
  <c r="E21" i="29"/>
  <c r="E12" i="29"/>
  <c r="E11" i="29"/>
  <c r="E10" i="29"/>
  <c r="E9" i="29"/>
  <c r="E8" i="29"/>
  <c r="E7" i="29"/>
  <c r="E6" i="29"/>
  <c r="E5" i="29"/>
  <c r="E29" i="30"/>
  <c r="E28" i="30"/>
  <c r="E27" i="30"/>
  <c r="E26" i="30"/>
  <c r="E25" i="30"/>
  <c r="E24" i="30"/>
  <c r="E23" i="30"/>
  <c r="E22" i="30"/>
  <c r="E12" i="30"/>
  <c r="E11" i="30"/>
  <c r="E10" i="30"/>
  <c r="E9" i="30"/>
  <c r="E8" i="30"/>
  <c r="E7" i="30"/>
  <c r="E6" i="30"/>
  <c r="E5" i="30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28" i="53"/>
  <c r="E27" i="53"/>
  <c r="E26" i="53"/>
  <c r="E25" i="53"/>
  <c r="E24" i="53"/>
  <c r="E23" i="53"/>
  <c r="E22" i="53"/>
  <c r="E21" i="53"/>
  <c r="E12" i="53"/>
  <c r="E11" i="53"/>
  <c r="E10" i="53"/>
  <c r="E9" i="53"/>
  <c r="E8" i="53"/>
  <c r="E7" i="53"/>
  <c r="E6" i="53"/>
  <c r="E5" i="53"/>
  <c r="E29" i="12"/>
  <c r="E28" i="12"/>
  <c r="E27" i="12"/>
  <c r="E26" i="12"/>
  <c r="E25" i="12"/>
  <c r="E24" i="12"/>
  <c r="E23" i="12"/>
  <c r="E22" i="12"/>
  <c r="E12" i="12"/>
  <c r="E11" i="12"/>
  <c r="E10" i="12"/>
  <c r="E9" i="12"/>
  <c r="E8" i="12"/>
  <c r="E7" i="12"/>
  <c r="E6" i="12"/>
  <c r="E5" i="12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5" i="58"/>
  <c r="E4" i="58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1" i="1"/>
  <c r="E20" i="1"/>
  <c r="E19" i="1"/>
  <c r="E18" i="1"/>
  <c r="E17" i="1"/>
  <c r="E16" i="1"/>
  <c r="E15" i="1"/>
  <c r="E14" i="1"/>
  <c r="E13" i="1"/>
  <c r="E12" i="1"/>
  <c r="J8" i="47"/>
  <c r="F8" i="47"/>
  <c r="E8" i="47"/>
  <c r="D8" i="47"/>
  <c r="C8" i="47"/>
  <c r="C34" i="34"/>
  <c r="C33" i="34"/>
  <c r="C32" i="34"/>
  <c r="C30" i="34"/>
  <c r="C29" i="34"/>
  <c r="C28" i="34"/>
  <c r="C26" i="34"/>
  <c r="C25" i="34"/>
  <c r="C24" i="34"/>
  <c r="C22" i="34"/>
  <c r="C21" i="34"/>
  <c r="C20" i="34"/>
  <c r="C18" i="34"/>
  <c r="C17" i="34"/>
  <c r="C16" i="34"/>
  <c r="C14" i="34"/>
  <c r="C13" i="34"/>
  <c r="C12" i="34"/>
  <c r="C10" i="34"/>
  <c r="C9" i="34"/>
  <c r="C8" i="34"/>
  <c r="C6" i="34"/>
  <c r="C5" i="34"/>
  <c r="C4" i="34"/>
  <c r="D7" i="17"/>
  <c r="D6" i="17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8" i="29"/>
  <c r="D27" i="29"/>
  <c r="D26" i="29"/>
  <c r="D25" i="29"/>
  <c r="D24" i="29"/>
  <c r="D23" i="29"/>
  <c r="D22" i="29"/>
  <c r="D21" i="29"/>
  <c r="D12" i="29"/>
  <c r="D11" i="29"/>
  <c r="D10" i="29"/>
  <c r="D9" i="29"/>
  <c r="D8" i="29"/>
  <c r="D7" i="29"/>
  <c r="D6" i="29"/>
  <c r="D5" i="29"/>
  <c r="D29" i="30"/>
  <c r="D28" i="30"/>
  <c r="D27" i="30"/>
  <c r="D26" i="30"/>
  <c r="D25" i="30"/>
  <c r="D24" i="30"/>
  <c r="D23" i="30"/>
  <c r="D22" i="30"/>
  <c r="D12" i="30"/>
  <c r="D11" i="30"/>
  <c r="D10" i="30"/>
  <c r="D9" i="30"/>
  <c r="D8" i="30"/>
  <c r="D7" i="30"/>
  <c r="D6" i="30"/>
  <c r="D5" i="30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28" i="53"/>
  <c r="D27" i="53"/>
  <c r="D26" i="53"/>
  <c r="D25" i="53"/>
  <c r="D24" i="53"/>
  <c r="D23" i="53"/>
  <c r="D22" i="53"/>
  <c r="D21" i="53"/>
  <c r="D12" i="53"/>
  <c r="D11" i="53"/>
  <c r="D10" i="53"/>
  <c r="D9" i="53"/>
  <c r="D8" i="53"/>
  <c r="D7" i="53"/>
  <c r="D6" i="53"/>
  <c r="D5" i="53"/>
  <c r="D29" i="12"/>
  <c r="D28" i="12"/>
  <c r="D27" i="12"/>
  <c r="D26" i="12"/>
  <c r="D25" i="12"/>
  <c r="D24" i="12"/>
  <c r="D23" i="12"/>
  <c r="D22" i="12"/>
  <c r="D12" i="12"/>
  <c r="D11" i="12"/>
  <c r="D10" i="12"/>
  <c r="D9" i="12"/>
  <c r="D8" i="12"/>
  <c r="D7" i="12"/>
  <c r="D6" i="12"/>
  <c r="D5" i="12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1" i="58"/>
  <c r="D20" i="58"/>
  <c r="D19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16" i="4"/>
  <c r="D21" i="4"/>
  <c r="D20" i="4"/>
  <c r="D19" i="4"/>
  <c r="D18" i="4"/>
  <c r="D17" i="4"/>
  <c r="D15" i="4"/>
  <c r="D14" i="4"/>
  <c r="D13" i="4"/>
  <c r="D12" i="4"/>
  <c r="D11" i="4"/>
  <c r="D10" i="4"/>
  <c r="D9" i="4"/>
  <c r="D8" i="4"/>
  <c r="D7" i="4"/>
  <c r="D6" i="4"/>
  <c r="D5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20" i="47" l="1"/>
  <c r="K20" i="47" s="1"/>
  <c r="G8" i="47"/>
  <c r="G9" i="47"/>
  <c r="G12" i="57"/>
  <c r="G10" i="57"/>
  <c r="G9" i="57" l="1"/>
  <c r="G11" i="57" s="1"/>
  <c r="C4" i="1" l="1"/>
  <c r="E11" i="1" l="1"/>
  <c r="E10" i="1"/>
  <c r="E9" i="1"/>
  <c r="E8" i="1"/>
  <c r="E7" i="1"/>
  <c r="E6" i="1"/>
  <c r="E5" i="1"/>
  <c r="E4" i="1"/>
  <c r="E22" i="2"/>
  <c r="F12" i="57" l="1"/>
  <c r="F10" i="57"/>
  <c r="F9" i="57"/>
  <c r="E12" i="57"/>
  <c r="E10" i="57"/>
  <c r="E9" i="57"/>
  <c r="D12" i="57"/>
  <c r="D10" i="57"/>
  <c r="D9" i="57"/>
  <c r="F11" i="57" l="1"/>
  <c r="D11" i="57"/>
  <c r="E11" i="57"/>
  <c r="C15" i="47" l="1"/>
  <c r="J10" i="34"/>
  <c r="J9" i="34"/>
  <c r="J8" i="34"/>
  <c r="J6" i="34"/>
  <c r="J5" i="34"/>
  <c r="J4" i="34"/>
  <c r="K7" i="17"/>
  <c r="K6" i="17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28" i="29"/>
  <c r="K27" i="29"/>
  <c r="K26" i="29"/>
  <c r="K25" i="29"/>
  <c r="K24" i="29"/>
  <c r="K23" i="29"/>
  <c r="K22" i="29"/>
  <c r="K21" i="29"/>
  <c r="K12" i="29"/>
  <c r="K11" i="29"/>
  <c r="K10" i="29"/>
  <c r="K9" i="29"/>
  <c r="K8" i="29"/>
  <c r="K7" i="29"/>
  <c r="K6" i="29"/>
  <c r="K5" i="29"/>
  <c r="K29" i="30"/>
  <c r="K28" i="30"/>
  <c r="K27" i="30"/>
  <c r="K26" i="30"/>
  <c r="K25" i="30"/>
  <c r="K24" i="30"/>
  <c r="K23" i="30"/>
  <c r="K22" i="30"/>
  <c r="K12" i="30"/>
  <c r="K11" i="30"/>
  <c r="K10" i="30"/>
  <c r="K9" i="30"/>
  <c r="K8" i="30"/>
  <c r="K7" i="30"/>
  <c r="K6" i="30"/>
  <c r="K5" i="30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28" i="53"/>
  <c r="K27" i="53"/>
  <c r="K26" i="53"/>
  <c r="K25" i="53"/>
  <c r="K24" i="53"/>
  <c r="K23" i="53"/>
  <c r="K22" i="53"/>
  <c r="K21" i="53"/>
  <c r="K12" i="53"/>
  <c r="K11" i="53"/>
  <c r="K10" i="53"/>
  <c r="K9" i="53"/>
  <c r="K8" i="53"/>
  <c r="K7" i="53"/>
  <c r="K6" i="53"/>
  <c r="K5" i="53"/>
  <c r="K30" i="30" l="1"/>
  <c r="K13" i="30"/>
  <c r="K13" i="29"/>
  <c r="K29" i="29"/>
  <c r="K22" i="10"/>
  <c r="K29" i="53"/>
  <c r="K13" i="53"/>
  <c r="K18" i="32"/>
  <c r="K29" i="12"/>
  <c r="K28" i="12"/>
  <c r="K27" i="12"/>
  <c r="K26" i="12"/>
  <c r="K25" i="12"/>
  <c r="K24" i="12"/>
  <c r="K23" i="12"/>
  <c r="K22" i="12"/>
  <c r="K12" i="12"/>
  <c r="K11" i="12"/>
  <c r="K10" i="12"/>
  <c r="K9" i="12"/>
  <c r="K8" i="12"/>
  <c r="K7" i="12"/>
  <c r="K6" i="12"/>
  <c r="K5" i="12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21" i="2"/>
  <c r="K20" i="2"/>
  <c r="K19" i="2"/>
  <c r="K18" i="2"/>
  <c r="K17" i="2"/>
  <c r="K16" i="2"/>
  <c r="K14" i="2"/>
  <c r="K13" i="2"/>
  <c r="K12" i="2"/>
  <c r="K11" i="2"/>
  <c r="K9" i="2"/>
  <c r="K8" i="2"/>
  <c r="K7" i="2"/>
  <c r="K6" i="2"/>
  <c r="K5" i="2"/>
  <c r="K4" i="2"/>
  <c r="K22" i="2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F15" i="47"/>
  <c r="K22" i="1" l="1"/>
  <c r="K13" i="12"/>
  <c r="K22" i="4"/>
  <c r="K22" i="6"/>
  <c r="K18" i="8"/>
  <c r="K22" i="3"/>
  <c r="K19" i="9"/>
  <c r="K22" i="5"/>
  <c r="K22" i="58"/>
  <c r="K30" i="12"/>
  <c r="D15" i="47"/>
  <c r="E15" i="47" l="1"/>
  <c r="G15" i="47" l="1"/>
  <c r="K15" i="47" s="1"/>
  <c r="G34" i="34"/>
  <c r="G30" i="34"/>
  <c r="G26" i="34"/>
  <c r="G22" i="34"/>
  <c r="G18" i="34"/>
  <c r="J12" i="47" l="1"/>
  <c r="F12" i="47"/>
  <c r="E12" i="47"/>
  <c r="D12" i="47"/>
  <c r="C12" i="47"/>
  <c r="G33" i="34"/>
  <c r="G32" i="34"/>
  <c r="G29" i="34"/>
  <c r="G28" i="34"/>
  <c r="G25" i="34"/>
  <c r="G24" i="34"/>
  <c r="G21" i="34"/>
  <c r="G20" i="34"/>
  <c r="G17" i="34"/>
  <c r="G16" i="34"/>
  <c r="G13" i="34"/>
  <c r="G12" i="34"/>
  <c r="G9" i="34"/>
  <c r="G8" i="34"/>
  <c r="G5" i="34"/>
  <c r="G4" i="34"/>
  <c r="G12" i="47" l="1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28" i="29"/>
  <c r="H27" i="29"/>
  <c r="H26" i="29"/>
  <c r="H25" i="29"/>
  <c r="H24" i="29"/>
  <c r="H23" i="29"/>
  <c r="H22" i="29"/>
  <c r="H21" i="29"/>
  <c r="H12" i="29"/>
  <c r="H11" i="29"/>
  <c r="H10" i="29"/>
  <c r="H9" i="29"/>
  <c r="H8" i="29"/>
  <c r="H7" i="29"/>
  <c r="H6" i="29"/>
  <c r="H5" i="29"/>
  <c r="H29" i="30"/>
  <c r="H28" i="30"/>
  <c r="H27" i="30"/>
  <c r="H26" i="30"/>
  <c r="H25" i="30"/>
  <c r="H24" i="30"/>
  <c r="H23" i="30"/>
  <c r="H22" i="30"/>
  <c r="H12" i="30"/>
  <c r="H11" i="30"/>
  <c r="H10" i="30"/>
  <c r="H9" i="30"/>
  <c r="H8" i="30"/>
  <c r="H7" i="30"/>
  <c r="H6" i="30"/>
  <c r="H5" i="30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28" i="53"/>
  <c r="H27" i="53"/>
  <c r="H26" i="53"/>
  <c r="H25" i="53"/>
  <c r="H24" i="53"/>
  <c r="H23" i="53"/>
  <c r="H22" i="53"/>
  <c r="H21" i="53"/>
  <c r="H12" i="53"/>
  <c r="H11" i="53"/>
  <c r="H10" i="53"/>
  <c r="H9" i="53"/>
  <c r="H8" i="53"/>
  <c r="H7" i="53"/>
  <c r="H6" i="53"/>
  <c r="H5" i="53"/>
  <c r="H29" i="12"/>
  <c r="H28" i="12"/>
  <c r="H27" i="12"/>
  <c r="H26" i="12"/>
  <c r="H25" i="12"/>
  <c r="H24" i="12"/>
  <c r="H23" i="12"/>
  <c r="H22" i="12"/>
  <c r="H12" i="12"/>
  <c r="H11" i="12"/>
  <c r="H10" i="12"/>
  <c r="H9" i="12"/>
  <c r="H8" i="12"/>
  <c r="H7" i="12"/>
  <c r="H6" i="12"/>
  <c r="H5" i="12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C28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22" i="1" l="1"/>
  <c r="G28" i="58"/>
  <c r="C28" i="58" l="1"/>
  <c r="I28" i="58" l="1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G6" i="58"/>
  <c r="G5" i="58"/>
  <c r="G4" i="58"/>
  <c r="F30" i="58" l="1"/>
  <c r="M28" i="58"/>
  <c r="H30" i="58"/>
  <c r="I30" i="58"/>
  <c r="E30" i="58"/>
  <c r="D30" i="58"/>
  <c r="G30" i="58"/>
  <c r="C30" i="58"/>
  <c r="F21" i="58"/>
  <c r="F20" i="58"/>
  <c r="F19" i="58"/>
  <c r="F18" i="58"/>
  <c r="F17" i="58"/>
  <c r="F16" i="58"/>
  <c r="F15" i="58"/>
  <c r="F14" i="58"/>
  <c r="F12" i="58"/>
  <c r="F13" i="58"/>
  <c r="F11" i="58"/>
  <c r="F10" i="58"/>
  <c r="F9" i="58"/>
  <c r="F8" i="58"/>
  <c r="F7" i="58"/>
  <c r="F6" i="58"/>
  <c r="F5" i="58"/>
  <c r="F4" i="58"/>
  <c r="E22" i="58"/>
  <c r="D22" i="58"/>
  <c r="C21" i="58"/>
  <c r="N21" i="58" s="1"/>
  <c r="C20" i="58"/>
  <c r="N20" i="58" s="1"/>
  <c r="C19" i="58"/>
  <c r="N19" i="58" s="1"/>
  <c r="C18" i="58"/>
  <c r="C17" i="58"/>
  <c r="N17" i="58" s="1"/>
  <c r="C16" i="58"/>
  <c r="N16" i="58" s="1"/>
  <c r="C15" i="58"/>
  <c r="N15" i="58" s="1"/>
  <c r="C14" i="58"/>
  <c r="C13" i="58"/>
  <c r="C12" i="58"/>
  <c r="N12" i="58" s="1"/>
  <c r="C11" i="58"/>
  <c r="N11" i="58" s="1"/>
  <c r="C10" i="58"/>
  <c r="C9" i="58"/>
  <c r="N9" i="58" s="1"/>
  <c r="C8" i="58"/>
  <c r="N8" i="58" s="1"/>
  <c r="C7" i="58"/>
  <c r="N7" i="58" s="1"/>
  <c r="C6" i="58"/>
  <c r="C5" i="58"/>
  <c r="N5" i="58" s="1"/>
  <c r="C4" i="58"/>
  <c r="N4" i="58" s="1"/>
  <c r="J22" i="58"/>
  <c r="N13" i="58" l="1"/>
  <c r="N18" i="58"/>
  <c r="N6" i="58"/>
  <c r="N10" i="58"/>
  <c r="N14" i="58"/>
  <c r="I22" i="58"/>
  <c r="H22" i="58"/>
  <c r="L22" i="58"/>
  <c r="G22" i="58"/>
  <c r="F22" i="58"/>
  <c r="C22" i="58"/>
  <c r="N22" i="58" l="1"/>
  <c r="F11" i="47"/>
  <c r="E11" i="47"/>
  <c r="D11" i="47"/>
  <c r="C11" i="47"/>
  <c r="F34" i="34"/>
  <c r="F33" i="34"/>
  <c r="F32" i="34"/>
  <c r="F30" i="34"/>
  <c r="F29" i="34"/>
  <c r="F28" i="34"/>
  <c r="F26" i="34"/>
  <c r="F25" i="34"/>
  <c r="F24" i="34"/>
  <c r="F22" i="34"/>
  <c r="F21" i="34"/>
  <c r="F20" i="34"/>
  <c r="F18" i="34"/>
  <c r="F17" i="34"/>
  <c r="F16" i="34"/>
  <c r="F14" i="34"/>
  <c r="F13" i="34"/>
  <c r="F12" i="34"/>
  <c r="F10" i="34"/>
  <c r="F9" i="34"/>
  <c r="F8" i="34"/>
  <c r="F6" i="34"/>
  <c r="F5" i="34"/>
  <c r="F4" i="34"/>
  <c r="G7" i="17"/>
  <c r="G6" i="17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28" i="29"/>
  <c r="G27" i="29"/>
  <c r="G26" i="29"/>
  <c r="G25" i="29"/>
  <c r="G24" i="29"/>
  <c r="G23" i="29"/>
  <c r="G22" i="29"/>
  <c r="G21" i="29"/>
  <c r="G12" i="29"/>
  <c r="G11" i="29"/>
  <c r="G10" i="29"/>
  <c r="G9" i="29"/>
  <c r="G8" i="29"/>
  <c r="G7" i="29"/>
  <c r="G6" i="29"/>
  <c r="G5" i="29"/>
  <c r="G29" i="30"/>
  <c r="G28" i="30"/>
  <c r="G27" i="30"/>
  <c r="G26" i="30"/>
  <c r="G25" i="30"/>
  <c r="G24" i="30"/>
  <c r="G23" i="30"/>
  <c r="G22" i="30"/>
  <c r="G12" i="30"/>
  <c r="G11" i="30"/>
  <c r="G10" i="30"/>
  <c r="G9" i="30"/>
  <c r="G8" i="30"/>
  <c r="G7" i="30"/>
  <c r="G6" i="30"/>
  <c r="G5" i="30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28" i="53"/>
  <c r="G27" i="53"/>
  <c r="G26" i="53"/>
  <c r="G25" i="53"/>
  <c r="G24" i="53"/>
  <c r="G23" i="53"/>
  <c r="G22" i="53"/>
  <c r="G21" i="53"/>
  <c r="G12" i="53"/>
  <c r="G11" i="53"/>
  <c r="G10" i="53"/>
  <c r="G9" i="53"/>
  <c r="G8" i="53"/>
  <c r="G7" i="53"/>
  <c r="G6" i="53"/>
  <c r="G5" i="53"/>
  <c r="G29" i="12"/>
  <c r="G28" i="12"/>
  <c r="G27" i="12"/>
  <c r="G26" i="12"/>
  <c r="G25" i="12"/>
  <c r="G24" i="12"/>
  <c r="G23" i="12"/>
  <c r="G22" i="12"/>
  <c r="G12" i="12"/>
  <c r="G11" i="12"/>
  <c r="G10" i="12"/>
  <c r="G9" i="12"/>
  <c r="G8" i="12"/>
  <c r="G7" i="12"/>
  <c r="G6" i="12"/>
  <c r="G5" i="12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17" i="8"/>
  <c r="G16" i="8"/>
  <c r="G15" i="8"/>
  <c r="G14" i="8"/>
  <c r="G13" i="8"/>
  <c r="G12" i="8"/>
  <c r="G11" i="8"/>
  <c r="G10" i="8"/>
  <c r="G9" i="8"/>
  <c r="G8" i="8"/>
  <c r="G7" i="8"/>
  <c r="G6" i="8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6" i="1"/>
  <c r="G5" i="1"/>
  <c r="G22" i="1" l="1"/>
  <c r="J24" i="58"/>
  <c r="M24" i="58"/>
  <c r="I24" i="58"/>
  <c r="D24" i="58"/>
  <c r="C24" i="58"/>
  <c r="E24" i="58"/>
  <c r="G24" i="58"/>
  <c r="F24" i="58"/>
  <c r="H24" i="58"/>
  <c r="K24" i="58"/>
  <c r="L24" i="58"/>
  <c r="M27" i="58"/>
  <c r="M29" i="58" s="1"/>
  <c r="N29" i="58" s="1"/>
  <c r="G11" i="47"/>
  <c r="N24" i="58" l="1"/>
  <c r="N27" i="58"/>
  <c r="N28" i="58"/>
  <c r="E22" i="1" l="1"/>
  <c r="E22" i="5"/>
  <c r="I22" i="4" l="1"/>
  <c r="I22" i="6"/>
  <c r="I22" i="3"/>
  <c r="I22" i="5"/>
  <c r="H22" i="3" l="1"/>
  <c r="H30" i="12"/>
  <c r="K16" i="47" l="1"/>
  <c r="N4" i="1" l="1"/>
  <c r="J10" i="47"/>
  <c r="F10" i="47"/>
  <c r="E10" i="47"/>
  <c r="D10" i="47"/>
  <c r="C10" i="47"/>
  <c r="E34" i="34"/>
  <c r="E33" i="34"/>
  <c r="E32" i="34"/>
  <c r="E30" i="34"/>
  <c r="E29" i="34"/>
  <c r="E28" i="34"/>
  <c r="E26" i="34"/>
  <c r="E25" i="34"/>
  <c r="E24" i="34"/>
  <c r="E22" i="34"/>
  <c r="E21" i="34"/>
  <c r="E20" i="34"/>
  <c r="E18" i="34"/>
  <c r="E17" i="34"/>
  <c r="E16" i="34"/>
  <c r="E14" i="34"/>
  <c r="E13" i="34"/>
  <c r="E12" i="34"/>
  <c r="E10" i="34"/>
  <c r="E9" i="34"/>
  <c r="E8" i="34"/>
  <c r="E6" i="34"/>
  <c r="E5" i="34"/>
  <c r="E4" i="34"/>
  <c r="F7" i="17"/>
  <c r="F6" i="17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N7" i="10" s="1"/>
  <c r="F6" i="10"/>
  <c r="F5" i="10"/>
  <c r="F4" i="10"/>
  <c r="F28" i="29"/>
  <c r="F27" i="29"/>
  <c r="F26" i="29"/>
  <c r="F25" i="29"/>
  <c r="F24" i="29"/>
  <c r="F23" i="29"/>
  <c r="F22" i="29"/>
  <c r="F21" i="29"/>
  <c r="F12" i="29"/>
  <c r="F11" i="29"/>
  <c r="F10" i="29"/>
  <c r="F9" i="29"/>
  <c r="F8" i="29"/>
  <c r="F7" i="29"/>
  <c r="F6" i="29"/>
  <c r="F5" i="29"/>
  <c r="F29" i="30"/>
  <c r="F28" i="30"/>
  <c r="F27" i="30"/>
  <c r="F26" i="30"/>
  <c r="F25" i="30"/>
  <c r="F24" i="30"/>
  <c r="F23" i="30"/>
  <c r="F22" i="30"/>
  <c r="F12" i="30"/>
  <c r="F11" i="30"/>
  <c r="F10" i="30"/>
  <c r="F9" i="30"/>
  <c r="F8" i="30"/>
  <c r="F7" i="30"/>
  <c r="F6" i="30"/>
  <c r="F5" i="30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28" i="53"/>
  <c r="F27" i="53"/>
  <c r="F26" i="53"/>
  <c r="F25" i="53"/>
  <c r="F24" i="53"/>
  <c r="F23" i="53"/>
  <c r="F22" i="53"/>
  <c r="F21" i="53"/>
  <c r="F12" i="53"/>
  <c r="F11" i="53"/>
  <c r="F10" i="53"/>
  <c r="F9" i="53"/>
  <c r="F8" i="53"/>
  <c r="F7" i="53"/>
  <c r="F6" i="53"/>
  <c r="F5" i="53"/>
  <c r="F29" i="12"/>
  <c r="F28" i="12"/>
  <c r="F27" i="12"/>
  <c r="F26" i="12"/>
  <c r="F25" i="12"/>
  <c r="F24" i="12"/>
  <c r="F23" i="12"/>
  <c r="F22" i="12"/>
  <c r="F12" i="12"/>
  <c r="F11" i="12"/>
  <c r="F10" i="12"/>
  <c r="F9" i="12"/>
  <c r="F8" i="12"/>
  <c r="F7" i="12"/>
  <c r="F6" i="12"/>
  <c r="F5" i="12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30" i="30" l="1"/>
  <c r="F22" i="1"/>
  <c r="F22" i="3"/>
  <c r="G10" i="47"/>
  <c r="K8" i="47" l="1"/>
  <c r="J7" i="47"/>
  <c r="J6" i="47" s="1"/>
  <c r="F7" i="47"/>
  <c r="F6" i="47" s="1"/>
  <c r="E7" i="47"/>
  <c r="E6" i="47" s="1"/>
  <c r="D7" i="47"/>
  <c r="D6" i="47" s="1"/>
  <c r="C7" i="47"/>
  <c r="C6" i="47" s="1"/>
  <c r="B34" i="34"/>
  <c r="M34" i="34" s="1"/>
  <c r="B33" i="34"/>
  <c r="M33" i="34" s="1"/>
  <c r="B32" i="34"/>
  <c r="M32" i="34" s="1"/>
  <c r="B30" i="34"/>
  <c r="M30" i="34" s="1"/>
  <c r="B29" i="34"/>
  <c r="M29" i="34" s="1"/>
  <c r="B28" i="34"/>
  <c r="M28" i="34" s="1"/>
  <c r="B26" i="34"/>
  <c r="M26" i="34" s="1"/>
  <c r="B25" i="34"/>
  <c r="M25" i="34" s="1"/>
  <c r="B24" i="34"/>
  <c r="M24" i="34" s="1"/>
  <c r="B22" i="34"/>
  <c r="M22" i="34" s="1"/>
  <c r="B21" i="34"/>
  <c r="M21" i="34" s="1"/>
  <c r="B20" i="34"/>
  <c r="M20" i="34" s="1"/>
  <c r="B18" i="34"/>
  <c r="M18" i="34" s="1"/>
  <c r="B17" i="34"/>
  <c r="M17" i="34" s="1"/>
  <c r="B16" i="34"/>
  <c r="M16" i="34" s="1"/>
  <c r="B14" i="34"/>
  <c r="M14" i="34" s="1"/>
  <c r="B13" i="34"/>
  <c r="M13" i="34" s="1"/>
  <c r="B12" i="34"/>
  <c r="M12" i="34" s="1"/>
  <c r="B10" i="34"/>
  <c r="M10" i="34" s="1"/>
  <c r="B9" i="34"/>
  <c r="M9" i="34" s="1"/>
  <c r="B8" i="34"/>
  <c r="M8" i="34" s="1"/>
  <c r="B6" i="34"/>
  <c r="M6" i="34" s="1"/>
  <c r="B5" i="34"/>
  <c r="M5" i="34" s="1"/>
  <c r="B4" i="34"/>
  <c r="M4" i="34" s="1"/>
  <c r="C7" i="17"/>
  <c r="N7" i="17" s="1"/>
  <c r="C6" i="17"/>
  <c r="N6" i="17" s="1"/>
  <c r="C21" i="10"/>
  <c r="N21" i="10" s="1"/>
  <c r="C20" i="10"/>
  <c r="N20" i="10" s="1"/>
  <c r="C19" i="10"/>
  <c r="N19" i="10" s="1"/>
  <c r="C18" i="10"/>
  <c r="N18" i="10" s="1"/>
  <c r="C17" i="10"/>
  <c r="N17" i="10" s="1"/>
  <c r="C16" i="10"/>
  <c r="N16" i="10" s="1"/>
  <c r="C15" i="10"/>
  <c r="N15" i="10" s="1"/>
  <c r="C14" i="10"/>
  <c r="N14" i="10" s="1"/>
  <c r="C13" i="10"/>
  <c r="N13" i="10" s="1"/>
  <c r="C12" i="10"/>
  <c r="N12" i="10" s="1"/>
  <c r="C11" i="10"/>
  <c r="N11" i="10" s="1"/>
  <c r="C10" i="10"/>
  <c r="N10" i="10" s="1"/>
  <c r="C9" i="10"/>
  <c r="N9" i="10" s="1"/>
  <c r="C8" i="10"/>
  <c r="N8" i="10" s="1"/>
  <c r="C6" i="10"/>
  <c r="N6" i="10" s="1"/>
  <c r="C5" i="10"/>
  <c r="N5" i="10" s="1"/>
  <c r="C4" i="10"/>
  <c r="N4" i="10" s="1"/>
  <c r="C28" i="29"/>
  <c r="N28" i="29" s="1"/>
  <c r="C27" i="29"/>
  <c r="N27" i="29" s="1"/>
  <c r="C26" i="29"/>
  <c r="N26" i="29" s="1"/>
  <c r="C25" i="29"/>
  <c r="N25" i="29" s="1"/>
  <c r="C24" i="29"/>
  <c r="N24" i="29" s="1"/>
  <c r="C23" i="29"/>
  <c r="N23" i="29" s="1"/>
  <c r="C22" i="29"/>
  <c r="N22" i="29" s="1"/>
  <c r="C21" i="29"/>
  <c r="N21" i="29" s="1"/>
  <c r="C12" i="29"/>
  <c r="N12" i="29" s="1"/>
  <c r="C11" i="29"/>
  <c r="N11" i="29" s="1"/>
  <c r="C10" i="29"/>
  <c r="N10" i="29" s="1"/>
  <c r="C9" i="29"/>
  <c r="N9" i="29" s="1"/>
  <c r="C8" i="29"/>
  <c r="N8" i="29" s="1"/>
  <c r="C7" i="29"/>
  <c r="N7" i="29" s="1"/>
  <c r="C6" i="29"/>
  <c r="N6" i="29" s="1"/>
  <c r="C5" i="29"/>
  <c r="N5" i="29" s="1"/>
  <c r="C29" i="30"/>
  <c r="N29" i="30" s="1"/>
  <c r="C28" i="30"/>
  <c r="N28" i="30" s="1"/>
  <c r="C27" i="30"/>
  <c r="N27" i="30" s="1"/>
  <c r="C26" i="30"/>
  <c r="N26" i="30" s="1"/>
  <c r="C25" i="30"/>
  <c r="N25" i="30" s="1"/>
  <c r="C24" i="30"/>
  <c r="N24" i="30" s="1"/>
  <c r="C23" i="30"/>
  <c r="N23" i="30" s="1"/>
  <c r="C22" i="30"/>
  <c r="N22" i="30" s="1"/>
  <c r="C12" i="30"/>
  <c r="N12" i="30" s="1"/>
  <c r="C11" i="30"/>
  <c r="N11" i="30" s="1"/>
  <c r="C10" i="30"/>
  <c r="N10" i="30" s="1"/>
  <c r="C9" i="30"/>
  <c r="N9" i="30" s="1"/>
  <c r="C8" i="30"/>
  <c r="N8" i="30" s="1"/>
  <c r="C7" i="30"/>
  <c r="N7" i="30" s="1"/>
  <c r="C6" i="30"/>
  <c r="N6" i="30" s="1"/>
  <c r="C5" i="30"/>
  <c r="N5" i="30" s="1"/>
  <c r="C17" i="31"/>
  <c r="N17" i="31" s="1"/>
  <c r="C16" i="31"/>
  <c r="N16" i="31" s="1"/>
  <c r="C15" i="31"/>
  <c r="N15" i="31" s="1"/>
  <c r="C14" i="31"/>
  <c r="N14" i="31" s="1"/>
  <c r="C13" i="31"/>
  <c r="N13" i="31" s="1"/>
  <c r="C12" i="31"/>
  <c r="N12" i="31" s="1"/>
  <c r="C11" i="31"/>
  <c r="N11" i="31" s="1"/>
  <c r="C10" i="31"/>
  <c r="N10" i="31" s="1"/>
  <c r="C9" i="31"/>
  <c r="N9" i="31" s="1"/>
  <c r="C8" i="31"/>
  <c r="N8" i="31" s="1"/>
  <c r="C7" i="31"/>
  <c r="N7" i="31" s="1"/>
  <c r="C6" i="31"/>
  <c r="N6" i="31" s="1"/>
  <c r="C5" i="31"/>
  <c r="N5" i="31" s="1"/>
  <c r="C17" i="32"/>
  <c r="N17" i="32" s="1"/>
  <c r="C16" i="32"/>
  <c r="N16" i="32" s="1"/>
  <c r="C15" i="32"/>
  <c r="N15" i="32" s="1"/>
  <c r="C14" i="32"/>
  <c r="N14" i="32" s="1"/>
  <c r="C13" i="32"/>
  <c r="N13" i="32" s="1"/>
  <c r="C12" i="32"/>
  <c r="N12" i="32" s="1"/>
  <c r="C11" i="32"/>
  <c r="N11" i="32" s="1"/>
  <c r="C10" i="32"/>
  <c r="N10" i="32" s="1"/>
  <c r="C9" i="32"/>
  <c r="N9" i="32" s="1"/>
  <c r="C8" i="32"/>
  <c r="N8" i="32" s="1"/>
  <c r="C7" i="32"/>
  <c r="N7" i="32" s="1"/>
  <c r="C6" i="32"/>
  <c r="N6" i="32" s="1"/>
  <c r="C5" i="32"/>
  <c r="N5" i="32" s="1"/>
  <c r="C28" i="53"/>
  <c r="N28" i="53" s="1"/>
  <c r="C27" i="53"/>
  <c r="N27" i="53" s="1"/>
  <c r="C26" i="53"/>
  <c r="N26" i="53" s="1"/>
  <c r="C25" i="53"/>
  <c r="N25" i="53" s="1"/>
  <c r="C24" i="53"/>
  <c r="N24" i="53" s="1"/>
  <c r="C23" i="53"/>
  <c r="N23" i="53" s="1"/>
  <c r="C22" i="53"/>
  <c r="N22" i="53" s="1"/>
  <c r="C21" i="53"/>
  <c r="N21" i="53" s="1"/>
  <c r="C12" i="53"/>
  <c r="N12" i="53" s="1"/>
  <c r="C11" i="53"/>
  <c r="N11" i="53" s="1"/>
  <c r="C10" i="53"/>
  <c r="N10" i="53" s="1"/>
  <c r="C9" i="53"/>
  <c r="N9" i="53" s="1"/>
  <c r="C8" i="53"/>
  <c r="N8" i="53" s="1"/>
  <c r="C7" i="53"/>
  <c r="N7" i="53" s="1"/>
  <c r="C6" i="53"/>
  <c r="N6" i="53" s="1"/>
  <c r="C5" i="53"/>
  <c r="N5" i="53" s="1"/>
  <c r="C29" i="12"/>
  <c r="N29" i="12" s="1"/>
  <c r="C28" i="12"/>
  <c r="N28" i="12" s="1"/>
  <c r="C27" i="12"/>
  <c r="N27" i="12" s="1"/>
  <c r="C26" i="12"/>
  <c r="N26" i="12" s="1"/>
  <c r="C25" i="12"/>
  <c r="N25" i="12" s="1"/>
  <c r="C24" i="12"/>
  <c r="N24" i="12" s="1"/>
  <c r="C23" i="12"/>
  <c r="N23" i="12" s="1"/>
  <c r="C22" i="12"/>
  <c r="N22" i="12" s="1"/>
  <c r="C12" i="12"/>
  <c r="N12" i="12" s="1"/>
  <c r="C11" i="12"/>
  <c r="N11" i="12" s="1"/>
  <c r="C10" i="12"/>
  <c r="N10" i="12" s="1"/>
  <c r="C9" i="12"/>
  <c r="N9" i="12" s="1"/>
  <c r="C8" i="12"/>
  <c r="N8" i="12" s="1"/>
  <c r="C7" i="12"/>
  <c r="N7" i="12" s="1"/>
  <c r="C6" i="12"/>
  <c r="N6" i="12" s="1"/>
  <c r="C5" i="12"/>
  <c r="N5" i="12" s="1"/>
  <c r="C18" i="9"/>
  <c r="N18" i="9" s="1"/>
  <c r="C17" i="9"/>
  <c r="N17" i="9" s="1"/>
  <c r="C16" i="9"/>
  <c r="N16" i="9" s="1"/>
  <c r="C15" i="9"/>
  <c r="N15" i="9" s="1"/>
  <c r="C14" i="9"/>
  <c r="N14" i="9" s="1"/>
  <c r="C13" i="9"/>
  <c r="N13" i="9" s="1"/>
  <c r="C12" i="9"/>
  <c r="N12" i="9" s="1"/>
  <c r="C11" i="9"/>
  <c r="N11" i="9" s="1"/>
  <c r="C10" i="9"/>
  <c r="N10" i="9" s="1"/>
  <c r="C9" i="9"/>
  <c r="N9" i="9" s="1"/>
  <c r="C8" i="9"/>
  <c r="N8" i="9" s="1"/>
  <c r="C7" i="9"/>
  <c r="N7" i="9" s="1"/>
  <c r="C6" i="9"/>
  <c r="N6" i="9" s="1"/>
  <c r="C17" i="8"/>
  <c r="N17" i="8" s="1"/>
  <c r="C16" i="8"/>
  <c r="N16" i="8" s="1"/>
  <c r="C15" i="8"/>
  <c r="N15" i="8" s="1"/>
  <c r="C14" i="8"/>
  <c r="N14" i="8" s="1"/>
  <c r="C13" i="8"/>
  <c r="N13" i="8" s="1"/>
  <c r="C12" i="8"/>
  <c r="N12" i="8" s="1"/>
  <c r="C11" i="8"/>
  <c r="N11" i="8" s="1"/>
  <c r="C10" i="8"/>
  <c r="N10" i="8" s="1"/>
  <c r="C9" i="8"/>
  <c r="N9" i="8" s="1"/>
  <c r="C8" i="8"/>
  <c r="N8" i="8" s="1"/>
  <c r="C7" i="8"/>
  <c r="N7" i="8" s="1"/>
  <c r="C6" i="8"/>
  <c r="N6" i="8" s="1"/>
  <c r="C5" i="8"/>
  <c r="N5" i="8" s="1"/>
  <c r="C21" i="6"/>
  <c r="N21" i="6" s="1"/>
  <c r="C20" i="6"/>
  <c r="N20" i="6" s="1"/>
  <c r="C19" i="6"/>
  <c r="N19" i="6" s="1"/>
  <c r="C18" i="6"/>
  <c r="N18" i="6" s="1"/>
  <c r="C17" i="6"/>
  <c r="N17" i="6" s="1"/>
  <c r="C16" i="6"/>
  <c r="N16" i="6" s="1"/>
  <c r="C15" i="6"/>
  <c r="N15" i="6" s="1"/>
  <c r="C14" i="6"/>
  <c r="N14" i="6" s="1"/>
  <c r="C13" i="6"/>
  <c r="N13" i="6" s="1"/>
  <c r="C12" i="6"/>
  <c r="N12" i="6" s="1"/>
  <c r="C11" i="6"/>
  <c r="N11" i="6" s="1"/>
  <c r="C10" i="6"/>
  <c r="N10" i="6" s="1"/>
  <c r="C9" i="6"/>
  <c r="N9" i="6" s="1"/>
  <c r="C8" i="6"/>
  <c r="N8" i="6" s="1"/>
  <c r="C7" i="6"/>
  <c r="N7" i="6" s="1"/>
  <c r="C6" i="6"/>
  <c r="N6" i="6" s="1"/>
  <c r="C5" i="6"/>
  <c r="N5" i="6" s="1"/>
  <c r="C4" i="6"/>
  <c r="N4" i="6" s="1"/>
  <c r="C21" i="5"/>
  <c r="N21" i="5" s="1"/>
  <c r="C20" i="5"/>
  <c r="N20" i="5" s="1"/>
  <c r="C19" i="5"/>
  <c r="N19" i="5" s="1"/>
  <c r="C18" i="5"/>
  <c r="N18" i="5" s="1"/>
  <c r="C17" i="5"/>
  <c r="N17" i="5" s="1"/>
  <c r="C16" i="5"/>
  <c r="N16" i="5" s="1"/>
  <c r="C15" i="5"/>
  <c r="N15" i="5" s="1"/>
  <c r="C14" i="5"/>
  <c r="N14" i="5" s="1"/>
  <c r="C13" i="5"/>
  <c r="N13" i="5" s="1"/>
  <c r="C12" i="5"/>
  <c r="N12" i="5" s="1"/>
  <c r="C11" i="5"/>
  <c r="N11" i="5" s="1"/>
  <c r="C10" i="5"/>
  <c r="N10" i="5" s="1"/>
  <c r="C9" i="5"/>
  <c r="N9" i="5" s="1"/>
  <c r="C8" i="5"/>
  <c r="N8" i="5" s="1"/>
  <c r="C7" i="5"/>
  <c r="N7" i="5" s="1"/>
  <c r="C6" i="5"/>
  <c r="N6" i="5" s="1"/>
  <c r="C5" i="5"/>
  <c r="N5" i="5" s="1"/>
  <c r="C4" i="5"/>
  <c r="N4" i="5" s="1"/>
  <c r="C21" i="4"/>
  <c r="N21" i="4" s="1"/>
  <c r="C20" i="4"/>
  <c r="N20" i="4" s="1"/>
  <c r="C19" i="4"/>
  <c r="N19" i="4" s="1"/>
  <c r="C18" i="4"/>
  <c r="N18" i="4" s="1"/>
  <c r="C17" i="4"/>
  <c r="N17" i="4" s="1"/>
  <c r="C16" i="4"/>
  <c r="N16" i="4" s="1"/>
  <c r="C15" i="4"/>
  <c r="N15" i="4" s="1"/>
  <c r="C14" i="4"/>
  <c r="N14" i="4" s="1"/>
  <c r="C13" i="4"/>
  <c r="N13" i="4" s="1"/>
  <c r="C12" i="4"/>
  <c r="N12" i="4" s="1"/>
  <c r="C11" i="4"/>
  <c r="N11" i="4" s="1"/>
  <c r="C10" i="4"/>
  <c r="N10" i="4" s="1"/>
  <c r="C9" i="4"/>
  <c r="N9" i="4" s="1"/>
  <c r="C8" i="4"/>
  <c r="N8" i="4" s="1"/>
  <c r="C7" i="4"/>
  <c r="N7" i="4" s="1"/>
  <c r="C6" i="4"/>
  <c r="N6" i="4" s="1"/>
  <c r="C5" i="4"/>
  <c r="N5" i="4" s="1"/>
  <c r="C4" i="4"/>
  <c r="N4" i="4" s="1"/>
  <c r="C21" i="3"/>
  <c r="N21" i="3" s="1"/>
  <c r="C20" i="3"/>
  <c r="N20" i="3" s="1"/>
  <c r="C19" i="3"/>
  <c r="N19" i="3" s="1"/>
  <c r="C18" i="3"/>
  <c r="N18" i="3" s="1"/>
  <c r="C17" i="3"/>
  <c r="N17" i="3" s="1"/>
  <c r="C16" i="3"/>
  <c r="N16" i="3" s="1"/>
  <c r="C15" i="3"/>
  <c r="N15" i="3" s="1"/>
  <c r="C14" i="3"/>
  <c r="N14" i="3" s="1"/>
  <c r="C13" i="3"/>
  <c r="N13" i="3" s="1"/>
  <c r="C12" i="3"/>
  <c r="N12" i="3" s="1"/>
  <c r="C11" i="3"/>
  <c r="N11" i="3" s="1"/>
  <c r="C10" i="3"/>
  <c r="N10" i="3" s="1"/>
  <c r="C9" i="3"/>
  <c r="N9" i="3" s="1"/>
  <c r="C8" i="3"/>
  <c r="N8" i="3" s="1"/>
  <c r="C7" i="3"/>
  <c r="N7" i="3" s="1"/>
  <c r="C6" i="3"/>
  <c r="N6" i="3" s="1"/>
  <c r="C5" i="3"/>
  <c r="N5" i="3" s="1"/>
  <c r="C4" i="3"/>
  <c r="N4" i="3" s="1"/>
  <c r="C22" i="2"/>
  <c r="N22" i="2" s="1"/>
  <c r="M24" i="2" s="1"/>
  <c r="C21" i="2"/>
  <c r="N21" i="2" s="1"/>
  <c r="C20" i="2"/>
  <c r="N20" i="2" s="1"/>
  <c r="C19" i="2"/>
  <c r="N19" i="2" s="1"/>
  <c r="C18" i="2"/>
  <c r="N18" i="2" s="1"/>
  <c r="C17" i="2"/>
  <c r="N17" i="2" s="1"/>
  <c r="C16" i="2"/>
  <c r="N16" i="2" s="1"/>
  <c r="C15" i="2"/>
  <c r="N15" i="2" s="1"/>
  <c r="C14" i="2"/>
  <c r="N14" i="2" s="1"/>
  <c r="C13" i="2"/>
  <c r="N13" i="2" s="1"/>
  <c r="C12" i="2"/>
  <c r="N12" i="2" s="1"/>
  <c r="C11" i="2"/>
  <c r="N11" i="2" s="1"/>
  <c r="C10" i="2"/>
  <c r="N10" i="2" s="1"/>
  <c r="C9" i="2"/>
  <c r="N9" i="2" s="1"/>
  <c r="C8" i="2"/>
  <c r="N8" i="2" s="1"/>
  <c r="C7" i="2"/>
  <c r="N7" i="2" s="1"/>
  <c r="C6" i="2"/>
  <c r="N6" i="2" s="1"/>
  <c r="C5" i="2"/>
  <c r="N5" i="2" s="1"/>
  <c r="C4" i="2"/>
  <c r="N4" i="2" s="1"/>
  <c r="C21" i="1"/>
  <c r="N21" i="1" s="1"/>
  <c r="C20" i="1"/>
  <c r="N20" i="1" s="1"/>
  <c r="C19" i="1"/>
  <c r="N19" i="1" s="1"/>
  <c r="C18" i="1"/>
  <c r="N18" i="1" s="1"/>
  <c r="C17" i="1"/>
  <c r="N17" i="1" s="1"/>
  <c r="C16" i="1"/>
  <c r="N16" i="1" s="1"/>
  <c r="C15" i="1"/>
  <c r="N15" i="1" s="1"/>
  <c r="C14" i="1"/>
  <c r="N14" i="1" s="1"/>
  <c r="C13" i="1"/>
  <c r="N13" i="1" s="1"/>
  <c r="C12" i="1"/>
  <c r="N12" i="1" s="1"/>
  <c r="C11" i="1"/>
  <c r="N11" i="1" s="1"/>
  <c r="C10" i="1"/>
  <c r="N10" i="1" s="1"/>
  <c r="C9" i="1"/>
  <c r="N9" i="1" s="1"/>
  <c r="C8" i="1"/>
  <c r="N8" i="1" s="1"/>
  <c r="C7" i="1"/>
  <c r="N7" i="1" s="1"/>
  <c r="C6" i="1"/>
  <c r="N6" i="1" s="1"/>
  <c r="C5" i="1"/>
  <c r="N5" i="1" s="1"/>
  <c r="C22" i="6" l="1"/>
  <c r="D18" i="8"/>
  <c r="G7" i="47"/>
  <c r="I19" i="47"/>
  <c r="F19" i="47"/>
  <c r="E19" i="47"/>
  <c r="D19" i="47"/>
  <c r="C19" i="47"/>
  <c r="C18" i="47" s="1"/>
  <c r="C13" i="17"/>
  <c r="C12" i="17"/>
  <c r="C28" i="10"/>
  <c r="C28" i="5"/>
  <c r="C28" i="4"/>
  <c r="C28" i="3"/>
  <c r="C28" i="2"/>
  <c r="C28" i="1"/>
  <c r="I28" i="1" s="1"/>
  <c r="K7" i="47" l="1"/>
  <c r="G6" i="47"/>
  <c r="C30" i="1"/>
  <c r="M28" i="1"/>
  <c r="H30" i="1"/>
  <c r="I30" i="1"/>
  <c r="E30" i="1"/>
  <c r="G30" i="1"/>
  <c r="F30" i="1"/>
  <c r="D30" i="1"/>
  <c r="G19" i="47"/>
  <c r="I23" i="47"/>
  <c r="I18" i="47" s="1"/>
  <c r="E23" i="47"/>
  <c r="E18" i="47" s="1"/>
  <c r="F23" i="47"/>
  <c r="F18" i="47" s="1"/>
  <c r="D23" i="47"/>
  <c r="D18" i="47" s="1"/>
  <c r="G13" i="17"/>
  <c r="I13" i="17" s="1"/>
  <c r="N13" i="17" s="1"/>
  <c r="G12" i="17"/>
  <c r="I12" i="17" s="1"/>
  <c r="N12" i="17" s="1"/>
  <c r="G28" i="10"/>
  <c r="G28" i="6"/>
  <c r="G28" i="5"/>
  <c r="G28" i="4"/>
  <c r="G28" i="3"/>
  <c r="I28" i="3" s="1"/>
  <c r="G28" i="2"/>
  <c r="I28" i="2" s="1"/>
  <c r="I30" i="3" l="1"/>
  <c r="M28" i="3"/>
  <c r="H30" i="3"/>
  <c r="E30" i="3"/>
  <c r="F30" i="3"/>
  <c r="D30" i="3"/>
  <c r="C30" i="3"/>
  <c r="I30" i="2"/>
  <c r="M28" i="2"/>
  <c r="H30" i="2"/>
  <c r="F30" i="2"/>
  <c r="E30" i="2"/>
  <c r="D30" i="2"/>
  <c r="I28" i="4"/>
  <c r="I28" i="10"/>
  <c r="I28" i="5"/>
  <c r="G30" i="3"/>
  <c r="G30" i="2"/>
  <c r="I28" i="6"/>
  <c r="K19" i="47"/>
  <c r="C30" i="2"/>
  <c r="G23" i="47"/>
  <c r="K23" i="47" s="1"/>
  <c r="M13" i="17"/>
  <c r="I30" i="4" l="1"/>
  <c r="M28" i="4"/>
  <c r="H30" i="4"/>
  <c r="F30" i="4"/>
  <c r="E30" i="4"/>
  <c r="D30" i="4"/>
  <c r="C30" i="4"/>
  <c r="I30" i="6"/>
  <c r="H30" i="6"/>
  <c r="M28" i="6"/>
  <c r="E30" i="6"/>
  <c r="F30" i="6"/>
  <c r="D30" i="6"/>
  <c r="C30" i="6"/>
  <c r="I30" i="5"/>
  <c r="M28" i="5"/>
  <c r="H30" i="5"/>
  <c r="E30" i="5"/>
  <c r="F30" i="5"/>
  <c r="D30" i="5"/>
  <c r="C30" i="5"/>
  <c r="G30" i="4"/>
  <c r="G30" i="6"/>
  <c r="I30" i="10"/>
  <c r="H30" i="10"/>
  <c r="M28" i="10"/>
  <c r="E30" i="10"/>
  <c r="F30" i="10"/>
  <c r="D30" i="10"/>
  <c r="C30" i="10"/>
  <c r="G30" i="10"/>
  <c r="G18" i="47"/>
  <c r="G30" i="5"/>
  <c r="O13" i="17"/>
  <c r="K21" i="47"/>
  <c r="N22" i="6" l="1"/>
  <c r="M24" i="6" s="1"/>
  <c r="E24" i="2"/>
  <c r="H24" i="2"/>
  <c r="L24" i="2"/>
  <c r="I24" i="2"/>
  <c r="J24" i="2"/>
  <c r="N19" i="9"/>
  <c r="M21" i="9" s="1"/>
  <c r="E22" i="10"/>
  <c r="N22" i="3" l="1"/>
  <c r="N22" i="4"/>
  <c r="M12" i="17"/>
  <c r="N18" i="8"/>
  <c r="D20" i="8" l="1"/>
  <c r="M20" i="8"/>
  <c r="K24" i="3"/>
  <c r="M24" i="3"/>
  <c r="K24" i="4"/>
  <c r="M24" i="4"/>
  <c r="O12" i="17"/>
  <c r="G25" i="47"/>
  <c r="K9" i="47" l="1"/>
  <c r="C30" i="30"/>
  <c r="L30" i="30" l="1"/>
  <c r="K22" i="47" l="1"/>
  <c r="K18" i="47" s="1"/>
  <c r="L22" i="10" l="1"/>
  <c r="K14" i="47" l="1"/>
  <c r="K12" i="47"/>
  <c r="K11" i="47"/>
  <c r="K10" i="47"/>
  <c r="J25" i="47"/>
  <c r="I25" i="47"/>
  <c r="H25" i="47"/>
  <c r="F25" i="47"/>
  <c r="E25" i="47"/>
  <c r="D25" i="47"/>
  <c r="C25" i="47"/>
  <c r="J22" i="10"/>
  <c r="I22" i="10"/>
  <c r="H22" i="10"/>
  <c r="G22" i="10"/>
  <c r="F22" i="10"/>
  <c r="D22" i="10"/>
  <c r="C22" i="10"/>
  <c r="L29" i="29"/>
  <c r="J29" i="29"/>
  <c r="I29" i="29"/>
  <c r="H29" i="29"/>
  <c r="G29" i="29"/>
  <c r="F29" i="29"/>
  <c r="E29" i="29"/>
  <c r="D29" i="29"/>
  <c r="C29" i="29"/>
  <c r="L13" i="29"/>
  <c r="J13" i="29"/>
  <c r="I13" i="29"/>
  <c r="H13" i="29"/>
  <c r="G13" i="29"/>
  <c r="F13" i="29"/>
  <c r="E13" i="29"/>
  <c r="D13" i="29"/>
  <c r="C13" i="29"/>
  <c r="J30" i="30"/>
  <c r="I30" i="30"/>
  <c r="H30" i="30"/>
  <c r="G30" i="30"/>
  <c r="E30" i="30"/>
  <c r="D30" i="30"/>
  <c r="L13" i="30"/>
  <c r="J13" i="30"/>
  <c r="I13" i="30"/>
  <c r="H13" i="30"/>
  <c r="G13" i="30"/>
  <c r="F13" i="30"/>
  <c r="E13" i="30"/>
  <c r="D13" i="30"/>
  <c r="C13" i="30"/>
  <c r="F18" i="31"/>
  <c r="E18" i="31"/>
  <c r="D18" i="31"/>
  <c r="C18" i="31"/>
  <c r="L18" i="32"/>
  <c r="J18" i="32"/>
  <c r="I18" i="32"/>
  <c r="H18" i="32"/>
  <c r="G18" i="32"/>
  <c r="F18" i="32"/>
  <c r="E18" i="32"/>
  <c r="D18" i="32"/>
  <c r="C18" i="32"/>
  <c r="L29" i="53"/>
  <c r="J29" i="53"/>
  <c r="I29" i="53"/>
  <c r="H29" i="53"/>
  <c r="G29" i="53"/>
  <c r="F29" i="53"/>
  <c r="E29" i="53"/>
  <c r="D29" i="53"/>
  <c r="C29" i="53"/>
  <c r="L13" i="53"/>
  <c r="J13" i="53"/>
  <c r="I13" i="53"/>
  <c r="H13" i="53"/>
  <c r="G13" i="53"/>
  <c r="F13" i="53"/>
  <c r="E13" i="53"/>
  <c r="D13" i="53"/>
  <c r="C13" i="53"/>
  <c r="L30" i="12"/>
  <c r="I30" i="12"/>
  <c r="G30" i="12"/>
  <c r="F30" i="12"/>
  <c r="E30" i="12"/>
  <c r="D30" i="12"/>
  <c r="C30" i="12"/>
  <c r="L13" i="12"/>
  <c r="J13" i="12"/>
  <c r="I13" i="12"/>
  <c r="H13" i="12"/>
  <c r="G13" i="12"/>
  <c r="F13" i="12"/>
  <c r="E13" i="12"/>
  <c r="D13" i="12"/>
  <c r="C13" i="12"/>
  <c r="L19" i="9"/>
  <c r="J19" i="9"/>
  <c r="I19" i="9"/>
  <c r="H19" i="9"/>
  <c r="G19" i="9"/>
  <c r="F19" i="9"/>
  <c r="E19" i="9"/>
  <c r="E21" i="9" s="1"/>
  <c r="D19" i="9"/>
  <c r="C19" i="9"/>
  <c r="L18" i="8"/>
  <c r="J18" i="8"/>
  <c r="J20" i="8" s="1"/>
  <c r="I18" i="8"/>
  <c r="H18" i="8"/>
  <c r="H20" i="8" s="1"/>
  <c r="G18" i="8"/>
  <c r="F18" i="8"/>
  <c r="E18" i="8"/>
  <c r="C18" i="8"/>
  <c r="L22" i="6"/>
  <c r="J22" i="6"/>
  <c r="J24" i="6" s="1"/>
  <c r="H22" i="6"/>
  <c r="H24" i="6" s="1"/>
  <c r="G22" i="6"/>
  <c r="F22" i="6"/>
  <c r="F24" i="6" s="1"/>
  <c r="E22" i="6"/>
  <c r="E24" i="6" s="1"/>
  <c r="D22" i="6"/>
  <c r="L22" i="5"/>
  <c r="J22" i="5"/>
  <c r="H22" i="5"/>
  <c r="G22" i="5"/>
  <c r="F22" i="5"/>
  <c r="D22" i="5"/>
  <c r="C22" i="5"/>
  <c r="L22" i="4"/>
  <c r="J22" i="4"/>
  <c r="H22" i="4"/>
  <c r="G22" i="4"/>
  <c r="F22" i="4"/>
  <c r="E22" i="4"/>
  <c r="E24" i="4" s="1"/>
  <c r="D22" i="4"/>
  <c r="C22" i="4"/>
  <c r="L22" i="3"/>
  <c r="J22" i="3"/>
  <c r="G22" i="3"/>
  <c r="E22" i="3"/>
  <c r="D22" i="3"/>
  <c r="C22" i="3"/>
  <c r="D22" i="1"/>
  <c r="C22" i="1"/>
  <c r="N22" i="1" l="1"/>
  <c r="K6" i="47"/>
  <c r="K25" i="47" s="1"/>
  <c r="N22" i="10"/>
  <c r="M24" i="10" s="1"/>
  <c r="N29" i="53"/>
  <c r="M31" i="53" s="1"/>
  <c r="N22" i="5"/>
  <c r="L24" i="5" s="1"/>
  <c r="N13" i="53"/>
  <c r="M15" i="53" s="1"/>
  <c r="N18" i="32"/>
  <c r="M20" i="32" s="1"/>
  <c r="N13" i="29"/>
  <c r="M15" i="29" s="1"/>
  <c r="N29" i="29"/>
  <c r="M31" i="29" s="1"/>
  <c r="N30" i="30"/>
  <c r="N13" i="30"/>
  <c r="M16" i="30" s="1"/>
  <c r="N18" i="31"/>
  <c r="N30" i="12"/>
  <c r="M32" i="12" s="1"/>
  <c r="N13" i="12"/>
  <c r="M15" i="12" s="1"/>
  <c r="D24" i="4"/>
  <c r="D24" i="3"/>
  <c r="C24" i="2"/>
  <c r="M27" i="2"/>
  <c r="M29" i="2" s="1"/>
  <c r="D24" i="2"/>
  <c r="F24" i="2"/>
  <c r="G24" i="2"/>
  <c r="K24" i="2"/>
  <c r="M20" i="31" l="1"/>
  <c r="H20" i="31"/>
  <c r="L20" i="31"/>
  <c r="I20" i="31"/>
  <c r="J20" i="31"/>
  <c r="G20" i="31"/>
  <c r="K20" i="31"/>
  <c r="M27" i="1"/>
  <c r="N24" i="1"/>
  <c r="M24" i="1"/>
  <c r="L24" i="1"/>
  <c r="J24" i="1"/>
  <c r="I24" i="1"/>
  <c r="K24" i="1"/>
  <c r="H24" i="1"/>
  <c r="G24" i="1"/>
  <c r="E24" i="1"/>
  <c r="F24" i="1"/>
  <c r="C24" i="1"/>
  <c r="D24" i="1"/>
  <c r="M27" i="5"/>
  <c r="C24" i="5"/>
  <c r="G32" i="30"/>
  <c r="M32" i="30"/>
  <c r="M24" i="5"/>
  <c r="K24" i="5"/>
  <c r="E24" i="5"/>
  <c r="I24" i="5"/>
  <c r="F24" i="5"/>
  <c r="N24" i="2"/>
  <c r="G24" i="5"/>
  <c r="J24" i="5"/>
  <c r="H24" i="5"/>
  <c r="D24" i="5"/>
  <c r="E24" i="10"/>
  <c r="K24" i="10"/>
  <c r="K31" i="29"/>
  <c r="E15" i="29"/>
  <c r="C15" i="29"/>
  <c r="K15" i="29"/>
  <c r="D24" i="10"/>
  <c r="E32" i="12"/>
  <c r="N27" i="2"/>
  <c r="M27" i="6"/>
  <c r="I24" i="6"/>
  <c r="F15" i="29"/>
  <c r="H15" i="29"/>
  <c r="D15" i="29"/>
  <c r="I15" i="29"/>
  <c r="L15" i="29"/>
  <c r="G15" i="29"/>
  <c r="J15" i="29"/>
  <c r="H31" i="29"/>
  <c r="D31" i="29"/>
  <c r="L31" i="29"/>
  <c r="J31" i="29"/>
  <c r="E31" i="29"/>
  <c r="I31" i="29"/>
  <c r="C31" i="29"/>
  <c r="G31" i="29"/>
  <c r="F31" i="29"/>
  <c r="G24" i="6"/>
  <c r="K24" i="6"/>
  <c r="D24" i="6"/>
  <c r="C15" i="12"/>
  <c r="J24" i="10"/>
  <c r="C24" i="10"/>
  <c r="D20" i="32"/>
  <c r="L20" i="8"/>
  <c r="K20" i="8"/>
  <c r="E20" i="8"/>
  <c r="G20" i="8"/>
  <c r="C24" i="6"/>
  <c r="L24" i="6"/>
  <c r="C16" i="30"/>
  <c r="C20" i="8"/>
  <c r="I20" i="8"/>
  <c r="H24" i="10"/>
  <c r="M27" i="10"/>
  <c r="L24" i="3"/>
  <c r="H24" i="3"/>
  <c r="D31" i="53"/>
  <c r="C15" i="53"/>
  <c r="J24" i="3"/>
  <c r="E24" i="3"/>
  <c r="C24" i="3"/>
  <c r="M27" i="3"/>
  <c r="M29" i="3" s="1"/>
  <c r="N29" i="3" s="1"/>
  <c r="G16" i="30"/>
  <c r="J31" i="53"/>
  <c r="E31" i="53"/>
  <c r="C31" i="53"/>
  <c r="L31" i="53"/>
  <c r="H31" i="53"/>
  <c r="I31" i="53"/>
  <c r="L32" i="12"/>
  <c r="H32" i="12"/>
  <c r="J32" i="12"/>
  <c r="D32" i="12"/>
  <c r="L21" i="9"/>
  <c r="F20" i="8"/>
  <c r="L24" i="4"/>
  <c r="J24" i="4"/>
  <c r="H24" i="4"/>
  <c r="I24" i="3"/>
  <c r="G24" i="3"/>
  <c r="F24" i="3"/>
  <c r="J32" i="30"/>
  <c r="K16" i="30"/>
  <c r="L16" i="30"/>
  <c r="L20" i="32"/>
  <c r="E20" i="32"/>
  <c r="H20" i="32"/>
  <c r="K20" i="32"/>
  <c r="G20" i="32"/>
  <c r="K15" i="53"/>
  <c r="J15" i="53"/>
  <c r="G15" i="53"/>
  <c r="L15" i="12"/>
  <c r="J15" i="12"/>
  <c r="H15" i="12"/>
  <c r="E15" i="12"/>
  <c r="K15" i="12"/>
  <c r="J21" i="9"/>
  <c r="H21" i="9"/>
  <c r="C21" i="9"/>
  <c r="K21" i="9"/>
  <c r="I21" i="9"/>
  <c r="D21" i="9"/>
  <c r="C24" i="4"/>
  <c r="N24" i="4"/>
  <c r="M27" i="4"/>
  <c r="L24" i="10"/>
  <c r="L32" i="30"/>
  <c r="H32" i="30"/>
  <c r="C32" i="30"/>
  <c r="D32" i="30"/>
  <c r="E32" i="30"/>
  <c r="F32" i="30"/>
  <c r="I32" i="30"/>
  <c r="I16" i="30"/>
  <c r="F16" i="30"/>
  <c r="H16" i="30"/>
  <c r="D16" i="30"/>
  <c r="J16" i="30"/>
  <c r="E16" i="30"/>
  <c r="K31" i="53"/>
  <c r="G31" i="53"/>
  <c r="F31" i="53"/>
  <c r="C32" i="12"/>
  <c r="K32" i="12"/>
  <c r="I32" i="12"/>
  <c r="G32" i="12"/>
  <c r="F32" i="12"/>
  <c r="I15" i="12"/>
  <c r="G21" i="9"/>
  <c r="I24" i="4"/>
  <c r="I24" i="10"/>
  <c r="G24" i="10"/>
  <c r="F24" i="10"/>
  <c r="K32" i="30"/>
  <c r="D20" i="31"/>
  <c r="F20" i="31"/>
  <c r="E20" i="31"/>
  <c r="C20" i="31"/>
  <c r="J20" i="32"/>
  <c r="C20" i="32"/>
  <c r="I20" i="32"/>
  <c r="F20" i="32"/>
  <c r="L15" i="53"/>
  <c r="H15" i="53"/>
  <c r="E15" i="53"/>
  <c r="I15" i="53"/>
  <c r="F15" i="53"/>
  <c r="D15" i="53"/>
  <c r="F15" i="12"/>
  <c r="G15" i="12"/>
  <c r="D15" i="12"/>
  <c r="F21" i="9"/>
  <c r="G24" i="4"/>
  <c r="F24" i="4"/>
  <c r="M29" i="5"/>
  <c r="N29" i="5" s="1"/>
  <c r="N16" i="30" l="1"/>
  <c r="N24" i="10"/>
  <c r="N15" i="29"/>
  <c r="N31" i="29"/>
  <c r="N32" i="30"/>
  <c r="N24" i="5"/>
  <c r="N20" i="32"/>
  <c r="N20" i="31"/>
  <c r="N21" i="9"/>
  <c r="N31" i="53"/>
  <c r="N20" i="8"/>
  <c r="N32" i="12"/>
  <c r="N24" i="3"/>
  <c r="N15" i="53"/>
  <c r="N15" i="12"/>
  <c r="N24" i="6"/>
  <c r="M29" i="4"/>
  <c r="N27" i="4" s="1"/>
  <c r="M29" i="10"/>
  <c r="N27" i="10" s="1"/>
  <c r="M29" i="6"/>
  <c r="N27" i="6" s="1"/>
  <c r="M29" i="1"/>
  <c r="N29" i="2"/>
  <c r="N28" i="2"/>
  <c r="N27" i="3"/>
  <c r="N28" i="3"/>
  <c r="N27" i="5"/>
  <c r="N28" i="5"/>
  <c r="N29" i="10" l="1"/>
  <c r="N28" i="10"/>
  <c r="N29" i="1"/>
  <c r="N28" i="1"/>
  <c r="N27" i="1"/>
  <c r="N29" i="6"/>
  <c r="N28" i="6"/>
  <c r="N29" i="4"/>
  <c r="N28" i="4"/>
</calcChain>
</file>

<file path=xl/sharedStrings.xml><?xml version="1.0" encoding="utf-8"?>
<sst xmlns="http://schemas.openxmlformats.org/spreadsheetml/2006/main" count="878" uniqueCount="121">
  <si>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</si>
  <si>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</si>
  <si>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</si>
  <si>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</si>
  <si>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</si>
  <si>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</si>
  <si>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</si>
  <si>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</si>
  <si>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</si>
  <si>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</si>
  <si>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</si>
  <si>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</si>
  <si>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</si>
  <si>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</si>
  <si>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</si>
  <si>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</si>
  <si>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</si>
  <si>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</si>
  <si>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</si>
  <si>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</si>
  <si>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</si>
  <si>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</si>
  <si>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</si>
  <si>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</si>
  <si>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</si>
  <si>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</si>
  <si>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</si>
  <si>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</si>
  <si>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</si>
  <si>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</si>
  <si>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</si>
  <si>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</si>
  <si>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</si>
  <si>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</si>
  <si>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</si>
  <si>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</si>
  <si>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</si>
  <si>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</si>
  <si>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</si>
  <si>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</si>
  <si>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</si>
  <si>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</si>
  <si>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</si>
  <si>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</si>
  <si>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</si>
  <si>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</si>
  <si>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</si>
  <si>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</si>
  <si>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</si>
  <si>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</si>
  <si>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</si>
  <si>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</si>
  <si>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</si>
  <si>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</si>
  <si>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</si>
  <si>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</si>
  <si>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</si>
  <si>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</si>
  <si>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</si>
  <si>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</si>
  <si>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</si>
  <si>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</si>
  <si>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</si>
  <si>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</si>
  <si>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</si>
  <si>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</si>
  <si>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</si>
  <si>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</si>
  <si>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</si>
  <si>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</si>
  <si>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</si>
  <si>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</si>
  <si>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</si>
  <si>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</si>
  <si>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</si>
  <si>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</si>
  <si>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</si>
  <si>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</si>
  <si>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</si>
  <si>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</si>
  <si>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</si>
  <si>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</si>
  <si>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</si>
  <si>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</si>
  <si>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</si>
  <si>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</si>
  <si>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</si>
  <si>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</si>
  <si>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</si>
  <si>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</si>
  <si>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</si>
  <si>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</si>
  <si>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</si>
  <si>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</si>
  <si>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Граве н.</t>
  </si>
  <si>
    <t>Прва живот</t>
  </si>
  <si>
    <t>Зоил</t>
  </si>
  <si>
    <t>Број на договори за период од 01.01.2024  до 30.09.2024</t>
  </si>
  <si>
    <t>Бруто исплатени (ликвидирани) штети за период од 01.01.2024 до 30.09.2024</t>
  </si>
  <si>
    <t>Број исплатени (ликвидирани) штети за период од 01.01.2024  до 30.09.2024</t>
  </si>
  <si>
    <t>Број на резервирани штети за период од 01.01.2024 до 30.09.2024</t>
  </si>
  <si>
    <t>Бруто полисирана премија за период од 01.01.2024 до 30.09.2024</t>
  </si>
  <si>
    <t>Бруто резерви за настанати и пријавени штети за период од 01.01.2024 до 30.09.2024</t>
  </si>
  <si>
    <t>Бруто резерви за настанати но непријавени штети за период од 01.01.2024 до 30.09.2024</t>
  </si>
  <si>
    <t>Договори за ЗАО за период од 01.01.2024 до 30.09.2024</t>
  </si>
  <si>
    <t>Премија за ЗАО за период од 01.01.2024 до 30.09.2024</t>
  </si>
  <si>
    <t>Број на Зелена карта за период од 01.01.2024 до 30.09.2024</t>
  </si>
  <si>
    <t>Премија за Зелена карта за период од 01.01.2024 до 30.09.2024</t>
  </si>
  <si>
    <t>Број на Гранично осигурување за период од 01.01.2024 до 30.09.2024</t>
  </si>
  <si>
    <t>Премија за Гранично осигурување за период од 01.01.2024 до 30.09.2024</t>
  </si>
  <si>
    <t>Број на штети од ЗАО за период од 01.01.2024 до 30.09.2024</t>
  </si>
  <si>
    <t>Ликвидирани штети на ЗАО за период од 01.01.2024 до 30.09.2024</t>
  </si>
  <si>
    <t>Број на штети на Зелена карта за период од 01.01.2024 до 30.09.2024</t>
  </si>
  <si>
    <t>Ликвидирани штети за ЗК за период од 01.01.2024 до 30.09.2024</t>
  </si>
  <si>
    <t>Број на штети Гранично осигурување за период од 01.01.2024 до 30.09.2024</t>
  </si>
  <si>
    <t>Ликвидирани штети за Гранично осигурување за период од 01.01.2024 до 30.09.2024</t>
  </si>
  <si>
    <t>Техничка премија за период од 01.01.2024 до 30.09.2024</t>
  </si>
  <si>
    <t xml:space="preserve">          Резерви за настанати и пријавени, непријавени штети за период од 01.01.2024 до 30.09.2024</t>
  </si>
  <si>
    <t>Продажба по канали за период од 01.01.2024 до 30.09.2024 година</t>
  </si>
  <si>
    <t>Бруто технички резерви за периодот од  01.01.2024 до 30.09.2024</t>
  </si>
  <si>
    <t>Неосигурени возила, непознати возила и услужни штети за период од 01.01 до 30.09.2024 година ( Вкупно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</si>
</sst>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_(* #,##0_);_(* \(#,##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sz val="10"/>
      <name val="Tahoma"/>
      <family val="2"/>
    </font>
    <font>
      <sz val="8"/>
      <name val="Calibri"/>
      <family val="2"/>
      <charset val="204"/>
      <scheme val="minor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9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8">
    <xf numFmtId="0" fontId="0" fillId="0" borderId="0" xfId="0"/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7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2" borderId="10" xfId="1" applyFont="1" applyFill="1" applyBorder="1" applyAlignment="1">
      <alignment vertical="center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4" fillId="0" borderId="26" xfId="0" applyNumberFormat="1" applyFont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3" fontId="24" fillId="3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3" borderId="12" xfId="0" applyNumberFormat="1" applyFont="1" applyFill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1" fillId="3" borderId="1" xfId="1" applyNumberFormat="1" applyFont="1" applyFill="1" applyBorder="1" applyAlignment="1">
      <alignment vertical="center"/>
    </xf>
    <xf numFmtId="3" fontId="31" fillId="2" borderId="13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10" fontId="5" fillId="3" borderId="1" xfId="6" applyNumberFormat="1" applyFont="1" applyFill="1" applyBorder="1"/>
    <xf numFmtId="0" fontId="32" fillId="0" borderId="0" xfId="0" applyFont="1"/>
    <xf numFmtId="0" fontId="33" fillId="0" borderId="0" xfId="0" applyFont="1"/>
    <xf numFmtId="0" fontId="4" fillId="0" borderId="0" xfId="0" applyFont="1" applyAlignment="1">
      <alignment vertical="center"/>
    </xf>
    <xf numFmtId="3" fontId="12" fillId="0" borderId="1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3" fontId="24" fillId="2" borderId="6" xfId="0" applyNumberFormat="1" applyFont="1" applyFill="1" applyBorder="1" applyAlignment="1">
      <alignment vertical="center"/>
    </xf>
    <xf numFmtId="0" fontId="0" fillId="0" borderId="0" xfId="0" applyAlignment="1"/>
    <xf numFmtId="3" fontId="23" fillId="3" borderId="3" xfId="0" applyNumberFormat="1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1" fontId="19" fillId="0" borderId="39" xfId="0" applyNumberFormat="1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3" fontId="12" fillId="0" borderId="42" xfId="0" applyNumberFormat="1" applyFont="1" applyBorder="1" applyAlignment="1">
      <alignment vertical="center"/>
    </xf>
    <xf numFmtId="0" fontId="5" fillId="0" borderId="48" xfId="1" applyFont="1" applyBorder="1" applyAlignment="1">
      <alignment horizontal="center" vertical="center"/>
    </xf>
    <xf numFmtId="0" fontId="6" fillId="2" borderId="42" xfId="1" applyFont="1" applyFill="1" applyBorder="1" applyAlignment="1">
      <alignment vertical="center"/>
    </xf>
    <xf numFmtId="3" fontId="5" fillId="2" borderId="42" xfId="0" applyNumberFormat="1" applyFont="1" applyFill="1" applyBorder="1" applyAlignment="1">
      <alignment vertical="center"/>
    </xf>
    <xf numFmtId="3" fontId="5" fillId="0" borderId="42" xfId="0" applyNumberFormat="1" applyFont="1" applyBorder="1" applyAlignment="1">
      <alignment vertical="center"/>
    </xf>
    <xf numFmtId="3" fontId="5" fillId="2" borderId="43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3" fontId="42" fillId="2" borderId="4" xfId="0" applyNumberFormat="1" applyFont="1" applyFill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28" fillId="2" borderId="17" xfId="0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3" fontId="0" fillId="0" borderId="0" xfId="0" applyNumberFormat="1"/>
    <xf numFmtId="3" fontId="23" fillId="3" borderId="9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3" fontId="23" fillId="2" borderId="4" xfId="0" applyNumberFormat="1" applyFont="1" applyFill="1" applyBorder="1" applyAlignment="1">
      <alignment vertical="center" wrapText="1"/>
    </xf>
    <xf numFmtId="3" fontId="42" fillId="7" borderId="49" xfId="0" applyNumberFormat="1" applyFont="1" applyFill="1" applyBorder="1" applyAlignment="1">
      <alignment vertical="center" wrapText="1"/>
    </xf>
    <xf numFmtId="3" fontId="14" fillId="2" borderId="50" xfId="0" applyNumberFormat="1" applyFont="1" applyFill="1" applyBorder="1" applyAlignment="1">
      <alignment vertical="center"/>
    </xf>
    <xf numFmtId="3" fontId="14" fillId="3" borderId="51" xfId="0" applyNumberFormat="1" applyFont="1" applyFill="1" applyBorder="1" applyAlignment="1">
      <alignment vertical="center"/>
    </xf>
    <xf numFmtId="3" fontId="42" fillId="7" borderId="7" xfId="0" applyNumberFormat="1" applyFont="1" applyFill="1" applyBorder="1" applyAlignment="1">
      <alignment vertical="center" wrapText="1"/>
    </xf>
    <xf numFmtId="3" fontId="5" fillId="0" borderId="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vertical="center"/>
    </xf>
    <xf numFmtId="3" fontId="43" fillId="2" borderId="42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3" fontId="5" fillId="2" borderId="20" xfId="0" applyNumberFormat="1" applyFont="1" applyFill="1" applyBorder="1" applyAlignment="1">
      <alignment vertical="center"/>
    </xf>
    <xf numFmtId="2" fontId="5" fillId="0" borderId="10" xfId="0" applyNumberFormat="1" applyFont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vertical="center" wrapText="1"/>
    </xf>
    <xf numFmtId="4" fontId="14" fillId="2" borderId="9" xfId="0" applyNumberFormat="1" applyFont="1" applyFill="1" applyBorder="1" applyAlignment="1">
      <alignment vertical="center"/>
    </xf>
    <xf numFmtId="3" fontId="14" fillId="2" borderId="51" xfId="0" applyNumberFormat="1" applyFont="1" applyFill="1" applyBorder="1" applyAlignment="1">
      <alignment vertical="center"/>
    </xf>
    <xf numFmtId="3" fontId="23" fillId="2" borderId="17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39" xfId="0" applyBorder="1" applyAlignment="1">
      <alignment horizontal="center"/>
    </xf>
    <xf numFmtId="0" fontId="14" fillId="0" borderId="39" xfId="0" applyFont="1" applyBorder="1"/>
    <xf numFmtId="4" fontId="0" fillId="0" borderId="39" xfId="0" applyNumberFormat="1" applyBorder="1"/>
    <xf numFmtId="0" fontId="0" fillId="0" borderId="54" xfId="0" applyBorder="1"/>
    <xf numFmtId="3" fontId="23" fillId="2" borderId="39" xfId="0" applyNumberFormat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3" fontId="5" fillId="8" borderId="3" xfId="1" applyNumberFormat="1" applyFont="1" applyFill="1" applyBorder="1" applyAlignment="1">
      <alignment vertical="center"/>
    </xf>
    <xf numFmtId="3" fontId="5" fillId="8" borderId="43" xfId="0" applyNumberFormat="1" applyFont="1" applyFill="1" applyBorder="1" applyAlignment="1">
      <alignment vertical="center"/>
    </xf>
    <xf numFmtId="10" fontId="12" fillId="8" borderId="1" xfId="2" applyNumberFormat="1" applyFont="1" applyFill="1" applyBorder="1" applyAlignment="1">
      <alignment vertical="center"/>
    </xf>
    <xf numFmtId="3" fontId="8" fillId="8" borderId="2" xfId="0" applyNumberFormat="1" applyFont="1" applyFill="1" applyBorder="1" applyAlignment="1">
      <alignment vertical="center"/>
    </xf>
    <xf numFmtId="10" fontId="8" fillId="2" borderId="19" xfId="0" applyNumberFormat="1" applyFont="1" applyFill="1" applyBorder="1" applyAlignment="1">
      <alignment vertical="center"/>
    </xf>
    <xf numFmtId="3" fontId="8" fillId="8" borderId="1" xfId="0" applyNumberFormat="1" applyFont="1" applyFill="1" applyBorder="1" applyAlignment="1">
      <alignment vertical="center"/>
    </xf>
    <xf numFmtId="10" fontId="8" fillId="2" borderId="1" xfId="0" applyNumberFormat="1" applyFont="1" applyFill="1" applyBorder="1" applyAlignment="1">
      <alignment vertical="center"/>
    </xf>
    <xf numFmtId="3" fontId="8" fillId="8" borderId="11" xfId="0" applyNumberFormat="1" applyFont="1" applyFill="1" applyBorder="1" applyAlignment="1">
      <alignment vertical="center"/>
    </xf>
    <xf numFmtId="10" fontId="8" fillId="2" borderId="20" xfId="0" applyNumberFormat="1" applyFont="1" applyFill="1" applyBorder="1" applyAlignment="1">
      <alignment vertical="center"/>
    </xf>
    <xf numFmtId="3" fontId="5" fillId="8" borderId="52" xfId="1" applyNumberFormat="1" applyFont="1" applyFill="1" applyBorder="1" applyAlignment="1">
      <alignment vertical="center"/>
    </xf>
    <xf numFmtId="3" fontId="5" fillId="8" borderId="50" xfId="1" applyNumberFormat="1" applyFont="1" applyFill="1" applyBorder="1" applyAlignment="1">
      <alignment vertical="center"/>
    </xf>
    <xf numFmtId="3" fontId="12" fillId="8" borderId="50" xfId="1" applyNumberFormat="1" applyFont="1" applyFill="1" applyBorder="1" applyAlignment="1">
      <alignment vertical="center"/>
    </xf>
    <xf numFmtId="3" fontId="5" fillId="8" borderId="9" xfId="1" applyNumberFormat="1" applyFont="1" applyFill="1" applyBorder="1" applyAlignment="1">
      <alignment vertical="center"/>
    </xf>
    <xf numFmtId="3" fontId="8" fillId="8" borderId="1" xfId="1" applyNumberFormat="1" applyFont="1" applyFill="1" applyBorder="1" applyAlignment="1">
      <alignment vertical="center"/>
    </xf>
    <xf numFmtId="3" fontId="5" fillId="8" borderId="14" xfId="0" applyNumberFormat="1" applyFont="1" applyFill="1" applyBorder="1" applyAlignment="1">
      <alignment vertical="center"/>
    </xf>
    <xf numFmtId="3" fontId="5" fillId="8" borderId="1" xfId="0" applyNumberFormat="1" applyFont="1" applyFill="1" applyBorder="1" applyAlignment="1">
      <alignment vertical="center"/>
    </xf>
    <xf numFmtId="10" fontId="5" fillId="8" borderId="1" xfId="0" applyNumberFormat="1" applyFont="1" applyFill="1" applyBorder="1"/>
    <xf numFmtId="0" fontId="4" fillId="2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3" fontId="5" fillId="8" borderId="52" xfId="0" applyNumberFormat="1" applyFont="1" applyFill="1" applyBorder="1" applyAlignment="1">
      <alignment vertical="center"/>
    </xf>
    <xf numFmtId="3" fontId="8" fillId="8" borderId="14" xfId="0" applyNumberFormat="1" applyFont="1" applyFill="1" applyBorder="1" applyAlignment="1">
      <alignment vertical="center"/>
    </xf>
    <xf numFmtId="10" fontId="5" fillId="8" borderId="1" xfId="6" applyNumberFormat="1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3" fontId="8" fillId="8" borderId="1" xfId="0" applyNumberFormat="1" applyFont="1" applyFill="1" applyBorder="1" applyAlignment="1">
      <alignment horizontal="right" vertical="center"/>
    </xf>
    <xf numFmtId="3" fontId="8" fillId="8" borderId="11" xfId="0" applyNumberFormat="1" applyFont="1" applyFill="1" applyBorder="1" applyAlignment="1">
      <alignment horizontal="right" vertical="center"/>
    </xf>
    <xf numFmtId="164" fontId="5" fillId="8" borderId="1" xfId="6" applyNumberFormat="1" applyFont="1" applyFill="1" applyBorder="1" applyAlignment="1">
      <alignment vertical="center"/>
    </xf>
    <xf numFmtId="10" fontId="5" fillId="8" borderId="14" xfId="6" applyNumberFormat="1" applyFont="1" applyFill="1" applyBorder="1" applyAlignment="1">
      <alignment vertical="center"/>
    </xf>
    <xf numFmtId="3" fontId="5" fillId="3" borderId="23" xfId="0" applyNumberFormat="1" applyFont="1" applyFill="1" applyBorder="1" applyAlignment="1">
      <alignment vertical="center"/>
    </xf>
    <xf numFmtId="3" fontId="5" fillId="2" borderId="36" xfId="0" applyNumberFormat="1" applyFont="1" applyFill="1" applyBorder="1" applyAlignment="1">
      <alignment vertical="center"/>
    </xf>
    <xf numFmtId="10" fontId="12" fillId="8" borderId="14" xfId="6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/>
    </xf>
    <xf numFmtId="3" fontId="5" fillId="4" borderId="28" xfId="0" applyNumberFormat="1" applyFont="1" applyFill="1" applyBorder="1" applyAlignment="1">
      <alignment vertical="center"/>
    </xf>
    <xf numFmtId="0" fontId="27" fillId="3" borderId="20" xfId="1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3" fontId="24" fillId="8" borderId="52" xfId="0" applyNumberFormat="1" applyFont="1" applyFill="1" applyBorder="1" applyAlignment="1">
      <alignment vertical="center"/>
    </xf>
    <xf numFmtId="3" fontId="24" fillId="8" borderId="29" xfId="0" applyNumberFormat="1" applyFont="1" applyFill="1" applyBorder="1" applyAlignment="1">
      <alignment vertical="center"/>
    </xf>
    <xf numFmtId="3" fontId="24" fillId="8" borderId="30" xfId="0" applyNumberFormat="1" applyFont="1" applyFill="1" applyBorder="1" applyAlignment="1">
      <alignment horizontal="right" vertical="center"/>
    </xf>
    <xf numFmtId="3" fontId="24" fillId="8" borderId="1" xfId="0" applyNumberFormat="1" applyFont="1" applyFill="1" applyBorder="1" applyAlignment="1">
      <alignment horizontal="right" vertical="center"/>
    </xf>
    <xf numFmtId="3" fontId="24" fillId="8" borderId="6" xfId="0" applyNumberFormat="1" applyFont="1" applyFill="1" applyBorder="1" applyAlignment="1">
      <alignment vertical="center"/>
    </xf>
    <xf numFmtId="3" fontId="24" fillId="8" borderId="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6" borderId="2" xfId="0" applyFont="1" applyFill="1" applyBorder="1"/>
    <xf numFmtId="0" fontId="24" fillId="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vertical="center"/>
    </xf>
    <xf numFmtId="3" fontId="7" fillId="8" borderId="1" xfId="0" applyNumberFormat="1" applyFont="1" applyFill="1" applyBorder="1"/>
    <xf numFmtId="3" fontId="7" fillId="8" borderId="1" xfId="0" applyNumberFormat="1" applyFont="1" applyFill="1" applyBorder="1" applyAlignment="1">
      <alignment vertical="center"/>
    </xf>
    <xf numFmtId="3" fontId="7" fillId="8" borderId="11" xfId="0" applyNumberFormat="1" applyFont="1" applyFill="1" applyBorder="1" applyAlignment="1">
      <alignment vertical="center"/>
    </xf>
    <xf numFmtId="3" fontId="36" fillId="8" borderId="11" xfId="0" applyNumberFormat="1" applyFont="1" applyFill="1" applyBorder="1" applyAlignment="1">
      <alignment vertical="center"/>
    </xf>
    <xf numFmtId="3" fontId="36" fillId="8" borderId="1" xfId="0" applyNumberFormat="1" applyFont="1" applyFill="1" applyBorder="1" applyAlignment="1">
      <alignment vertical="center"/>
    </xf>
    <xf numFmtId="3" fontId="24" fillId="8" borderId="1" xfId="0" applyNumberFormat="1" applyFont="1" applyFill="1" applyBorder="1"/>
    <xf numFmtId="3" fontId="24" fillId="8" borderId="1" xfId="0" applyNumberFormat="1" applyFont="1" applyFill="1" applyBorder="1" applyAlignment="1">
      <alignment vertical="center"/>
    </xf>
    <xf numFmtId="3" fontId="31" fillId="8" borderId="1" xfId="0" applyNumberFormat="1" applyFont="1" applyFill="1" applyBorder="1" applyAlignment="1">
      <alignment vertical="center"/>
    </xf>
    <xf numFmtId="3" fontId="25" fillId="8" borderId="11" xfId="0" applyNumberFormat="1" applyFont="1" applyFill="1" applyBorder="1" applyAlignment="1">
      <alignment vertical="center"/>
    </xf>
    <xf numFmtId="3" fontId="37" fillId="8" borderId="11" xfId="0" applyNumberFormat="1" applyFont="1" applyFill="1" applyBorder="1" applyAlignment="1">
      <alignment vertical="center"/>
    </xf>
    <xf numFmtId="0" fontId="14" fillId="3" borderId="55" xfId="0" applyFont="1" applyFill="1" applyBorder="1" applyAlignment="1">
      <alignment vertical="center"/>
    </xf>
    <xf numFmtId="3" fontId="14" fillId="3" borderId="55" xfId="0" applyNumberFormat="1" applyFont="1" applyFill="1" applyBorder="1" applyAlignment="1">
      <alignment vertical="center"/>
    </xf>
    <xf numFmtId="3" fontId="23" fillId="3" borderId="55" xfId="0" applyNumberFormat="1" applyFont="1" applyFill="1" applyBorder="1" applyAlignment="1">
      <alignment vertical="center"/>
    </xf>
    <xf numFmtId="0" fontId="5" fillId="0" borderId="30" xfId="0" applyFont="1" applyBorder="1"/>
    <xf numFmtId="3" fontId="5" fillId="0" borderId="30" xfId="0" applyNumberFormat="1" applyFont="1" applyBorder="1"/>
    <xf numFmtId="3" fontId="5" fillId="0" borderId="20" xfId="0" applyNumberFormat="1" applyFont="1" applyBorder="1"/>
    <xf numFmtId="0" fontId="4" fillId="3" borderId="10" xfId="1" applyFont="1" applyFill="1" applyBorder="1" applyAlignment="1">
      <alignment horizontal="center" vertical="center"/>
    </xf>
    <xf numFmtId="3" fontId="5" fillId="3" borderId="22" xfId="1" applyNumberFormat="1" applyFont="1" applyFill="1" applyBorder="1" applyAlignment="1">
      <alignment vertical="center"/>
    </xf>
    <xf numFmtId="3" fontId="24" fillId="2" borderId="15" xfId="1" applyNumberFormat="1" applyFont="1" applyFill="1" applyBorder="1" applyAlignment="1">
      <alignment vertical="center"/>
    </xf>
    <xf numFmtId="3" fontId="5" fillId="2" borderId="39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4" fillId="2" borderId="42" xfId="1" applyFont="1" applyFill="1" applyBorder="1" applyAlignment="1">
      <alignment horizontal="center" vertical="center"/>
    </xf>
    <xf numFmtId="3" fontId="5" fillId="2" borderId="42" xfId="1" applyNumberFormat="1" applyFont="1" applyFill="1" applyBorder="1" applyAlignment="1">
      <alignment vertical="center"/>
    </xf>
    <xf numFmtId="3" fontId="24" fillId="3" borderId="10" xfId="1" applyNumberFormat="1" applyFont="1" applyFill="1" applyBorder="1" applyAlignment="1">
      <alignment vertical="center"/>
    </xf>
    <xf numFmtId="3" fontId="5" fillId="2" borderId="17" xfId="1" applyNumberFormat="1" applyFont="1" applyFill="1" applyBorder="1" applyAlignment="1">
      <alignment vertical="center"/>
    </xf>
    <xf numFmtId="3" fontId="24" fillId="2" borderId="5" xfId="1" applyNumberFormat="1" applyFont="1" applyFill="1" applyBorder="1" applyAlignment="1">
      <alignment vertical="center"/>
    </xf>
    <xf numFmtId="3" fontId="24" fillId="2" borderId="56" xfId="1" applyNumberFormat="1" applyFont="1" applyFill="1" applyBorder="1" applyAlignment="1">
      <alignment vertical="center"/>
    </xf>
    <xf numFmtId="3" fontId="24" fillId="3" borderId="0" xfId="1" applyNumberFormat="1" applyFont="1" applyFill="1" applyBorder="1" applyAlignment="1">
      <alignment vertical="center"/>
    </xf>
    <xf numFmtId="0" fontId="0" fillId="3" borderId="0" xfId="0" applyFill="1" applyBorder="1"/>
    <xf numFmtId="10" fontId="5" fillId="3" borderId="0" xfId="2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42" xfId="1" applyFont="1" applyFill="1" applyBorder="1" applyAlignment="1">
      <alignment horizontal="center" vertical="center"/>
    </xf>
    <xf numFmtId="3" fontId="5" fillId="3" borderId="36" xfId="1" applyNumberFormat="1" applyFont="1" applyFill="1" applyBorder="1" applyAlignment="1">
      <alignment vertical="center"/>
    </xf>
    <xf numFmtId="3" fontId="5" fillId="3" borderId="39" xfId="1" applyNumberFormat="1" applyFont="1" applyFill="1" applyBorder="1" applyAlignment="1">
      <alignment vertical="center"/>
    </xf>
    <xf numFmtId="3" fontId="5" fillId="3" borderId="42" xfId="1" applyNumberFormat="1" applyFont="1" applyFill="1" applyBorder="1" applyAlignment="1">
      <alignment vertical="center"/>
    </xf>
    <xf numFmtId="0" fontId="4" fillId="2" borderId="29" xfId="1" applyFont="1" applyFill="1" applyBorder="1" applyAlignment="1">
      <alignment horizontal="center"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3" fontId="5" fillId="3" borderId="16" xfId="1" applyNumberFormat="1" applyFont="1" applyFill="1" applyBorder="1" applyAlignment="1">
      <alignment vertical="center"/>
    </xf>
    <xf numFmtId="3" fontId="5" fillId="3" borderId="0" xfId="1" applyNumberFormat="1" applyFont="1" applyFill="1" applyBorder="1" applyAlignment="1">
      <alignment vertical="center"/>
    </xf>
    <xf numFmtId="3" fontId="24" fillId="3" borderId="56" xfId="1" applyNumberFormat="1" applyFont="1" applyFill="1" applyBorder="1" applyAlignment="1">
      <alignment vertical="center"/>
    </xf>
    <xf numFmtId="0" fontId="4" fillId="3" borderId="28" xfId="1" applyFont="1" applyFill="1" applyBorder="1" applyAlignment="1">
      <alignment horizontal="center" vertical="center" wrapText="1"/>
    </xf>
    <xf numFmtId="3" fontId="5" fillId="3" borderId="17" xfId="1" applyNumberFormat="1" applyFont="1" applyFill="1" applyBorder="1" applyAlignment="1">
      <alignment vertical="center"/>
    </xf>
    <xf numFmtId="3" fontId="24" fillId="3" borderId="57" xfId="1" applyNumberFormat="1" applyFont="1" applyFill="1" applyBorder="1" applyAlignment="1">
      <alignment vertical="center"/>
    </xf>
    <xf numFmtId="3" fontId="24" fillId="8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4" fillId="3" borderId="15" xfId="1" applyFont="1" applyFill="1" applyBorder="1" applyAlignment="1">
      <alignment horizontal="center" vertical="center"/>
    </xf>
    <xf numFmtId="3" fontId="8" fillId="3" borderId="13" xfId="1" applyNumberFormat="1" applyFont="1" applyFill="1" applyBorder="1" applyAlignment="1">
      <alignment vertical="center"/>
    </xf>
    <xf numFmtId="10" fontId="5" fillId="3" borderId="13" xfId="2" applyNumberFormat="1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vertical="center"/>
    </xf>
    <xf numFmtId="3" fontId="5" fillId="2" borderId="22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3" fontId="5" fillId="3" borderId="36" xfId="0" applyNumberFormat="1" applyFont="1" applyFill="1" applyBorder="1"/>
    <xf numFmtId="3" fontId="8" fillId="3" borderId="1" xfId="0" applyNumberFormat="1" applyFont="1" applyFill="1" applyBorder="1"/>
    <xf numFmtId="10" fontId="5" fillId="3" borderId="14" xfId="2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10" fontId="5" fillId="2" borderId="1" xfId="6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3" fontId="11" fillId="2" borderId="12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0" fillId="3" borderId="0" xfId="0" applyFill="1"/>
    <xf numFmtId="10" fontId="5" fillId="3" borderId="1" xfId="14" applyNumberFormat="1" applyFont="1" applyFill="1" applyBorder="1"/>
    <xf numFmtId="3" fontId="12" fillId="2" borderId="4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center"/>
    </xf>
    <xf numFmtId="3" fontId="5" fillId="3" borderId="1" xfId="0" applyNumberFormat="1" applyFont="1" applyFill="1" applyBorder="1"/>
    <xf numFmtId="0" fontId="5" fillId="3" borderId="0" xfId="0" applyFont="1" applyFill="1"/>
    <xf numFmtId="0" fontId="4" fillId="3" borderId="18" xfId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3" fontId="8" fillId="4" borderId="11" xfId="0" applyNumberFormat="1" applyFont="1" applyFill="1" applyBorder="1" applyAlignment="1">
      <alignment vertical="center"/>
    </xf>
    <xf numFmtId="3" fontId="8" fillId="2" borderId="15" xfId="0" applyNumberFormat="1" applyFont="1" applyFill="1" applyBorder="1" applyAlignment="1">
      <alignment vertical="center"/>
    </xf>
    <xf numFmtId="3" fontId="11" fillId="4" borderId="11" xfId="0" applyNumberFormat="1" applyFont="1" applyFill="1" applyBorder="1" applyAlignment="1">
      <alignment vertical="center"/>
    </xf>
    <xf numFmtId="3" fontId="8" fillId="2" borderId="11" xfId="0" applyNumberFormat="1" applyFont="1" applyFill="1" applyBorder="1" applyAlignment="1">
      <alignment vertical="center"/>
    </xf>
    <xf numFmtId="3" fontId="11" fillId="2" borderId="11" xfId="0" applyNumberFormat="1" applyFont="1" applyFill="1" applyBorder="1" applyAlignment="1">
      <alignment vertical="center"/>
    </xf>
    <xf numFmtId="3" fontId="8" fillId="3" borderId="11" xfId="0" applyNumberFormat="1" applyFont="1" applyFill="1" applyBorder="1"/>
    <xf numFmtId="3" fontId="8" fillId="8" borderId="20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3" fontId="5" fillId="2" borderId="60" xfId="0" applyNumberFormat="1" applyFont="1" applyFill="1" applyBorder="1" applyAlignment="1">
      <alignment vertical="center"/>
    </xf>
    <xf numFmtId="3" fontId="5" fillId="8" borderId="38" xfId="0" applyNumberFormat="1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/>
    </xf>
    <xf numFmtId="3" fontId="5" fillId="3" borderId="7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3" fontId="5" fillId="2" borderId="25" xfId="0" applyNumberFormat="1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vertical="center"/>
    </xf>
    <xf numFmtId="166" fontId="5" fillId="3" borderId="36" xfId="13" applyNumberFormat="1" applyFont="1" applyFill="1" applyBorder="1"/>
    <xf numFmtId="2" fontId="5" fillId="3" borderId="36" xfId="13" applyNumberFormat="1" applyFont="1" applyFill="1" applyBorder="1"/>
    <xf numFmtId="1" fontId="5" fillId="3" borderId="36" xfId="13" applyNumberFormat="1" applyFont="1" applyFill="1" applyBorder="1"/>
    <xf numFmtId="166" fontId="8" fillId="3" borderId="1" xfId="13" applyNumberFormat="1" applyFont="1" applyFill="1" applyBorder="1"/>
    <xf numFmtId="3" fontId="5" fillId="3" borderId="16" xfId="0" applyNumberFormat="1" applyFont="1" applyFill="1" applyBorder="1" applyAlignment="1">
      <alignment vertical="center" wrapText="1"/>
    </xf>
    <xf numFmtId="3" fontId="5" fillId="3" borderId="36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10" fontId="5" fillId="2" borderId="12" xfId="6" applyNumberFormat="1" applyFont="1" applyFill="1" applyBorder="1" applyAlignment="1">
      <alignment vertical="center"/>
    </xf>
    <xf numFmtId="3" fontId="5" fillId="2" borderId="23" xfId="0" applyNumberFormat="1" applyFont="1" applyFill="1" applyBorder="1" applyAlignment="1">
      <alignment vertical="center"/>
    </xf>
    <xf numFmtId="3" fontId="5" fillId="3" borderId="52" xfId="0" applyNumberFormat="1" applyFont="1" applyFill="1" applyBorder="1" applyAlignment="1">
      <alignment vertical="center"/>
    </xf>
    <xf numFmtId="3" fontId="8" fillId="3" borderId="14" xfId="0" applyNumberFormat="1" applyFont="1" applyFill="1" applyBorder="1" applyAlignment="1">
      <alignment vertical="center"/>
    </xf>
    <xf numFmtId="3" fontId="5" fillId="3" borderId="39" xfId="0" applyNumberFormat="1" applyFont="1" applyFill="1" applyBorder="1"/>
    <xf numFmtId="3" fontId="5" fillId="3" borderId="61" xfId="0" applyNumberFormat="1" applyFont="1" applyFill="1" applyBorder="1"/>
    <xf numFmtId="3" fontId="5" fillId="3" borderId="61" xfId="0" applyNumberFormat="1" applyFont="1" applyFill="1" applyBorder="1" applyAlignment="1">
      <alignment vertical="center"/>
    </xf>
    <xf numFmtId="3" fontId="8" fillId="3" borderId="12" xfId="0" applyNumberFormat="1" applyFont="1" applyFill="1" applyBorder="1"/>
    <xf numFmtId="3" fontId="5" fillId="8" borderId="3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 wrapText="1"/>
    </xf>
    <xf numFmtId="10" fontId="5" fillId="2" borderId="12" xfId="0" applyNumberFormat="1" applyFont="1" applyFill="1" applyBorder="1" applyAlignment="1">
      <alignment vertical="center" wrapText="1"/>
    </xf>
    <xf numFmtId="3" fontId="5" fillId="3" borderId="12" xfId="0" applyNumberFormat="1" applyFont="1" applyFill="1" applyBorder="1"/>
    <xf numFmtId="3" fontId="12" fillId="8" borderId="3" xfId="0" applyNumberFormat="1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5" fillId="8" borderId="7" xfId="0" applyNumberFormat="1" applyFont="1" applyFill="1" applyBorder="1" applyAlignment="1">
      <alignment vertical="center"/>
    </xf>
    <xf numFmtId="164" fontId="5" fillId="3" borderId="13" xfId="6" applyNumberFormat="1" applyFont="1" applyFill="1" applyBorder="1" applyAlignment="1">
      <alignment vertical="center"/>
    </xf>
    <xf numFmtId="166" fontId="5" fillId="3" borderId="7" xfId="13" applyNumberFormat="1" applyFont="1" applyFill="1" applyBorder="1"/>
    <xf numFmtId="166" fontId="8" fillId="3" borderId="11" xfId="13" applyNumberFormat="1" applyFont="1" applyFill="1" applyBorder="1"/>
    <xf numFmtId="0" fontId="19" fillId="2" borderId="2" xfId="0" applyFont="1" applyFill="1" applyBorder="1" applyAlignment="1">
      <alignment horizontal="center" vertical="center"/>
    </xf>
    <xf numFmtId="2" fontId="5" fillId="3" borderId="7" xfId="13" applyNumberFormat="1" applyFont="1" applyFill="1" applyBorder="1"/>
    <xf numFmtId="1" fontId="5" fillId="3" borderId="7" xfId="13" applyNumberFormat="1" applyFont="1" applyFill="1" applyBorder="1"/>
    <xf numFmtId="3" fontId="5" fillId="3" borderId="1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vertical="center"/>
    </xf>
    <xf numFmtId="0" fontId="7" fillId="8" borderId="6" xfId="1" applyFont="1" applyFill="1" applyBorder="1" applyAlignment="1">
      <alignment horizontal="center" vertical="center" wrapText="1"/>
    </xf>
    <xf numFmtId="0" fontId="44" fillId="8" borderId="4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4" fillId="0" borderId="58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41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left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center" wrapText="1"/>
    </xf>
    <xf numFmtId="2" fontId="5" fillId="0" borderId="19" xfId="0" applyNumberFormat="1" applyFont="1" applyBorder="1" applyAlignment="1">
      <alignment horizont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8" fillId="2" borderId="12" xfId="0" applyFont="1" applyFill="1" applyBorder="1" applyAlignment="1">
      <alignment wrapText="1"/>
    </xf>
    <xf numFmtId="0" fontId="8" fillId="2" borderId="14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5" fillId="0" borderId="44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44" fillId="8" borderId="29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vertical="center" wrapText="1"/>
    </xf>
    <xf numFmtId="2" fontId="5" fillId="0" borderId="5" xfId="0" applyNumberFormat="1" applyFont="1" applyBorder="1" applyAlignment="1">
      <alignment horizontal="center" wrapText="1"/>
    </xf>
    <xf numFmtId="2" fontId="5" fillId="0" borderId="56" xfId="0" applyNumberFormat="1" applyFont="1" applyBorder="1" applyAlignment="1">
      <alignment horizontal="center" wrapText="1"/>
    </xf>
    <xf numFmtId="2" fontId="5" fillId="0" borderId="57" xfId="0" applyNumberFormat="1" applyFont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4" fillId="8" borderId="5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5" fillId="0" borderId="39" xfId="0" applyNumberFormat="1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44" fillId="8" borderId="30" xfId="0" applyFont="1" applyFill="1" applyBorder="1" applyAlignment="1">
      <alignment horizontal="center" vertical="center" wrapText="1"/>
    </xf>
    <xf numFmtId="0" fontId="45" fillId="8" borderId="2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5" fillId="8" borderId="3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4" fillId="8" borderId="17" xfId="0" applyFont="1" applyFill="1" applyBorder="1" applyAlignment="1">
      <alignment horizontal="center" vertical="center" wrapText="1"/>
    </xf>
    <xf numFmtId="0" fontId="45" fillId="8" borderId="1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44" fillId="8" borderId="9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46" fillId="8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31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28" fillId="2" borderId="21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47" fillId="8" borderId="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4" fillId="8" borderId="10" xfId="0" applyFont="1" applyFill="1" applyBorder="1" applyAlignment="1">
      <alignment horizontal="right" vertical="center" wrapText="1"/>
    </xf>
    <xf numFmtId="0" fontId="35" fillId="8" borderId="20" xfId="0" applyFont="1" applyFill="1" applyBorder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38" xfId="0" applyFont="1" applyFill="1" applyBorder="1" applyAlignment="1">
      <alignment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vertical="center" wrapText="1"/>
    </xf>
    <xf numFmtId="0" fontId="22" fillId="3" borderId="41" xfId="0" applyFont="1" applyFill="1" applyBorder="1" applyAlignment="1">
      <alignment vertical="center" wrapText="1"/>
    </xf>
    <xf numFmtId="2" fontId="38" fillId="0" borderId="0" xfId="0" applyNumberFormat="1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</cellXfs>
  <cellStyles count="15">
    <cellStyle name="Comma" xfId="13" builtinId="3"/>
    <cellStyle name="Comma 2" xfId="8"/>
    <cellStyle name="Currency 2" xfId="9"/>
    <cellStyle name="Normal" xfId="0" builtinId="0"/>
    <cellStyle name="Normal 2" xfId="3"/>
    <cellStyle name="Normal 2 2" xfId="10"/>
    <cellStyle name="Normal 2 3" xfId="11"/>
    <cellStyle name="Normal 3" xfId="7"/>
    <cellStyle name="Normal 3 2" xfId="12"/>
    <cellStyle name="Normal 4" xfId="5"/>
    <cellStyle name="Normal 5" xfId="4"/>
    <cellStyle name="Normal 6" xfId="1"/>
    <cellStyle name="Percent" xfId="14" builtinId="5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kedonija%20Q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Zoi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zivot%20Q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zivot%20Q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zivot%20Q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zivot%20Q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zivot%20Q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PrvaZivo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SP%20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Q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roins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va%20Q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urolink%20Q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Q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Osigpolisa%20Q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alk%20Q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83090</v>
          </cell>
          <cell r="D10">
            <v>85625.29</v>
          </cell>
          <cell r="F10">
            <v>984</v>
          </cell>
          <cell r="G10">
            <v>37232.92</v>
          </cell>
          <cell r="H10">
            <v>258</v>
          </cell>
          <cell r="I10">
            <v>14096.74</v>
          </cell>
        </row>
        <row r="20">
          <cell r="C20">
            <v>1642</v>
          </cell>
          <cell r="D20">
            <v>206520.99</v>
          </cell>
          <cell r="F20">
            <v>12791</v>
          </cell>
          <cell r="G20">
            <v>124210.01</v>
          </cell>
          <cell r="H20">
            <v>381</v>
          </cell>
          <cell r="I20">
            <v>4878.7299999999996</v>
          </cell>
        </row>
        <row r="24">
          <cell r="C24">
            <v>5418</v>
          </cell>
          <cell r="D24">
            <v>145184.49</v>
          </cell>
          <cell r="F24">
            <v>835</v>
          </cell>
          <cell r="G24">
            <v>92208.41</v>
          </cell>
          <cell r="H24">
            <v>461</v>
          </cell>
          <cell r="I24">
            <v>57334.63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4</v>
          </cell>
          <cell r="D33">
            <v>180.95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196</v>
          </cell>
          <cell r="D36">
            <v>17611.5</v>
          </cell>
          <cell r="F36">
            <v>4</v>
          </cell>
          <cell r="G36">
            <v>201.84</v>
          </cell>
          <cell r="H36">
            <v>3</v>
          </cell>
          <cell r="I36">
            <v>636.4</v>
          </cell>
        </row>
        <row r="40">
          <cell r="C40">
            <v>12484</v>
          </cell>
          <cell r="D40">
            <v>187743.42</v>
          </cell>
          <cell r="F40">
            <v>73</v>
          </cell>
          <cell r="G40">
            <v>24553.360000000001</v>
          </cell>
          <cell r="H40">
            <v>54</v>
          </cell>
          <cell r="I40">
            <v>69687.08</v>
          </cell>
        </row>
        <row r="56">
          <cell r="C56">
            <v>13714</v>
          </cell>
          <cell r="D56">
            <v>362455.36</v>
          </cell>
          <cell r="F56">
            <v>936</v>
          </cell>
          <cell r="G56">
            <v>49754.01</v>
          </cell>
          <cell r="H56">
            <v>308</v>
          </cell>
          <cell r="I56">
            <v>150562.65</v>
          </cell>
        </row>
        <row r="88">
          <cell r="C88">
            <v>131861</v>
          </cell>
          <cell r="D88">
            <v>729222.49</v>
          </cell>
          <cell r="F88">
            <v>4003</v>
          </cell>
          <cell r="G88">
            <v>339421.08</v>
          </cell>
          <cell r="H88">
            <v>2109</v>
          </cell>
          <cell r="I88">
            <v>391976.18</v>
          </cell>
        </row>
        <row r="124">
          <cell r="C124">
            <v>13</v>
          </cell>
          <cell r="D124">
            <v>148.83000000000001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170</v>
          </cell>
          <cell r="D128">
            <v>705.74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5057</v>
          </cell>
          <cell r="D132">
            <v>48943.98</v>
          </cell>
          <cell r="F132">
            <v>98</v>
          </cell>
          <cell r="G132">
            <v>4789.41</v>
          </cell>
          <cell r="H132">
            <v>194</v>
          </cell>
          <cell r="I132">
            <v>29395.38</v>
          </cell>
        </row>
        <row r="153">
          <cell r="C153">
            <v>1541</v>
          </cell>
          <cell r="D153">
            <v>13778.52</v>
          </cell>
          <cell r="F153">
            <v>1</v>
          </cell>
          <cell r="G153">
            <v>486.78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30</v>
          </cell>
          <cell r="D161">
            <v>8523.65</v>
          </cell>
          <cell r="F161">
            <v>51</v>
          </cell>
          <cell r="G161">
            <v>44.22</v>
          </cell>
          <cell r="H161">
            <v>1</v>
          </cell>
          <cell r="I161">
            <v>58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30999</v>
          </cell>
          <cell r="D170">
            <v>20115.32</v>
          </cell>
          <cell r="F170">
            <v>150</v>
          </cell>
          <cell r="G170">
            <v>3144.25</v>
          </cell>
          <cell r="H170">
            <v>180</v>
          </cell>
          <cell r="I170">
            <v>4629.8900000000003</v>
          </cell>
        </row>
        <row r="175">
          <cell r="C175">
            <v>189859</v>
          </cell>
        </row>
      </sheetData>
      <sheetData sheetId="2">
        <row r="11">
          <cell r="C11">
            <v>75861</v>
          </cell>
          <cell r="D11">
            <v>419047.24</v>
          </cell>
          <cell r="J11">
            <v>3340</v>
          </cell>
          <cell r="K11">
            <v>243771.82</v>
          </cell>
        </row>
        <row r="12">
          <cell r="C12">
            <v>7652</v>
          </cell>
          <cell r="D12">
            <v>84684.47</v>
          </cell>
          <cell r="J12">
            <v>353</v>
          </cell>
          <cell r="K12">
            <v>29907.15</v>
          </cell>
        </row>
        <row r="13">
          <cell r="C13">
            <v>448</v>
          </cell>
          <cell r="D13">
            <v>10057.540000000001</v>
          </cell>
          <cell r="J13">
            <v>29</v>
          </cell>
          <cell r="K13">
            <v>4809.96</v>
          </cell>
        </row>
        <row r="14">
          <cell r="C14">
            <v>1751</v>
          </cell>
          <cell r="D14">
            <v>1349.48</v>
          </cell>
          <cell r="J14">
            <v>12</v>
          </cell>
          <cell r="K14">
            <v>623.36</v>
          </cell>
        </row>
        <row r="15">
          <cell r="C15">
            <v>91</v>
          </cell>
          <cell r="D15">
            <v>258.82</v>
          </cell>
          <cell r="J15">
            <v>4</v>
          </cell>
          <cell r="K15">
            <v>975.73</v>
          </cell>
        </row>
        <row r="16">
          <cell r="C16">
            <v>6733</v>
          </cell>
          <cell r="D16">
            <v>10443.91</v>
          </cell>
          <cell r="J16">
            <v>38</v>
          </cell>
          <cell r="K16">
            <v>4186</v>
          </cell>
        </row>
        <row r="17">
          <cell r="C17">
            <v>1978</v>
          </cell>
          <cell r="D17">
            <v>593.02</v>
          </cell>
          <cell r="J17">
            <v>0</v>
          </cell>
          <cell r="K17">
            <v>0</v>
          </cell>
        </row>
        <row r="18">
          <cell r="C18">
            <v>368</v>
          </cell>
          <cell r="D18">
            <v>1252.01</v>
          </cell>
          <cell r="J18">
            <v>27</v>
          </cell>
          <cell r="K18">
            <v>1475.25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44</v>
          </cell>
          <cell r="D23">
            <v>268.43</v>
          </cell>
          <cell r="J23">
            <v>0</v>
          </cell>
          <cell r="K23">
            <v>0</v>
          </cell>
        </row>
        <row r="25">
          <cell r="C25">
            <v>30985</v>
          </cell>
          <cell r="D25">
            <v>146631.29</v>
          </cell>
          <cell r="J25">
            <v>84</v>
          </cell>
          <cell r="K25">
            <v>25944.720000000001</v>
          </cell>
        </row>
        <row r="26">
          <cell r="C26">
            <v>1063</v>
          </cell>
          <cell r="D26">
            <v>18158.939999999999</v>
          </cell>
          <cell r="J26">
            <v>93</v>
          </cell>
          <cell r="K26">
            <v>23105.73</v>
          </cell>
        </row>
        <row r="27">
          <cell r="C27">
            <v>125</v>
          </cell>
          <cell r="D27">
            <v>2142.2600000000002</v>
          </cell>
          <cell r="J27">
            <v>3</v>
          </cell>
          <cell r="K27">
            <v>2004.67</v>
          </cell>
        </row>
        <row r="28">
          <cell r="C28">
            <v>12</v>
          </cell>
          <cell r="D28">
            <v>66.73</v>
          </cell>
          <cell r="J28">
            <v>0</v>
          </cell>
          <cell r="K28">
            <v>0</v>
          </cell>
        </row>
        <row r="29">
          <cell r="C29">
            <v>23</v>
          </cell>
          <cell r="D29">
            <v>127.63</v>
          </cell>
          <cell r="J29">
            <v>0</v>
          </cell>
          <cell r="K29">
            <v>0</v>
          </cell>
        </row>
        <row r="30">
          <cell r="C30">
            <v>503</v>
          </cell>
          <cell r="D30">
            <v>939.25</v>
          </cell>
          <cell r="J30">
            <v>2</v>
          </cell>
          <cell r="K30">
            <v>333.5</v>
          </cell>
        </row>
        <row r="31">
          <cell r="C31">
            <v>892</v>
          </cell>
          <cell r="D31">
            <v>4903.92</v>
          </cell>
          <cell r="J31">
            <v>0</v>
          </cell>
          <cell r="K31">
            <v>0</v>
          </cell>
        </row>
        <row r="32">
          <cell r="C32">
            <v>5</v>
          </cell>
          <cell r="D32">
            <v>27.68</v>
          </cell>
          <cell r="J32">
            <v>0</v>
          </cell>
          <cell r="K32">
            <v>0</v>
          </cell>
        </row>
        <row r="34">
          <cell r="C34">
            <v>2378</v>
          </cell>
          <cell r="D34">
            <v>8452.73</v>
          </cell>
          <cell r="J34">
            <v>3</v>
          </cell>
          <cell r="K34">
            <v>311.51</v>
          </cell>
        </row>
        <row r="35">
          <cell r="C35">
            <v>209</v>
          </cell>
          <cell r="D35">
            <v>2312.88</v>
          </cell>
          <cell r="J35">
            <v>0</v>
          </cell>
          <cell r="K35">
            <v>0</v>
          </cell>
        </row>
        <row r="36">
          <cell r="C36">
            <v>10</v>
          </cell>
          <cell r="D36">
            <v>168.55</v>
          </cell>
          <cell r="J36">
            <v>0</v>
          </cell>
          <cell r="K36">
            <v>0</v>
          </cell>
        </row>
        <row r="37">
          <cell r="C37">
            <v>3</v>
          </cell>
          <cell r="D37">
            <v>1.85</v>
          </cell>
          <cell r="J37">
            <v>0</v>
          </cell>
          <cell r="K37">
            <v>0</v>
          </cell>
        </row>
        <row r="38">
          <cell r="C38">
            <v>4</v>
          </cell>
          <cell r="D38">
            <v>9.85</v>
          </cell>
          <cell r="J38">
            <v>0</v>
          </cell>
          <cell r="K38">
            <v>0</v>
          </cell>
        </row>
        <row r="39">
          <cell r="C39">
            <v>66</v>
          </cell>
          <cell r="D39">
            <v>214.08</v>
          </cell>
          <cell r="J39">
            <v>0</v>
          </cell>
          <cell r="K39">
            <v>0</v>
          </cell>
        </row>
        <row r="40">
          <cell r="C40">
            <v>185</v>
          </cell>
          <cell r="D40">
            <v>118.18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54853.8</v>
          </cell>
        </row>
        <row r="11">
          <cell r="P11">
            <v>139030.26999999999</v>
          </cell>
        </row>
        <row r="12">
          <cell r="P12">
            <v>83518.710000000006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4</v>
          </cell>
        </row>
        <row r="16">
          <cell r="P16">
            <v>10369.290000000001</v>
          </cell>
        </row>
        <row r="17">
          <cell r="P17">
            <v>112666.03</v>
          </cell>
        </row>
        <row r="20">
          <cell r="P20">
            <v>223463.88</v>
          </cell>
        </row>
        <row r="26">
          <cell r="P26">
            <v>405400.59</v>
          </cell>
        </row>
        <row r="33">
          <cell r="P33">
            <v>14.12</v>
          </cell>
        </row>
        <row r="34">
          <cell r="P34">
            <v>348.45</v>
          </cell>
        </row>
        <row r="35">
          <cell r="P35">
            <v>29276.9</v>
          </cell>
        </row>
        <row r="36">
          <cell r="P36">
            <v>4226.76</v>
          </cell>
        </row>
        <row r="37">
          <cell r="P37">
            <v>0</v>
          </cell>
        </row>
        <row r="38">
          <cell r="P38">
            <v>5540.37</v>
          </cell>
        </row>
        <row r="39">
          <cell r="P39">
            <v>0</v>
          </cell>
        </row>
        <row r="40">
          <cell r="P40">
            <v>8901.68</v>
          </cell>
        </row>
      </sheetData>
      <sheetData sheetId="5">
        <row r="10">
          <cell r="G10">
            <v>24335.99</v>
          </cell>
        </row>
        <row r="11">
          <cell r="G11">
            <v>11571.08</v>
          </cell>
        </row>
        <row r="12">
          <cell r="G12">
            <v>16929.150000000001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370.77</v>
          </cell>
        </row>
        <row r="17">
          <cell r="G17">
            <v>24531.63</v>
          </cell>
        </row>
        <row r="20">
          <cell r="G20">
            <v>32300.79</v>
          </cell>
        </row>
        <row r="26">
          <cell r="G26">
            <v>278349.75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6090.57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1598.11</v>
          </cell>
        </row>
        <row r="41">
          <cell r="C41">
            <v>1082591.78</v>
          </cell>
          <cell r="D41">
            <v>28738.1</v>
          </cell>
          <cell r="E41">
            <v>723255.68</v>
          </cell>
          <cell r="G41">
            <v>396077.84</v>
          </cell>
          <cell r="I41">
            <v>16790.02</v>
          </cell>
          <cell r="K41">
            <v>14387.45</v>
          </cell>
          <cell r="M41">
            <v>0</v>
          </cell>
        </row>
      </sheetData>
      <sheetData sheetId="6">
        <row r="9">
          <cell r="C9">
            <v>47071</v>
          </cell>
          <cell r="D9">
            <v>215621.47</v>
          </cell>
          <cell r="E9">
            <v>0</v>
          </cell>
        </row>
        <row r="18">
          <cell r="C18">
            <v>48159</v>
          </cell>
          <cell r="D18">
            <v>600399.76</v>
          </cell>
          <cell r="E18">
            <v>141992.87</v>
          </cell>
        </row>
        <row r="19">
          <cell r="C19">
            <v>48048</v>
          </cell>
          <cell r="D19">
            <v>541609.21</v>
          </cell>
          <cell r="E19">
            <v>125583.24</v>
          </cell>
        </row>
        <row r="20">
          <cell r="C20">
            <v>1448</v>
          </cell>
          <cell r="D20">
            <v>504.7</v>
          </cell>
          <cell r="E20">
            <v>151.41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3027</v>
          </cell>
          <cell r="D22">
            <v>51674.81</v>
          </cell>
          <cell r="E22">
            <v>11221.51</v>
          </cell>
        </row>
        <row r="29">
          <cell r="C29">
            <v>42106</v>
          </cell>
          <cell r="D29">
            <v>416950.56</v>
          </cell>
          <cell r="E29">
            <v>116598.88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1"/>
    </sheetNames>
    <sheetDataSet>
      <sheetData sheetId="0"/>
      <sheetData sheetId="1">
        <row r="10">
          <cell r="C10">
            <v>84665</v>
          </cell>
          <cell r="D10">
            <v>106515</v>
          </cell>
          <cell r="F10">
            <v>986</v>
          </cell>
          <cell r="G10">
            <v>64798</v>
          </cell>
          <cell r="H10">
            <v>464</v>
          </cell>
          <cell r="I10">
            <v>9944</v>
          </cell>
        </row>
        <row r="20">
          <cell r="C20">
            <v>1283</v>
          </cell>
          <cell r="D20">
            <v>199249</v>
          </cell>
          <cell r="F20">
            <v>13530</v>
          </cell>
          <cell r="G20">
            <v>120901</v>
          </cell>
          <cell r="H20">
            <v>1113</v>
          </cell>
          <cell r="I20">
            <v>13433</v>
          </cell>
        </row>
        <row r="24">
          <cell r="C24">
            <v>3205</v>
          </cell>
          <cell r="D24">
            <v>80526</v>
          </cell>
          <cell r="F24">
            <v>481</v>
          </cell>
          <cell r="G24">
            <v>40109</v>
          </cell>
          <cell r="H24">
            <v>458</v>
          </cell>
          <cell r="I24">
            <v>35159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21</v>
          </cell>
          <cell r="D36">
            <v>2777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15535</v>
          </cell>
          <cell r="D40">
            <v>53251</v>
          </cell>
          <cell r="F40">
            <v>27</v>
          </cell>
          <cell r="G40">
            <v>1744</v>
          </cell>
          <cell r="H40">
            <v>35</v>
          </cell>
          <cell r="I40">
            <v>70440</v>
          </cell>
        </row>
        <row r="56">
          <cell r="C56">
            <v>10314</v>
          </cell>
          <cell r="D56">
            <v>58934</v>
          </cell>
          <cell r="F56">
            <v>158</v>
          </cell>
          <cell r="G56">
            <v>5952</v>
          </cell>
          <cell r="H56">
            <v>127</v>
          </cell>
          <cell r="I56">
            <v>6993</v>
          </cell>
        </row>
        <row r="88">
          <cell r="C88">
            <v>78993</v>
          </cell>
          <cell r="D88">
            <v>413970</v>
          </cell>
          <cell r="F88">
            <v>2218</v>
          </cell>
          <cell r="G88">
            <v>136720</v>
          </cell>
          <cell r="H88">
            <v>1331</v>
          </cell>
          <cell r="I88">
            <v>207912</v>
          </cell>
        </row>
        <row r="124">
          <cell r="C124">
            <v>1</v>
          </cell>
          <cell r="D124">
            <v>27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29</v>
          </cell>
          <cell r="D128">
            <v>139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10014</v>
          </cell>
          <cell r="D132">
            <v>10080</v>
          </cell>
          <cell r="F132">
            <v>14</v>
          </cell>
          <cell r="G132">
            <v>102</v>
          </cell>
          <cell r="H132">
            <v>3</v>
          </cell>
          <cell r="I132">
            <v>173</v>
          </cell>
        </row>
        <row r="153">
          <cell r="C153">
            <v>236</v>
          </cell>
          <cell r="D153">
            <v>1841</v>
          </cell>
          <cell r="F153">
            <v>1</v>
          </cell>
          <cell r="G153">
            <v>5</v>
          </cell>
          <cell r="H153">
            <v>1</v>
          </cell>
          <cell r="I153">
            <v>51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10</v>
          </cell>
          <cell r="D161">
            <v>706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2</v>
          </cell>
          <cell r="D167">
            <v>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31585</v>
          </cell>
          <cell r="D170">
            <v>22108</v>
          </cell>
          <cell r="F170">
            <v>391</v>
          </cell>
          <cell r="G170">
            <v>8050</v>
          </cell>
          <cell r="H170">
            <v>308</v>
          </cell>
          <cell r="I170">
            <v>7461</v>
          </cell>
        </row>
        <row r="175">
          <cell r="C175">
            <v>169360</v>
          </cell>
        </row>
      </sheetData>
      <sheetData sheetId="2">
        <row r="11">
          <cell r="C11">
            <v>45147</v>
          </cell>
          <cell r="D11">
            <v>248917</v>
          </cell>
          <cell r="J11">
            <v>1820</v>
          </cell>
          <cell r="K11">
            <v>89786</v>
          </cell>
        </row>
        <row r="12">
          <cell r="C12">
            <v>4034</v>
          </cell>
          <cell r="D12">
            <v>41596</v>
          </cell>
          <cell r="J12">
            <v>254</v>
          </cell>
          <cell r="K12">
            <v>15027</v>
          </cell>
        </row>
        <row r="13">
          <cell r="C13">
            <v>117</v>
          </cell>
          <cell r="D13">
            <v>2541</v>
          </cell>
          <cell r="J13">
            <v>7</v>
          </cell>
          <cell r="K13">
            <v>596</v>
          </cell>
        </row>
        <row r="14">
          <cell r="C14">
            <v>846</v>
          </cell>
          <cell r="D14">
            <v>845</v>
          </cell>
          <cell r="J14">
            <v>4</v>
          </cell>
          <cell r="K14">
            <v>140</v>
          </cell>
        </row>
        <row r="15">
          <cell r="C15">
            <v>42</v>
          </cell>
          <cell r="D15">
            <v>127</v>
          </cell>
          <cell r="J15">
            <v>1</v>
          </cell>
          <cell r="K15">
            <v>25</v>
          </cell>
        </row>
        <row r="16">
          <cell r="C16">
            <v>5303</v>
          </cell>
          <cell r="D16">
            <v>9507</v>
          </cell>
          <cell r="J16">
            <v>32</v>
          </cell>
          <cell r="K16">
            <v>1271</v>
          </cell>
        </row>
        <row r="17">
          <cell r="C17">
            <v>1027</v>
          </cell>
          <cell r="D17">
            <v>327</v>
          </cell>
          <cell r="J17">
            <v>1</v>
          </cell>
          <cell r="K17">
            <v>25</v>
          </cell>
        </row>
        <row r="18">
          <cell r="C18">
            <v>118</v>
          </cell>
          <cell r="D18">
            <v>426</v>
          </cell>
          <cell r="J18">
            <v>10</v>
          </cell>
          <cell r="K18">
            <v>2676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</v>
          </cell>
          <cell r="D23">
            <v>4</v>
          </cell>
          <cell r="J23">
            <v>0</v>
          </cell>
          <cell r="K23">
            <v>0</v>
          </cell>
        </row>
        <row r="25">
          <cell r="C25">
            <v>20276</v>
          </cell>
          <cell r="D25">
            <v>88611</v>
          </cell>
          <cell r="J25">
            <v>38</v>
          </cell>
          <cell r="K25">
            <v>5757</v>
          </cell>
        </row>
        <row r="26">
          <cell r="C26">
            <v>622</v>
          </cell>
          <cell r="D26">
            <v>9843</v>
          </cell>
          <cell r="J26">
            <v>46</v>
          </cell>
          <cell r="K26">
            <v>18253</v>
          </cell>
        </row>
        <row r="27">
          <cell r="C27">
            <v>40</v>
          </cell>
          <cell r="D27">
            <v>593</v>
          </cell>
          <cell r="J27">
            <v>0</v>
          </cell>
          <cell r="K27">
            <v>0</v>
          </cell>
        </row>
        <row r="28">
          <cell r="C28">
            <v>8</v>
          </cell>
          <cell r="D28">
            <v>79</v>
          </cell>
          <cell r="J28">
            <v>0</v>
          </cell>
          <cell r="K28">
            <v>0</v>
          </cell>
        </row>
        <row r="29">
          <cell r="C29">
            <v>12</v>
          </cell>
          <cell r="D29">
            <v>56</v>
          </cell>
          <cell r="J29">
            <v>0</v>
          </cell>
          <cell r="K29">
            <v>0</v>
          </cell>
        </row>
        <row r="30">
          <cell r="C30">
            <v>493</v>
          </cell>
          <cell r="D30">
            <v>856</v>
          </cell>
          <cell r="J30">
            <v>1</v>
          </cell>
          <cell r="K30">
            <v>55</v>
          </cell>
        </row>
        <row r="31">
          <cell r="C31">
            <v>548</v>
          </cell>
          <cell r="D31">
            <v>2861</v>
          </cell>
          <cell r="J31">
            <v>1</v>
          </cell>
          <cell r="K31">
            <v>243</v>
          </cell>
        </row>
        <row r="32">
          <cell r="C32">
            <v>2</v>
          </cell>
          <cell r="D32">
            <v>23</v>
          </cell>
          <cell r="J32">
            <v>0</v>
          </cell>
          <cell r="K32">
            <v>0</v>
          </cell>
        </row>
        <row r="34">
          <cell r="C34">
            <v>101</v>
          </cell>
          <cell r="D34">
            <v>589</v>
          </cell>
          <cell r="J34">
            <v>0</v>
          </cell>
          <cell r="K34">
            <v>0</v>
          </cell>
        </row>
        <row r="35">
          <cell r="C35">
            <v>3</v>
          </cell>
          <cell r="D35">
            <v>42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3</v>
          </cell>
          <cell r="D39">
            <v>27</v>
          </cell>
          <cell r="J39">
            <v>0</v>
          </cell>
          <cell r="K39">
            <v>0</v>
          </cell>
        </row>
        <row r="40">
          <cell r="C40">
            <v>3</v>
          </cell>
          <cell r="D40">
            <v>2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74561</v>
          </cell>
        </row>
        <row r="11">
          <cell r="P11">
            <v>139474</v>
          </cell>
        </row>
        <row r="12">
          <cell r="P12">
            <v>56368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1944</v>
          </cell>
        </row>
        <row r="17">
          <cell r="P17">
            <v>37276</v>
          </cell>
        </row>
        <row r="20">
          <cell r="P20">
            <v>41254</v>
          </cell>
        </row>
        <row r="26">
          <cell r="P26">
            <v>318758</v>
          </cell>
        </row>
        <row r="33">
          <cell r="P33">
            <v>22</v>
          </cell>
        </row>
        <row r="34">
          <cell r="P34">
            <v>97</v>
          </cell>
        </row>
        <row r="35">
          <cell r="P35">
            <v>7056</v>
          </cell>
        </row>
        <row r="36">
          <cell r="P36">
            <v>939</v>
          </cell>
        </row>
        <row r="37">
          <cell r="P37">
            <v>0</v>
          </cell>
        </row>
        <row r="38">
          <cell r="P38">
            <v>459</v>
          </cell>
        </row>
        <row r="39">
          <cell r="P39">
            <v>1</v>
          </cell>
        </row>
        <row r="40">
          <cell r="P40">
            <v>12159</v>
          </cell>
        </row>
      </sheetData>
      <sheetData sheetId="5">
        <row r="10">
          <cell r="G10">
            <v>28637</v>
          </cell>
        </row>
        <row r="11">
          <cell r="G11">
            <v>5439</v>
          </cell>
        </row>
        <row r="12">
          <cell r="G12">
            <v>6806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3921</v>
          </cell>
        </row>
        <row r="20">
          <cell r="G20">
            <v>2183</v>
          </cell>
        </row>
        <row r="26">
          <cell r="G26">
            <v>266208</v>
          </cell>
        </row>
        <row r="33">
          <cell r="G33">
            <v>762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2732</v>
          </cell>
        </row>
        <row r="41">
          <cell r="C41">
            <v>583576</v>
          </cell>
          <cell r="D41">
            <v>9169</v>
          </cell>
          <cell r="E41">
            <v>351566</v>
          </cell>
          <cell r="G41">
            <v>316688</v>
          </cell>
          <cell r="I41">
            <v>11459</v>
          </cell>
          <cell r="K41">
            <v>8524</v>
          </cell>
          <cell r="M41">
            <v>0</v>
          </cell>
        </row>
      </sheetData>
      <sheetData sheetId="6">
        <row r="9">
          <cell r="C9">
            <v>60154</v>
          </cell>
          <cell r="D9">
            <v>509996</v>
          </cell>
          <cell r="E9">
            <v>0</v>
          </cell>
        </row>
        <row r="18">
          <cell r="C18">
            <v>50048</v>
          </cell>
          <cell r="D18">
            <v>350795</v>
          </cell>
          <cell r="E18">
            <v>99583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606</v>
          </cell>
          <cell r="D20">
            <v>1064</v>
          </cell>
          <cell r="E20">
            <v>368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54056</v>
          </cell>
          <cell r="D22">
            <v>57095</v>
          </cell>
          <cell r="E22">
            <v>21814</v>
          </cell>
        </row>
        <row r="29">
          <cell r="C29">
            <v>3609</v>
          </cell>
          <cell r="D29">
            <v>19595</v>
          </cell>
          <cell r="E29">
            <v>22483</v>
          </cell>
        </row>
        <row r="38">
          <cell r="C38">
            <v>887</v>
          </cell>
          <cell r="D38">
            <v>11580</v>
          </cell>
          <cell r="E38">
            <v>2990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VK"/>
      <sheetName val="SUPFIN_SVl"/>
      <sheetName val="VS_VS1_NO"/>
      <sheetName val="VS_VS2"/>
      <sheetName val="SUP_MS_NO"/>
      <sheetName val="SUP_KS"/>
      <sheetName val="SUP_VTR"/>
      <sheetName val="RR_REO_01 - #1"/>
      <sheetName val="RR_REO_02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  <sheetName val="SUPFIN_neRDZodV"/>
    </sheetNames>
    <sheetDataSet>
      <sheetData sheetId="0"/>
      <sheetData sheetId="1">
        <row r="10">
          <cell r="C10">
            <v>4156</v>
          </cell>
          <cell r="D10">
            <v>1331.23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161</v>
          </cell>
          <cell r="D24">
            <v>4949.1499999999996</v>
          </cell>
          <cell r="F24">
            <v>2</v>
          </cell>
          <cell r="G24">
            <v>122.64</v>
          </cell>
          <cell r="H24">
            <v>1</v>
          </cell>
          <cell r="I24">
            <v>120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84</v>
          </cell>
          <cell r="D40">
            <v>360.59</v>
          </cell>
          <cell r="F40">
            <v>1</v>
          </cell>
          <cell r="G40">
            <v>9.2200000000000006</v>
          </cell>
          <cell r="H40">
            <v>0</v>
          </cell>
          <cell r="I40">
            <v>0</v>
          </cell>
        </row>
        <row r="56">
          <cell r="C56">
            <v>57</v>
          </cell>
          <cell r="D56">
            <v>130.30000000000001</v>
          </cell>
          <cell r="F56">
            <v>0</v>
          </cell>
          <cell r="G56">
            <v>0</v>
          </cell>
          <cell r="H56">
            <v>2</v>
          </cell>
          <cell r="I56">
            <v>49</v>
          </cell>
        </row>
        <row r="88">
          <cell r="C88">
            <v>6884</v>
          </cell>
          <cell r="D88">
            <v>39390.6</v>
          </cell>
          <cell r="F88">
            <v>9</v>
          </cell>
          <cell r="G88">
            <v>866.33</v>
          </cell>
          <cell r="H88">
            <v>18</v>
          </cell>
          <cell r="I88">
            <v>979.66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40</v>
          </cell>
          <cell r="D132">
            <v>52.26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5">
          <cell r="C175">
            <v>7172</v>
          </cell>
        </row>
      </sheetData>
      <sheetData sheetId="2">
        <row r="11">
          <cell r="C11">
            <v>3704</v>
          </cell>
          <cell r="D11">
            <v>23115.14</v>
          </cell>
          <cell r="J11">
            <v>9</v>
          </cell>
          <cell r="K11">
            <v>866.33</v>
          </cell>
        </row>
        <row r="12">
          <cell r="C12">
            <v>437</v>
          </cell>
          <cell r="D12">
            <v>4945.37</v>
          </cell>
          <cell r="J12">
            <v>0</v>
          </cell>
          <cell r="K12">
            <v>0</v>
          </cell>
        </row>
        <row r="13">
          <cell r="C13">
            <v>41</v>
          </cell>
          <cell r="D13">
            <v>820.85</v>
          </cell>
          <cell r="J13">
            <v>0</v>
          </cell>
          <cell r="K13">
            <v>0</v>
          </cell>
        </row>
        <row r="14">
          <cell r="C14">
            <v>132</v>
          </cell>
          <cell r="D14">
            <v>106.15</v>
          </cell>
          <cell r="J14">
            <v>0</v>
          </cell>
          <cell r="K14">
            <v>0</v>
          </cell>
        </row>
        <row r="15">
          <cell r="C15">
            <v>2</v>
          </cell>
          <cell r="D15">
            <v>6.29</v>
          </cell>
          <cell r="J15">
            <v>0</v>
          </cell>
          <cell r="K15">
            <v>0</v>
          </cell>
        </row>
        <row r="16">
          <cell r="C16">
            <v>326</v>
          </cell>
          <cell r="D16">
            <v>688.39</v>
          </cell>
          <cell r="J16">
            <v>0</v>
          </cell>
          <cell r="K16">
            <v>0</v>
          </cell>
        </row>
        <row r="17">
          <cell r="C17">
            <v>138</v>
          </cell>
          <cell r="D17">
            <v>41.53</v>
          </cell>
          <cell r="J17">
            <v>0</v>
          </cell>
          <cell r="K17">
            <v>0</v>
          </cell>
        </row>
        <row r="18">
          <cell r="C18">
            <v>18</v>
          </cell>
          <cell r="D18">
            <v>57.37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132</v>
          </cell>
          <cell r="D21">
            <v>46.87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1293</v>
          </cell>
          <cell r="D25">
            <v>6445.66</v>
          </cell>
          <cell r="J25">
            <v>0</v>
          </cell>
          <cell r="K25">
            <v>0</v>
          </cell>
        </row>
        <row r="26">
          <cell r="C26">
            <v>50</v>
          </cell>
          <cell r="D26">
            <v>861.1</v>
          </cell>
          <cell r="J26">
            <v>0</v>
          </cell>
          <cell r="K26">
            <v>0</v>
          </cell>
        </row>
        <row r="27">
          <cell r="C27">
            <v>12</v>
          </cell>
          <cell r="D27">
            <v>206.66</v>
          </cell>
          <cell r="J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32</v>
          </cell>
          <cell r="D30">
            <v>59.2</v>
          </cell>
          <cell r="J30">
            <v>0</v>
          </cell>
          <cell r="K30">
            <v>0</v>
          </cell>
        </row>
        <row r="31">
          <cell r="C31">
            <v>39</v>
          </cell>
          <cell r="D31">
            <v>215.9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455</v>
          </cell>
          <cell r="D34">
            <v>1405.28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0.62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50</v>
          </cell>
          <cell r="D39">
            <v>156.83000000000001</v>
          </cell>
          <cell r="J39">
            <v>0</v>
          </cell>
          <cell r="K39">
            <v>0</v>
          </cell>
        </row>
        <row r="40">
          <cell r="C40">
            <v>14</v>
          </cell>
          <cell r="D40">
            <v>8.61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1044.81</v>
          </cell>
        </row>
        <row r="11">
          <cell r="P11">
            <v>0</v>
          </cell>
        </row>
        <row r="12">
          <cell r="P12">
            <v>3615.91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264.89999999999998</v>
          </cell>
        </row>
        <row r="20">
          <cell r="P20">
            <v>93.28</v>
          </cell>
        </row>
        <row r="26">
          <cell r="P26">
            <v>30300.42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42.38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</sheetData>
      <sheetData sheetId="5">
        <row r="10">
          <cell r="G10">
            <v>2404.33</v>
          </cell>
        </row>
        <row r="11">
          <cell r="G11">
            <v>0</v>
          </cell>
        </row>
        <row r="12">
          <cell r="G12">
            <v>1470.86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205.32</v>
          </cell>
        </row>
        <row r="20">
          <cell r="G20">
            <v>89</v>
          </cell>
        </row>
        <row r="26">
          <cell r="G26">
            <v>14058.32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13.75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C41">
            <v>33467.01</v>
          </cell>
          <cell r="D41">
            <v>0</v>
          </cell>
          <cell r="E41">
            <v>1148.6600000000001</v>
          </cell>
          <cell r="G41">
            <v>18241.580000000002</v>
          </cell>
          <cell r="I41">
            <v>96.96</v>
          </cell>
          <cell r="K41">
            <v>0</v>
          </cell>
          <cell r="M41">
            <v>0</v>
          </cell>
        </row>
      </sheetData>
      <sheetData sheetId="6">
        <row r="9">
          <cell r="C9">
            <v>789</v>
          </cell>
          <cell r="D9">
            <v>3310.93</v>
          </cell>
          <cell r="E9">
            <v>0</v>
          </cell>
        </row>
        <row r="18">
          <cell r="C18">
            <v>6348</v>
          </cell>
          <cell r="D18">
            <v>42538.48</v>
          </cell>
          <cell r="E18">
            <v>6082.82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35</v>
          </cell>
          <cell r="D29">
            <v>364.68</v>
          </cell>
          <cell r="E29">
            <v>34.770000000000003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807"/>
      <sheetName val="STA_SP4_VU_MR - 978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3788</v>
          </cell>
          <cell r="J51">
            <v>569550</v>
          </cell>
          <cell r="Q51">
            <v>379738</v>
          </cell>
        </row>
      </sheetData>
      <sheetData sheetId="2">
        <row r="51">
          <cell r="G51">
            <v>145</v>
          </cell>
          <cell r="H51">
            <v>211</v>
          </cell>
          <cell r="L51">
            <v>1710</v>
          </cell>
          <cell r="N51">
            <v>249</v>
          </cell>
          <cell r="O51">
            <v>274277</v>
          </cell>
        </row>
      </sheetData>
      <sheetData sheetId="3"/>
      <sheetData sheetId="4"/>
      <sheetData sheetId="5">
        <row r="51">
          <cell r="C51">
            <v>17787</v>
          </cell>
          <cell r="D51">
            <v>3566184</v>
          </cell>
          <cell r="E51">
            <v>349696</v>
          </cell>
          <cell r="F51">
            <v>0</v>
          </cell>
          <cell r="G51">
            <v>17249</v>
          </cell>
          <cell r="H51">
            <v>4374</v>
          </cell>
          <cell r="J51">
            <v>840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#1"/>
      <sheetName val="RR_REO_01 - #1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51">
          <cell r="I51">
            <v>1400</v>
          </cell>
          <cell r="J51">
            <v>380969</v>
          </cell>
          <cell r="Q51">
            <v>316017</v>
          </cell>
        </row>
      </sheetData>
      <sheetData sheetId="2">
        <row r="51">
          <cell r="G51">
            <v>266</v>
          </cell>
          <cell r="H51">
            <v>102</v>
          </cell>
          <cell r="L51">
            <v>746</v>
          </cell>
          <cell r="N51">
            <v>262</v>
          </cell>
          <cell r="O51">
            <v>156875</v>
          </cell>
        </row>
      </sheetData>
      <sheetData sheetId="3"/>
      <sheetData sheetId="4"/>
      <sheetData sheetId="5">
        <row r="51">
          <cell r="C51">
            <v>11993</v>
          </cell>
          <cell r="D51">
            <v>3213870</v>
          </cell>
          <cell r="E51">
            <v>91659</v>
          </cell>
          <cell r="F51">
            <v>112098</v>
          </cell>
          <cell r="G51">
            <v>47804</v>
          </cell>
          <cell r="H51">
            <v>14013</v>
          </cell>
          <cell r="J51">
            <v>825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OfContents"/>
      <sheetName val="Header"/>
      <sheetName val="STA_SP1_ZO"/>
      <sheetName val="STA_SP2_ZO"/>
      <sheetName val="STA_SP2_RS_ZO"/>
      <sheetName val="STA_SP3_ZO"/>
      <sheetName val="STA_SP4_ZO"/>
      <sheetName val="STA_SP4_VU_MR - 807"/>
      <sheetName val="STA_SP4_VU_MR - 978"/>
      <sheetName val="STA_SP4_RS_ZO"/>
      <sheetName val="STA_SP6_ZO"/>
      <sheetName val="STA_SP7_ZO"/>
      <sheetName val="STA_SP8_ZO"/>
      <sheetName val="STA_SP99"/>
      <sheetName val="ListOfErrors"/>
    </sheetNames>
    <sheetDataSet>
      <sheetData sheetId="0"/>
      <sheetData sheetId="1"/>
      <sheetData sheetId="2">
        <row r="51">
          <cell r="I51">
            <v>2262</v>
          </cell>
          <cell r="J51">
            <v>418322</v>
          </cell>
          <cell r="Q51">
            <v>330769.78999999998</v>
          </cell>
        </row>
      </sheetData>
      <sheetData sheetId="3">
        <row r="51">
          <cell r="G51">
            <v>36</v>
          </cell>
          <cell r="H51">
            <v>3</v>
          </cell>
          <cell r="L51">
            <v>552</v>
          </cell>
          <cell r="O51">
            <v>104810</v>
          </cell>
        </row>
      </sheetData>
      <sheetData sheetId="4"/>
      <sheetData sheetId="5"/>
      <sheetData sheetId="6">
        <row r="51">
          <cell r="C51">
            <v>5049</v>
          </cell>
          <cell r="D51">
            <v>763260</v>
          </cell>
          <cell r="E51">
            <v>967086</v>
          </cell>
          <cell r="F51">
            <v>0</v>
          </cell>
          <cell r="G51">
            <v>13831</v>
          </cell>
          <cell r="H51">
            <v>10812</v>
          </cell>
          <cell r="J51">
            <v>2124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7327</v>
          </cell>
          <cell r="J51">
            <v>213041</v>
          </cell>
          <cell r="Q51">
            <v>222974.5</v>
          </cell>
        </row>
      </sheetData>
      <sheetData sheetId="2">
        <row r="51">
          <cell r="G51">
            <v>28</v>
          </cell>
          <cell r="H51">
            <v>17</v>
          </cell>
          <cell r="L51">
            <v>347</v>
          </cell>
          <cell r="N51">
            <v>0</v>
          </cell>
          <cell r="O51">
            <v>46279</v>
          </cell>
        </row>
      </sheetData>
      <sheetData sheetId="3"/>
      <sheetData sheetId="4"/>
      <sheetData sheetId="5">
        <row r="51">
          <cell r="C51">
            <v>11895</v>
          </cell>
          <cell r="D51">
            <v>544048</v>
          </cell>
          <cell r="E51">
            <v>298953</v>
          </cell>
          <cell r="F51">
            <v>0</v>
          </cell>
          <cell r="G51">
            <v>10455</v>
          </cell>
          <cell r="H51">
            <v>2051</v>
          </cell>
          <cell r="J51">
            <v>1163.3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978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60002</v>
          </cell>
          <cell r="J51">
            <v>463870.32</v>
          </cell>
          <cell r="Q51">
            <v>272572.77</v>
          </cell>
        </row>
      </sheetData>
      <sheetData sheetId="2">
        <row r="51">
          <cell r="G51">
            <v>11</v>
          </cell>
          <cell r="H51">
            <v>0</v>
          </cell>
          <cell r="L51">
            <v>772</v>
          </cell>
          <cell r="N51">
            <v>0</v>
          </cell>
          <cell r="O51">
            <v>124408.59</v>
          </cell>
        </row>
      </sheetData>
      <sheetData sheetId="3"/>
      <sheetData sheetId="4"/>
      <sheetData sheetId="5">
        <row r="51">
          <cell r="C51">
            <v>892.37</v>
          </cell>
          <cell r="D51">
            <v>592200.24</v>
          </cell>
          <cell r="E51">
            <v>189009.99</v>
          </cell>
          <cell r="F51">
            <v>0</v>
          </cell>
          <cell r="G51">
            <v>3631.06</v>
          </cell>
          <cell r="H51">
            <v>563.5</v>
          </cell>
          <cell r="J51">
            <v>209.73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</sheetNames>
    <sheetDataSet>
      <sheetData sheetId="0"/>
      <sheetData sheetId="1">
        <row r="51">
          <cell r="I51">
            <v>735</v>
          </cell>
          <cell r="J51">
            <v>9267.73</v>
          </cell>
          <cell r="Q51">
            <v>3588.6</v>
          </cell>
        </row>
      </sheetData>
      <sheetData sheetId="2">
        <row r="51">
          <cell r="G51">
            <v>0</v>
          </cell>
          <cell r="H51">
            <v>0</v>
          </cell>
          <cell r="L51">
            <v>0</v>
          </cell>
          <cell r="N51">
            <v>0</v>
          </cell>
          <cell r="O51">
            <v>0</v>
          </cell>
        </row>
      </sheetData>
      <sheetData sheetId="3"/>
      <sheetData sheetId="4"/>
      <sheetData sheetId="5">
        <row r="51">
          <cell r="C51">
            <v>693.04</v>
          </cell>
          <cell r="D51">
            <v>2279.41</v>
          </cell>
          <cell r="E51">
            <v>407.61</v>
          </cell>
          <cell r="F51">
            <v>0</v>
          </cell>
          <cell r="G51">
            <v>0</v>
          </cell>
          <cell r="H51">
            <v>95.3</v>
          </cell>
          <cell r="J51">
            <v>0.48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donija"/>
      <sheetName val="Triglav"/>
      <sheetName val="Euroins"/>
      <sheetName val="Sava"/>
      <sheetName val="Winner"/>
      <sheetName val="Eurolink"/>
      <sheetName val="Grawe"/>
      <sheetName val="Uniqa"/>
      <sheetName val="Polisa"/>
      <sheetName val="Halk"/>
      <sheetName val="Croatia"/>
      <sheetName val="Zoil"/>
      <sheetName val="Vkupno"/>
    </sheetNames>
    <sheetDataSet>
      <sheetData sheetId="0">
        <row r="12">
          <cell r="C12">
            <v>46</v>
          </cell>
        </row>
      </sheetData>
      <sheetData sheetId="1">
        <row r="12">
          <cell r="C12">
            <v>28</v>
          </cell>
        </row>
      </sheetData>
      <sheetData sheetId="2">
        <row r="12">
          <cell r="C12">
            <v>17</v>
          </cell>
        </row>
      </sheetData>
      <sheetData sheetId="3">
        <row r="12">
          <cell r="C12">
            <v>29</v>
          </cell>
        </row>
      </sheetData>
      <sheetData sheetId="4">
        <row r="12">
          <cell r="C12">
            <v>0</v>
          </cell>
        </row>
      </sheetData>
      <sheetData sheetId="5">
        <row r="12">
          <cell r="C12">
            <v>31</v>
          </cell>
        </row>
      </sheetData>
      <sheetData sheetId="6">
        <row r="12">
          <cell r="C12">
            <v>66</v>
          </cell>
        </row>
      </sheetData>
      <sheetData sheetId="7">
        <row r="12">
          <cell r="C12">
            <v>29</v>
          </cell>
        </row>
      </sheetData>
      <sheetData sheetId="8">
        <row r="12">
          <cell r="C12">
            <v>22</v>
          </cell>
        </row>
      </sheetData>
      <sheetData sheetId="9">
        <row r="12">
          <cell r="C12">
            <v>30</v>
          </cell>
        </row>
      </sheetData>
      <sheetData sheetId="10">
        <row r="12">
          <cell r="C12">
            <v>26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324</v>
          </cell>
          <cell r="D12">
            <v>46749.070000000007</v>
          </cell>
          <cell r="F12">
            <v>699</v>
          </cell>
          <cell r="G12">
            <v>125858.98000000001</v>
          </cell>
        </row>
        <row r="21">
          <cell r="C21">
            <v>60</v>
          </cell>
          <cell r="D21">
            <v>8556.2200000000012</v>
          </cell>
          <cell r="F21">
            <v>188</v>
          </cell>
          <cell r="G21">
            <v>43160.5</v>
          </cell>
        </row>
        <row r="22">
          <cell r="C22">
            <v>451</v>
          </cell>
          <cell r="D22">
            <v>82865.66</v>
          </cell>
          <cell r="F22">
            <v>583</v>
          </cell>
          <cell r="G22">
            <v>118133.11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38628</v>
          </cell>
          <cell r="D10">
            <v>108373.94</v>
          </cell>
          <cell r="F10">
            <v>849</v>
          </cell>
          <cell r="G10">
            <v>33437.67</v>
          </cell>
          <cell r="H10">
            <v>423</v>
          </cell>
          <cell r="I10">
            <v>26377.72</v>
          </cell>
        </row>
        <row r="20">
          <cell r="C20">
            <v>14633</v>
          </cell>
          <cell r="D20">
            <v>183756.32</v>
          </cell>
          <cell r="F20">
            <v>9407</v>
          </cell>
          <cell r="G20">
            <v>98190.03</v>
          </cell>
          <cell r="H20">
            <v>781</v>
          </cell>
          <cell r="I20">
            <v>13732.57</v>
          </cell>
        </row>
        <row r="24">
          <cell r="C24">
            <v>5155</v>
          </cell>
          <cell r="D24">
            <v>131578.21</v>
          </cell>
          <cell r="F24">
            <v>866</v>
          </cell>
          <cell r="G24">
            <v>78210.990000000005</v>
          </cell>
          <cell r="H24">
            <v>428</v>
          </cell>
          <cell r="I24">
            <v>49083.39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</v>
          </cell>
          <cell r="D30">
            <v>906.79</v>
          </cell>
          <cell r="F30">
            <v>0</v>
          </cell>
          <cell r="G30">
            <v>93.88</v>
          </cell>
          <cell r="H30">
            <v>1</v>
          </cell>
          <cell r="I30">
            <v>480256.06</v>
          </cell>
        </row>
        <row r="33">
          <cell r="C33">
            <v>4</v>
          </cell>
          <cell r="D33">
            <v>160.97999999999999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762</v>
          </cell>
          <cell r="D36">
            <v>30664.15</v>
          </cell>
          <cell r="F36">
            <v>3</v>
          </cell>
          <cell r="G36">
            <v>103.86</v>
          </cell>
          <cell r="H36">
            <v>1</v>
          </cell>
          <cell r="I36">
            <v>153</v>
          </cell>
        </row>
        <row r="40">
          <cell r="C40">
            <v>15724</v>
          </cell>
          <cell r="D40">
            <v>79859.210000000006</v>
          </cell>
          <cell r="F40">
            <v>70</v>
          </cell>
          <cell r="G40">
            <v>32261.43</v>
          </cell>
          <cell r="H40">
            <v>58</v>
          </cell>
          <cell r="I40">
            <v>17104.36</v>
          </cell>
        </row>
        <row r="56">
          <cell r="C56">
            <v>18476</v>
          </cell>
          <cell r="D56">
            <v>209321.63</v>
          </cell>
          <cell r="F56">
            <v>696</v>
          </cell>
          <cell r="G56">
            <v>25893.52</v>
          </cell>
          <cell r="H56">
            <v>770</v>
          </cell>
          <cell r="I56">
            <v>59011.29</v>
          </cell>
        </row>
        <row r="88">
          <cell r="C88">
            <v>64097</v>
          </cell>
          <cell r="D88">
            <v>365032.82</v>
          </cell>
          <cell r="F88">
            <v>1863</v>
          </cell>
          <cell r="G88">
            <v>192318.49</v>
          </cell>
          <cell r="H88">
            <v>1139</v>
          </cell>
          <cell r="I88">
            <v>296075.71999999997</v>
          </cell>
        </row>
        <row r="124">
          <cell r="C124">
            <v>13</v>
          </cell>
          <cell r="D124">
            <v>1094.9100000000001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57</v>
          </cell>
          <cell r="D128">
            <v>364.83</v>
          </cell>
          <cell r="F128">
            <v>0</v>
          </cell>
          <cell r="G128">
            <v>0</v>
          </cell>
          <cell r="H128">
            <v>6</v>
          </cell>
          <cell r="I128">
            <v>6255</v>
          </cell>
        </row>
        <row r="132">
          <cell r="C132">
            <v>6695</v>
          </cell>
          <cell r="D132">
            <v>42786.67</v>
          </cell>
          <cell r="F132">
            <v>8</v>
          </cell>
          <cell r="G132">
            <v>1064.4000000000001</v>
          </cell>
          <cell r="H132">
            <v>13</v>
          </cell>
          <cell r="I132">
            <v>17835.8</v>
          </cell>
        </row>
        <row r="153">
          <cell r="C153">
            <v>8694</v>
          </cell>
          <cell r="D153">
            <v>23757.05</v>
          </cell>
          <cell r="F153">
            <v>18</v>
          </cell>
          <cell r="G153">
            <v>360.85</v>
          </cell>
          <cell r="H153">
            <v>15</v>
          </cell>
          <cell r="I153">
            <v>3522.66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50</v>
          </cell>
          <cell r="D161">
            <v>47709.46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80360</v>
          </cell>
          <cell r="D170">
            <v>47840.17</v>
          </cell>
          <cell r="F170">
            <v>668</v>
          </cell>
          <cell r="G170">
            <v>22177.41</v>
          </cell>
          <cell r="H170">
            <v>785</v>
          </cell>
          <cell r="I170">
            <v>14699.91</v>
          </cell>
        </row>
        <row r="175">
          <cell r="C175">
            <v>192386</v>
          </cell>
        </row>
      </sheetData>
      <sheetData sheetId="2">
        <row r="11">
          <cell r="C11">
            <v>34220</v>
          </cell>
          <cell r="D11">
            <v>186727.2</v>
          </cell>
          <cell r="J11">
            <v>1381</v>
          </cell>
          <cell r="K11">
            <v>84297.98</v>
          </cell>
        </row>
        <row r="12">
          <cell r="C12">
            <v>4041</v>
          </cell>
          <cell r="D12">
            <v>50071.57</v>
          </cell>
          <cell r="J12">
            <v>219</v>
          </cell>
          <cell r="K12">
            <v>16463.3</v>
          </cell>
        </row>
        <row r="13">
          <cell r="C13">
            <v>272</v>
          </cell>
          <cell r="D13">
            <v>4979.2</v>
          </cell>
          <cell r="J13">
            <v>19</v>
          </cell>
          <cell r="K13">
            <v>1178.67</v>
          </cell>
        </row>
        <row r="14">
          <cell r="C14">
            <v>786</v>
          </cell>
          <cell r="D14">
            <v>628.38</v>
          </cell>
          <cell r="J14">
            <v>8</v>
          </cell>
          <cell r="K14">
            <v>339.7</v>
          </cell>
        </row>
        <row r="15">
          <cell r="C15">
            <v>26</v>
          </cell>
          <cell r="D15">
            <v>77.489999999999995</v>
          </cell>
          <cell r="J15">
            <v>0</v>
          </cell>
          <cell r="K15">
            <v>0</v>
          </cell>
        </row>
        <row r="16">
          <cell r="C16">
            <v>3116</v>
          </cell>
          <cell r="D16">
            <v>5496.68</v>
          </cell>
          <cell r="J16">
            <v>22</v>
          </cell>
          <cell r="K16">
            <v>5113.96</v>
          </cell>
        </row>
        <row r="17">
          <cell r="C17">
            <v>1473</v>
          </cell>
          <cell r="D17">
            <v>460.46</v>
          </cell>
          <cell r="J17">
            <v>2</v>
          </cell>
          <cell r="K17">
            <v>110.01</v>
          </cell>
        </row>
        <row r="18">
          <cell r="C18">
            <v>79</v>
          </cell>
          <cell r="D18">
            <v>290.68</v>
          </cell>
          <cell r="J18">
            <v>2</v>
          </cell>
          <cell r="K18">
            <v>171.89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16654</v>
          </cell>
          <cell r="D25">
            <v>73918.880000000005</v>
          </cell>
          <cell r="J25">
            <v>35</v>
          </cell>
          <cell r="K25">
            <v>33039.300000000003</v>
          </cell>
        </row>
        <row r="26">
          <cell r="C26">
            <v>1129</v>
          </cell>
          <cell r="D26">
            <v>18004.96</v>
          </cell>
          <cell r="J26">
            <v>150</v>
          </cell>
          <cell r="K26">
            <v>43118.83</v>
          </cell>
        </row>
        <row r="27">
          <cell r="C27">
            <v>73</v>
          </cell>
          <cell r="D27">
            <v>1223.3599999999999</v>
          </cell>
          <cell r="J27">
            <v>2</v>
          </cell>
          <cell r="K27">
            <v>457.49</v>
          </cell>
        </row>
        <row r="28">
          <cell r="C28">
            <v>3</v>
          </cell>
          <cell r="D28">
            <v>16.600000000000001</v>
          </cell>
          <cell r="J28">
            <v>0</v>
          </cell>
          <cell r="K28">
            <v>0</v>
          </cell>
        </row>
        <row r="29">
          <cell r="C29">
            <v>8</v>
          </cell>
          <cell r="D29">
            <v>44.28</v>
          </cell>
          <cell r="J29">
            <v>1</v>
          </cell>
          <cell r="K29">
            <v>41.11</v>
          </cell>
        </row>
        <row r="30">
          <cell r="C30">
            <v>291</v>
          </cell>
          <cell r="D30">
            <v>513.54999999999995</v>
          </cell>
          <cell r="J30">
            <v>0</v>
          </cell>
          <cell r="K30">
            <v>0</v>
          </cell>
        </row>
        <row r="31">
          <cell r="C31">
            <v>1067</v>
          </cell>
          <cell r="D31">
            <v>5555.8</v>
          </cell>
          <cell r="J31">
            <v>11</v>
          </cell>
          <cell r="K31">
            <v>2023.17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217</v>
          </cell>
          <cell r="D34">
            <v>1429.88</v>
          </cell>
          <cell r="J34">
            <v>0</v>
          </cell>
          <cell r="K34">
            <v>0</v>
          </cell>
        </row>
        <row r="35">
          <cell r="C35">
            <v>3</v>
          </cell>
          <cell r="D35">
            <v>28.9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</v>
          </cell>
          <cell r="D39">
            <v>39.36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0.61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77530.740000000005</v>
          </cell>
        </row>
        <row r="11">
          <cell r="P11">
            <v>131459.28</v>
          </cell>
        </row>
        <row r="12">
          <cell r="P12">
            <v>90631.07</v>
          </cell>
        </row>
        <row r="13">
          <cell r="P13">
            <v>0</v>
          </cell>
        </row>
        <row r="14">
          <cell r="P14">
            <v>756.35</v>
          </cell>
        </row>
        <row r="15">
          <cell r="P15">
            <v>134.28</v>
          </cell>
        </row>
        <row r="16">
          <cell r="P16">
            <v>25576.97</v>
          </cell>
        </row>
        <row r="17">
          <cell r="P17">
            <v>45248.24</v>
          </cell>
        </row>
        <row r="20">
          <cell r="P20">
            <v>141292.12</v>
          </cell>
        </row>
        <row r="26">
          <cell r="P26">
            <v>280752.94</v>
          </cell>
        </row>
        <row r="33">
          <cell r="P33">
            <v>913.27</v>
          </cell>
        </row>
        <row r="34">
          <cell r="P34">
            <v>304.3</v>
          </cell>
        </row>
        <row r="35">
          <cell r="P35">
            <v>33745.89</v>
          </cell>
        </row>
        <row r="36">
          <cell r="P36">
            <v>14254.23</v>
          </cell>
        </row>
        <row r="37">
          <cell r="P37">
            <v>0</v>
          </cell>
        </row>
        <row r="38">
          <cell r="P38">
            <v>37628.46</v>
          </cell>
        </row>
        <row r="39">
          <cell r="P39">
            <v>0</v>
          </cell>
        </row>
        <row r="40">
          <cell r="P40">
            <v>28704.11</v>
          </cell>
        </row>
      </sheetData>
      <sheetData sheetId="5">
        <row r="10">
          <cell r="G10">
            <v>23002.14</v>
          </cell>
        </row>
        <row r="11">
          <cell r="G11">
            <v>4415.92</v>
          </cell>
        </row>
        <row r="12">
          <cell r="G12">
            <v>7201.78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2504.2800000000002</v>
          </cell>
        </row>
        <row r="20">
          <cell r="G20">
            <v>2925.14</v>
          </cell>
        </row>
        <row r="26">
          <cell r="G26">
            <v>244687.01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1592.42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1098.2</v>
          </cell>
        </row>
        <row r="41">
          <cell r="C41">
            <v>664857.93999999994</v>
          </cell>
          <cell r="D41">
            <v>62283.72</v>
          </cell>
          <cell r="E41">
            <v>984107.48</v>
          </cell>
          <cell r="G41">
            <v>287426.89</v>
          </cell>
          <cell r="I41">
            <v>68607.53</v>
          </cell>
          <cell r="K41">
            <v>4541.12</v>
          </cell>
          <cell r="M41">
            <v>0</v>
          </cell>
        </row>
      </sheetData>
      <sheetData sheetId="6">
        <row r="9">
          <cell r="C9">
            <v>122053</v>
          </cell>
          <cell r="D9">
            <v>952441.53</v>
          </cell>
          <cell r="E9">
            <v>0</v>
          </cell>
        </row>
        <row r="18">
          <cell r="C18">
            <v>50865</v>
          </cell>
          <cell r="D18">
            <v>264436.11</v>
          </cell>
          <cell r="E18">
            <v>64619.39</v>
          </cell>
        </row>
        <row r="19">
          <cell r="C19">
            <v>37</v>
          </cell>
          <cell r="D19">
            <v>486.44</v>
          </cell>
          <cell r="E19">
            <v>65.349999999999994</v>
          </cell>
        </row>
        <row r="20">
          <cell r="C20">
            <v>3558</v>
          </cell>
          <cell r="D20">
            <v>2345.6999999999998</v>
          </cell>
          <cell r="E20">
            <v>517.05999999999995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8871</v>
          </cell>
          <cell r="D22">
            <v>14908.79</v>
          </cell>
          <cell r="E22">
            <v>4447.95</v>
          </cell>
        </row>
        <row r="29">
          <cell r="C29">
            <v>7002</v>
          </cell>
          <cell r="D29">
            <v>38588.82</v>
          </cell>
          <cell r="E29">
            <v>7310.7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26942</v>
          </cell>
          <cell r="D10">
            <v>37438</v>
          </cell>
          <cell r="F10">
            <v>149</v>
          </cell>
          <cell r="G10">
            <v>4376</v>
          </cell>
          <cell r="H10">
            <v>45</v>
          </cell>
          <cell r="I10">
            <v>2284</v>
          </cell>
        </row>
        <row r="20">
          <cell r="C20">
            <v>604</v>
          </cell>
          <cell r="D20">
            <v>29927</v>
          </cell>
          <cell r="F20">
            <v>1148</v>
          </cell>
          <cell r="G20">
            <v>11114</v>
          </cell>
          <cell r="H20">
            <v>40</v>
          </cell>
          <cell r="I20">
            <v>1851</v>
          </cell>
        </row>
        <row r="24">
          <cell r="C24">
            <v>7936</v>
          </cell>
          <cell r="D24">
            <v>61410</v>
          </cell>
          <cell r="F24">
            <v>531</v>
          </cell>
          <cell r="G24">
            <v>27920</v>
          </cell>
          <cell r="H24">
            <v>236</v>
          </cell>
          <cell r="I24">
            <v>22646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211</v>
          </cell>
          <cell r="D36">
            <v>16146</v>
          </cell>
          <cell r="F36">
            <v>1</v>
          </cell>
          <cell r="G36">
            <v>40</v>
          </cell>
          <cell r="H36">
            <v>0</v>
          </cell>
          <cell r="I36">
            <v>0</v>
          </cell>
        </row>
        <row r="40">
          <cell r="C40">
            <v>5101</v>
          </cell>
          <cell r="D40">
            <v>48572</v>
          </cell>
          <cell r="F40">
            <v>11</v>
          </cell>
          <cell r="G40">
            <v>548</v>
          </cell>
          <cell r="H40">
            <v>10</v>
          </cell>
          <cell r="I40">
            <v>1073</v>
          </cell>
        </row>
        <row r="56">
          <cell r="C56">
            <v>2373</v>
          </cell>
          <cell r="D56">
            <v>156534</v>
          </cell>
          <cell r="F56">
            <v>585</v>
          </cell>
          <cell r="G56">
            <v>60190</v>
          </cell>
          <cell r="H56">
            <v>40</v>
          </cell>
          <cell r="I56">
            <v>7363</v>
          </cell>
        </row>
        <row r="88">
          <cell r="C88">
            <v>76589</v>
          </cell>
          <cell r="D88">
            <v>372071</v>
          </cell>
          <cell r="F88">
            <v>1618</v>
          </cell>
          <cell r="G88">
            <v>103103</v>
          </cell>
          <cell r="H88">
            <v>992</v>
          </cell>
          <cell r="I88">
            <v>151106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22</v>
          </cell>
          <cell r="D128">
            <v>64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1067</v>
          </cell>
          <cell r="D132">
            <v>14614</v>
          </cell>
          <cell r="F132">
            <v>17</v>
          </cell>
          <cell r="G132">
            <v>321</v>
          </cell>
          <cell r="H132">
            <v>14</v>
          </cell>
          <cell r="I132">
            <v>666</v>
          </cell>
        </row>
        <row r="153">
          <cell r="C153">
            <v>52</v>
          </cell>
          <cell r="D153">
            <v>2005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1</v>
          </cell>
          <cell r="D158">
            <v>3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5</v>
          </cell>
          <cell r="D161">
            <v>125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14952</v>
          </cell>
          <cell r="D170">
            <v>9857</v>
          </cell>
          <cell r="F170">
            <v>156</v>
          </cell>
          <cell r="G170">
            <v>1899</v>
          </cell>
          <cell r="H170">
            <v>185</v>
          </cell>
          <cell r="I170">
            <v>2983</v>
          </cell>
        </row>
        <row r="175">
          <cell r="C175">
            <v>106561</v>
          </cell>
        </row>
      </sheetData>
      <sheetData sheetId="2">
        <row r="11">
          <cell r="C11">
            <v>27445</v>
          </cell>
          <cell r="D11">
            <v>158963</v>
          </cell>
          <cell r="J11">
            <v>1339</v>
          </cell>
          <cell r="K11">
            <v>74664</v>
          </cell>
        </row>
        <row r="12">
          <cell r="C12">
            <v>2847</v>
          </cell>
          <cell r="D12">
            <v>35302</v>
          </cell>
          <cell r="J12">
            <v>152</v>
          </cell>
          <cell r="K12">
            <v>8268</v>
          </cell>
        </row>
        <row r="13">
          <cell r="C13">
            <v>158</v>
          </cell>
          <cell r="D13">
            <v>3427</v>
          </cell>
          <cell r="J13">
            <v>9</v>
          </cell>
          <cell r="K13">
            <v>327</v>
          </cell>
        </row>
        <row r="14">
          <cell r="C14">
            <v>429</v>
          </cell>
          <cell r="D14">
            <v>355</v>
          </cell>
          <cell r="J14">
            <v>6</v>
          </cell>
          <cell r="K14">
            <v>152</v>
          </cell>
        </row>
        <row r="15">
          <cell r="C15">
            <v>94</v>
          </cell>
          <cell r="D15">
            <v>255</v>
          </cell>
          <cell r="J15">
            <v>1</v>
          </cell>
          <cell r="K15">
            <v>95</v>
          </cell>
        </row>
        <row r="16">
          <cell r="C16">
            <v>1874</v>
          </cell>
          <cell r="D16">
            <v>3307</v>
          </cell>
          <cell r="J16">
            <v>9</v>
          </cell>
          <cell r="K16">
            <v>874</v>
          </cell>
        </row>
        <row r="17">
          <cell r="C17">
            <v>745</v>
          </cell>
          <cell r="D17">
            <v>242</v>
          </cell>
          <cell r="J17">
            <v>0</v>
          </cell>
          <cell r="K17">
            <v>0</v>
          </cell>
        </row>
        <row r="18">
          <cell r="C18">
            <v>234</v>
          </cell>
          <cell r="D18">
            <v>1002</v>
          </cell>
          <cell r="J18">
            <v>38</v>
          </cell>
          <cell r="K18">
            <v>2252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11409</v>
          </cell>
          <cell r="D25">
            <v>53086</v>
          </cell>
          <cell r="J25">
            <v>19</v>
          </cell>
          <cell r="K25">
            <v>4633</v>
          </cell>
        </row>
        <row r="26">
          <cell r="C26">
            <v>526</v>
          </cell>
          <cell r="D26">
            <v>8976</v>
          </cell>
          <cell r="J26">
            <v>33</v>
          </cell>
          <cell r="K26">
            <v>9931</v>
          </cell>
        </row>
        <row r="27">
          <cell r="C27">
            <v>44</v>
          </cell>
          <cell r="D27">
            <v>758</v>
          </cell>
          <cell r="J27">
            <v>1</v>
          </cell>
          <cell r="K27">
            <v>49</v>
          </cell>
        </row>
        <row r="28">
          <cell r="C28">
            <v>4</v>
          </cell>
          <cell r="D28">
            <v>22</v>
          </cell>
          <cell r="J28">
            <v>0</v>
          </cell>
          <cell r="K28">
            <v>0</v>
          </cell>
        </row>
        <row r="29">
          <cell r="C29">
            <v>11</v>
          </cell>
          <cell r="D29">
            <v>61</v>
          </cell>
          <cell r="J29">
            <v>0</v>
          </cell>
          <cell r="K29">
            <v>0</v>
          </cell>
        </row>
        <row r="30">
          <cell r="C30">
            <v>165</v>
          </cell>
          <cell r="D30">
            <v>305</v>
          </cell>
          <cell r="J30">
            <v>0</v>
          </cell>
          <cell r="K30">
            <v>0</v>
          </cell>
        </row>
        <row r="31">
          <cell r="C31">
            <v>447</v>
          </cell>
          <cell r="D31">
            <v>2469</v>
          </cell>
          <cell r="J31">
            <v>4</v>
          </cell>
          <cell r="K31">
            <v>804</v>
          </cell>
        </row>
        <row r="32">
          <cell r="C32">
            <v>3</v>
          </cell>
          <cell r="D32">
            <v>17</v>
          </cell>
          <cell r="J32">
            <v>0</v>
          </cell>
          <cell r="K32">
            <v>0</v>
          </cell>
        </row>
        <row r="34">
          <cell r="C34">
            <v>29340</v>
          </cell>
          <cell r="D34">
            <v>95093</v>
          </cell>
          <cell r="J34">
            <v>3</v>
          </cell>
          <cell r="K34">
            <v>235</v>
          </cell>
        </row>
        <row r="35">
          <cell r="C35">
            <v>423</v>
          </cell>
          <cell r="D35">
            <v>2707</v>
          </cell>
          <cell r="J35">
            <v>0</v>
          </cell>
          <cell r="K35">
            <v>0</v>
          </cell>
        </row>
        <row r="36">
          <cell r="C36">
            <v>36</v>
          </cell>
          <cell r="D36">
            <v>242</v>
          </cell>
          <cell r="J36">
            <v>0</v>
          </cell>
          <cell r="K36">
            <v>0</v>
          </cell>
        </row>
        <row r="37">
          <cell r="C37">
            <v>4</v>
          </cell>
          <cell r="D37">
            <v>56</v>
          </cell>
          <cell r="J37">
            <v>0</v>
          </cell>
          <cell r="K37">
            <v>0</v>
          </cell>
        </row>
        <row r="38">
          <cell r="C38">
            <v>11</v>
          </cell>
          <cell r="D38">
            <v>38</v>
          </cell>
          <cell r="J38">
            <v>0</v>
          </cell>
          <cell r="K38">
            <v>0</v>
          </cell>
        </row>
        <row r="39">
          <cell r="C39">
            <v>46</v>
          </cell>
          <cell r="D39">
            <v>141</v>
          </cell>
          <cell r="J39">
            <v>0</v>
          </cell>
          <cell r="K39">
            <v>0</v>
          </cell>
        </row>
        <row r="40">
          <cell r="C40">
            <v>67</v>
          </cell>
          <cell r="D40">
            <v>45</v>
          </cell>
          <cell r="J40">
            <v>0</v>
          </cell>
          <cell r="K40">
            <v>0</v>
          </cell>
        </row>
        <row r="41">
          <cell r="C41">
            <v>13</v>
          </cell>
          <cell r="D41">
            <v>183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20339</v>
          </cell>
        </row>
        <row r="11">
          <cell r="P11">
            <v>20762</v>
          </cell>
        </row>
        <row r="12">
          <cell r="P12">
            <v>39916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11303</v>
          </cell>
        </row>
        <row r="17">
          <cell r="P17">
            <v>29143</v>
          </cell>
        </row>
        <row r="20">
          <cell r="P20">
            <v>93919</v>
          </cell>
        </row>
        <row r="26">
          <cell r="P26">
            <v>285932</v>
          </cell>
        </row>
        <row r="33">
          <cell r="P33">
            <v>0</v>
          </cell>
        </row>
        <row r="34">
          <cell r="P34">
            <v>49</v>
          </cell>
        </row>
        <row r="35">
          <cell r="P35">
            <v>8987</v>
          </cell>
        </row>
        <row r="36">
          <cell r="P36">
            <v>836</v>
          </cell>
        </row>
        <row r="37">
          <cell r="P37">
            <v>2</v>
          </cell>
        </row>
        <row r="38">
          <cell r="P38">
            <v>88</v>
          </cell>
        </row>
        <row r="39">
          <cell r="P39">
            <v>0</v>
          </cell>
        </row>
        <row r="40">
          <cell r="P40">
            <v>5914</v>
          </cell>
        </row>
      </sheetData>
      <sheetData sheetId="5">
        <row r="10">
          <cell r="G10">
            <v>15117</v>
          </cell>
        </row>
        <row r="11">
          <cell r="G11">
            <v>4352</v>
          </cell>
        </row>
        <row r="12">
          <cell r="G12">
            <v>18670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703</v>
          </cell>
        </row>
        <row r="17">
          <cell r="G17">
            <v>2014</v>
          </cell>
        </row>
        <row r="20">
          <cell r="G20">
            <v>41325</v>
          </cell>
        </row>
        <row r="26">
          <cell r="G26">
            <v>216176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1620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153</v>
          </cell>
        </row>
        <row r="39">
          <cell r="G39">
            <v>0</v>
          </cell>
        </row>
        <row r="40">
          <cell r="G40">
            <v>1895</v>
          </cell>
        </row>
        <row r="41">
          <cell r="C41">
            <v>356659</v>
          </cell>
          <cell r="D41">
            <v>3358</v>
          </cell>
          <cell r="E41">
            <v>189972</v>
          </cell>
          <cell r="G41">
            <v>302025</v>
          </cell>
          <cell r="I41">
            <v>24544</v>
          </cell>
          <cell r="K41">
            <v>15528</v>
          </cell>
          <cell r="M41">
            <v>0</v>
          </cell>
        </row>
      </sheetData>
      <sheetData sheetId="6">
        <row r="9">
          <cell r="C9">
            <v>60739</v>
          </cell>
          <cell r="D9">
            <v>299603</v>
          </cell>
          <cell r="E9">
            <v>0</v>
          </cell>
        </row>
        <row r="18">
          <cell r="C18">
            <v>26135</v>
          </cell>
          <cell r="D18">
            <v>348036</v>
          </cell>
          <cell r="E18">
            <v>119821</v>
          </cell>
        </row>
        <row r="19">
          <cell r="C19">
            <v>11960</v>
          </cell>
          <cell r="D19">
            <v>61104</v>
          </cell>
          <cell r="E19">
            <v>18364</v>
          </cell>
        </row>
        <row r="20">
          <cell r="C20">
            <v>86</v>
          </cell>
          <cell r="D20">
            <v>36</v>
          </cell>
          <cell r="E20">
            <v>11</v>
          </cell>
        </row>
        <row r="21">
          <cell r="C21">
            <v>780</v>
          </cell>
          <cell r="D21">
            <v>10009</v>
          </cell>
          <cell r="E21">
            <v>1501</v>
          </cell>
        </row>
        <row r="22">
          <cell r="C22">
            <v>2125</v>
          </cell>
          <cell r="D22">
            <v>4302</v>
          </cell>
          <cell r="E22">
            <v>1241</v>
          </cell>
        </row>
        <row r="29">
          <cell r="C29">
            <v>4736</v>
          </cell>
          <cell r="D29">
            <v>25676</v>
          </cell>
          <cell r="E29">
            <v>3610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115271</v>
          </cell>
          <cell r="D10">
            <v>62124.68</v>
          </cell>
          <cell r="F10">
            <v>947</v>
          </cell>
          <cell r="G10">
            <v>18894.759999999998</v>
          </cell>
          <cell r="H10">
            <v>218</v>
          </cell>
          <cell r="I10">
            <v>5326.62</v>
          </cell>
        </row>
        <row r="20">
          <cell r="C20">
            <v>9965</v>
          </cell>
          <cell r="D20">
            <v>84393.64</v>
          </cell>
          <cell r="F20">
            <v>4292</v>
          </cell>
          <cell r="G20">
            <v>57401.62</v>
          </cell>
          <cell r="H20">
            <v>598</v>
          </cell>
          <cell r="I20">
            <v>7933.24</v>
          </cell>
        </row>
        <row r="24">
          <cell r="C24">
            <v>6514</v>
          </cell>
          <cell r="D24">
            <v>189177.43</v>
          </cell>
          <cell r="F24">
            <v>1023</v>
          </cell>
          <cell r="G24">
            <v>104633.5</v>
          </cell>
          <cell r="H24">
            <v>345</v>
          </cell>
          <cell r="I24">
            <v>41554.230000000003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23</v>
          </cell>
          <cell r="D33">
            <v>965.47</v>
          </cell>
          <cell r="F33">
            <v>0</v>
          </cell>
          <cell r="G33">
            <v>78.45</v>
          </cell>
          <cell r="H33">
            <v>1</v>
          </cell>
          <cell r="I33">
            <v>0.11</v>
          </cell>
        </row>
        <row r="36">
          <cell r="C36">
            <v>172</v>
          </cell>
          <cell r="D36">
            <v>3034.37</v>
          </cell>
          <cell r="F36">
            <v>3</v>
          </cell>
          <cell r="G36">
            <v>261.63</v>
          </cell>
          <cell r="H36">
            <v>0</v>
          </cell>
          <cell r="I36">
            <v>0</v>
          </cell>
        </row>
        <row r="40">
          <cell r="C40">
            <v>18290</v>
          </cell>
          <cell r="D40">
            <v>75807.839999999997</v>
          </cell>
          <cell r="F40">
            <v>130</v>
          </cell>
          <cell r="G40">
            <v>18363.580000000002</v>
          </cell>
          <cell r="H40">
            <v>60</v>
          </cell>
          <cell r="I40">
            <v>199035.1</v>
          </cell>
        </row>
        <row r="56">
          <cell r="C56">
            <v>31206</v>
          </cell>
          <cell r="D56">
            <v>142958.72</v>
          </cell>
          <cell r="F56">
            <v>976</v>
          </cell>
          <cell r="G56">
            <v>45111.94</v>
          </cell>
          <cell r="H56">
            <v>266</v>
          </cell>
          <cell r="I56">
            <v>13270.29</v>
          </cell>
        </row>
        <row r="88">
          <cell r="C88">
            <v>67589</v>
          </cell>
          <cell r="D88">
            <v>405430.09</v>
          </cell>
          <cell r="F88">
            <v>1986</v>
          </cell>
          <cell r="G88">
            <v>157916.56</v>
          </cell>
          <cell r="H88">
            <v>920</v>
          </cell>
          <cell r="I88">
            <v>215520.54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262</v>
          </cell>
          <cell r="D128">
            <v>1115.68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12031</v>
          </cell>
          <cell r="D132">
            <v>12947.66</v>
          </cell>
          <cell r="F132">
            <v>35</v>
          </cell>
          <cell r="G132">
            <v>1210.78</v>
          </cell>
          <cell r="H132">
            <v>13</v>
          </cell>
          <cell r="I132">
            <v>3684</v>
          </cell>
        </row>
        <row r="153">
          <cell r="C153">
            <v>38</v>
          </cell>
          <cell r="D153">
            <v>15310.49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203</v>
          </cell>
          <cell r="D161">
            <v>7792.68</v>
          </cell>
          <cell r="F161">
            <v>3</v>
          </cell>
          <cell r="G161">
            <v>1745.16</v>
          </cell>
          <cell r="H161">
            <v>2</v>
          </cell>
          <cell r="I161">
            <v>230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67144</v>
          </cell>
          <cell r="D170">
            <v>43353.96</v>
          </cell>
          <cell r="F170">
            <v>766</v>
          </cell>
          <cell r="G170">
            <v>24932.89</v>
          </cell>
          <cell r="H170">
            <v>434</v>
          </cell>
          <cell r="I170">
            <v>12846.94</v>
          </cell>
        </row>
        <row r="175">
          <cell r="C175">
            <v>192785</v>
          </cell>
        </row>
      </sheetData>
      <sheetData sheetId="2">
        <row r="11">
          <cell r="C11">
            <v>34328</v>
          </cell>
          <cell r="D11">
            <v>202876.17</v>
          </cell>
          <cell r="J11">
            <v>1456</v>
          </cell>
          <cell r="K11">
            <v>101883.09</v>
          </cell>
        </row>
        <row r="12">
          <cell r="C12">
            <v>4987</v>
          </cell>
          <cell r="D12">
            <v>60106.87</v>
          </cell>
          <cell r="J12">
            <v>278</v>
          </cell>
          <cell r="K12">
            <v>16537.150000000001</v>
          </cell>
        </row>
        <row r="13">
          <cell r="C13">
            <v>261</v>
          </cell>
          <cell r="D13">
            <v>6085.86</v>
          </cell>
          <cell r="J13">
            <v>25</v>
          </cell>
          <cell r="K13">
            <v>1725.19</v>
          </cell>
        </row>
        <row r="14">
          <cell r="C14">
            <v>608</v>
          </cell>
          <cell r="D14">
            <v>525.47</v>
          </cell>
          <cell r="J14">
            <v>11</v>
          </cell>
          <cell r="K14">
            <v>840.32</v>
          </cell>
        </row>
        <row r="15">
          <cell r="C15">
            <v>35</v>
          </cell>
          <cell r="D15">
            <v>107.57</v>
          </cell>
          <cell r="J15">
            <v>4</v>
          </cell>
          <cell r="K15">
            <v>61.16</v>
          </cell>
        </row>
        <row r="16">
          <cell r="C16">
            <v>4125</v>
          </cell>
          <cell r="D16">
            <v>8553.4699999999993</v>
          </cell>
          <cell r="J16">
            <v>21</v>
          </cell>
          <cell r="K16">
            <v>1217.5</v>
          </cell>
        </row>
        <row r="17">
          <cell r="C17">
            <v>1360</v>
          </cell>
          <cell r="D17">
            <v>433.72</v>
          </cell>
          <cell r="J17">
            <v>0</v>
          </cell>
          <cell r="K17">
            <v>0</v>
          </cell>
        </row>
        <row r="18">
          <cell r="C18">
            <v>97</v>
          </cell>
          <cell r="D18">
            <v>356.81</v>
          </cell>
          <cell r="J18">
            <v>3</v>
          </cell>
          <cell r="K18">
            <v>256.43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17806</v>
          </cell>
          <cell r="D25">
            <v>80394.91</v>
          </cell>
          <cell r="J25">
            <v>38</v>
          </cell>
          <cell r="K25">
            <v>6153.97</v>
          </cell>
        </row>
        <row r="26">
          <cell r="C26">
            <v>1133</v>
          </cell>
          <cell r="D26">
            <v>17588.29</v>
          </cell>
          <cell r="J26">
            <v>97</v>
          </cell>
          <cell r="K26">
            <v>22575.67</v>
          </cell>
        </row>
        <row r="27">
          <cell r="C27">
            <v>150</v>
          </cell>
          <cell r="D27">
            <v>2317.48</v>
          </cell>
          <cell r="J27">
            <v>13</v>
          </cell>
          <cell r="K27">
            <v>2453.94</v>
          </cell>
        </row>
        <row r="28">
          <cell r="C28">
            <v>15</v>
          </cell>
          <cell r="D28">
            <v>159.61000000000001</v>
          </cell>
          <cell r="J28">
            <v>0</v>
          </cell>
          <cell r="K28">
            <v>0</v>
          </cell>
        </row>
        <row r="29">
          <cell r="C29">
            <v>8</v>
          </cell>
          <cell r="D29">
            <v>44.29</v>
          </cell>
          <cell r="J29">
            <v>0</v>
          </cell>
          <cell r="K29">
            <v>0</v>
          </cell>
        </row>
        <row r="30">
          <cell r="C30">
            <v>639</v>
          </cell>
          <cell r="D30">
            <v>1116.67</v>
          </cell>
          <cell r="J30">
            <v>0</v>
          </cell>
          <cell r="K30">
            <v>0</v>
          </cell>
        </row>
        <row r="31">
          <cell r="C31">
            <v>1028</v>
          </cell>
          <cell r="D31">
            <v>5239.8100000000004</v>
          </cell>
          <cell r="J31">
            <v>2</v>
          </cell>
          <cell r="K31">
            <v>36.090000000000003</v>
          </cell>
        </row>
        <row r="32">
          <cell r="C32">
            <v>1</v>
          </cell>
          <cell r="D32">
            <v>5.54</v>
          </cell>
          <cell r="J32">
            <v>0</v>
          </cell>
          <cell r="K32">
            <v>0</v>
          </cell>
        </row>
        <row r="34">
          <cell r="C34">
            <v>228</v>
          </cell>
          <cell r="D34">
            <v>1289.7</v>
          </cell>
          <cell r="J34">
            <v>5</v>
          </cell>
          <cell r="K34">
            <v>374.14</v>
          </cell>
        </row>
        <row r="35">
          <cell r="C35">
            <v>1</v>
          </cell>
          <cell r="D35">
            <v>14.16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3</v>
          </cell>
          <cell r="D38">
            <v>7.4</v>
          </cell>
          <cell r="J38">
            <v>0</v>
          </cell>
          <cell r="K38">
            <v>0</v>
          </cell>
        </row>
        <row r="39">
          <cell r="C39">
            <v>12</v>
          </cell>
          <cell r="D39">
            <v>52.89</v>
          </cell>
          <cell r="J39">
            <v>0</v>
          </cell>
          <cell r="K39">
            <v>0</v>
          </cell>
        </row>
        <row r="40">
          <cell r="C40">
            <v>4</v>
          </cell>
          <cell r="D40">
            <v>2.77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51817.88</v>
          </cell>
        </row>
        <row r="11">
          <cell r="P11">
            <v>70357.45</v>
          </cell>
        </row>
        <row r="12">
          <cell r="P12">
            <v>151341.95000000001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772.37</v>
          </cell>
        </row>
        <row r="16">
          <cell r="P16">
            <v>2427.5</v>
          </cell>
        </row>
        <row r="17">
          <cell r="P17">
            <v>60859.53</v>
          </cell>
        </row>
        <row r="20">
          <cell r="P20">
            <v>107748.16</v>
          </cell>
        </row>
        <row r="26">
          <cell r="P26">
            <v>295102.34999999998</v>
          </cell>
        </row>
        <row r="33">
          <cell r="P33">
            <v>0</v>
          </cell>
        </row>
        <row r="34">
          <cell r="P34">
            <v>929.73</v>
          </cell>
        </row>
        <row r="35">
          <cell r="P35">
            <v>10702.73</v>
          </cell>
        </row>
        <row r="36">
          <cell r="P36">
            <v>10717.13</v>
          </cell>
        </row>
        <row r="37">
          <cell r="P37">
            <v>0</v>
          </cell>
        </row>
        <row r="38">
          <cell r="P38">
            <v>6493.9</v>
          </cell>
        </row>
        <row r="39">
          <cell r="P39">
            <v>0</v>
          </cell>
        </row>
        <row r="40">
          <cell r="P40">
            <v>29144.01</v>
          </cell>
        </row>
      </sheetData>
      <sheetData sheetId="5">
        <row r="10">
          <cell r="G10">
            <v>11204.26</v>
          </cell>
        </row>
        <row r="11">
          <cell r="G11">
            <v>5824.83</v>
          </cell>
        </row>
        <row r="12">
          <cell r="G12">
            <v>22492.62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1928.23</v>
          </cell>
        </row>
        <row r="20">
          <cell r="G20">
            <v>9748.34</v>
          </cell>
        </row>
        <row r="26">
          <cell r="G26">
            <v>188641.15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2156.08</v>
          </cell>
        </row>
        <row r="41">
          <cell r="C41">
            <v>637764.18000000005</v>
          </cell>
          <cell r="D41">
            <v>5441.08</v>
          </cell>
          <cell r="E41">
            <v>499401.07</v>
          </cell>
          <cell r="G41">
            <v>242195.52</v>
          </cell>
          <cell r="I41">
            <v>21019.9</v>
          </cell>
          <cell r="K41">
            <v>27043.279999999999</v>
          </cell>
          <cell r="M41">
            <v>0</v>
          </cell>
        </row>
      </sheetData>
      <sheetData sheetId="6">
        <row r="9">
          <cell r="C9">
            <v>75867</v>
          </cell>
          <cell r="D9">
            <v>596813.41</v>
          </cell>
          <cell r="E9">
            <v>0</v>
          </cell>
        </row>
        <row r="18">
          <cell r="C18">
            <v>23972</v>
          </cell>
          <cell r="D18">
            <v>182530.31</v>
          </cell>
          <cell r="E18">
            <v>34890.99</v>
          </cell>
        </row>
        <row r="19">
          <cell r="C19">
            <v>3037</v>
          </cell>
          <cell r="D19">
            <v>12173.88</v>
          </cell>
          <cell r="E19">
            <v>2886.53</v>
          </cell>
        </row>
        <row r="20">
          <cell r="C20">
            <v>4174</v>
          </cell>
          <cell r="D20">
            <v>2651.94</v>
          </cell>
          <cell r="E20">
            <v>791.65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37120</v>
          </cell>
          <cell r="D22">
            <v>43155.97</v>
          </cell>
          <cell r="E22">
            <v>12803.49</v>
          </cell>
        </row>
        <row r="29">
          <cell r="C29">
            <v>28023</v>
          </cell>
          <cell r="D29">
            <v>191076.69</v>
          </cell>
          <cell r="E29">
            <v>36458.239999999998</v>
          </cell>
        </row>
        <row r="38">
          <cell r="C38">
            <v>20592</v>
          </cell>
          <cell r="D38">
            <v>16010.56</v>
          </cell>
          <cell r="E38">
            <v>1076.19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>
        <row r="10">
          <cell r="C10">
            <v>42071</v>
          </cell>
          <cell r="D10">
            <v>73311</v>
          </cell>
          <cell r="F10">
            <v>855</v>
          </cell>
          <cell r="G10">
            <v>39062</v>
          </cell>
          <cell r="H10">
            <v>226</v>
          </cell>
          <cell r="I10">
            <v>9182</v>
          </cell>
        </row>
        <row r="20">
          <cell r="C20">
            <v>1051</v>
          </cell>
          <cell r="D20">
            <v>158721</v>
          </cell>
          <cell r="F20">
            <v>10312</v>
          </cell>
          <cell r="G20">
            <v>116496</v>
          </cell>
          <cell r="H20">
            <v>550</v>
          </cell>
          <cell r="I20">
            <v>18959</v>
          </cell>
        </row>
        <row r="24">
          <cell r="C24">
            <v>4069</v>
          </cell>
          <cell r="D24">
            <v>101211</v>
          </cell>
          <cell r="F24">
            <v>500</v>
          </cell>
          <cell r="G24">
            <v>43044</v>
          </cell>
          <cell r="H24">
            <v>453</v>
          </cell>
          <cell r="I24">
            <v>32675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8</v>
          </cell>
          <cell r="D30">
            <v>76326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</v>
          </cell>
          <cell r="D33">
            <v>48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424</v>
          </cell>
          <cell r="D36">
            <v>4332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11514</v>
          </cell>
          <cell r="D40">
            <v>219412</v>
          </cell>
          <cell r="F40">
            <v>337</v>
          </cell>
          <cell r="G40">
            <v>26001</v>
          </cell>
          <cell r="H40">
            <v>75</v>
          </cell>
          <cell r="I40">
            <v>36045</v>
          </cell>
        </row>
        <row r="56">
          <cell r="C56">
            <v>10035</v>
          </cell>
          <cell r="D56">
            <v>88615</v>
          </cell>
          <cell r="F56">
            <v>126</v>
          </cell>
          <cell r="G56">
            <v>4121</v>
          </cell>
          <cell r="H56">
            <v>74</v>
          </cell>
          <cell r="I56">
            <v>3698</v>
          </cell>
        </row>
        <row r="88">
          <cell r="C88">
            <v>65144</v>
          </cell>
          <cell r="D88">
            <v>336107</v>
          </cell>
          <cell r="F88">
            <v>1721</v>
          </cell>
          <cell r="G88">
            <v>130023</v>
          </cell>
          <cell r="H88">
            <v>1415</v>
          </cell>
          <cell r="I88">
            <v>234908</v>
          </cell>
        </row>
        <row r="124">
          <cell r="C124">
            <v>6</v>
          </cell>
          <cell r="D124">
            <v>8715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178</v>
          </cell>
          <cell r="D128">
            <v>698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11074</v>
          </cell>
          <cell r="D132">
            <v>81358</v>
          </cell>
          <cell r="F132">
            <v>26</v>
          </cell>
          <cell r="G132">
            <v>434</v>
          </cell>
          <cell r="H132">
            <v>31</v>
          </cell>
          <cell r="I132">
            <v>4172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7</v>
          </cell>
          <cell r="D158">
            <v>13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843</v>
          </cell>
          <cell r="D161">
            <v>886</v>
          </cell>
          <cell r="F161">
            <v>1</v>
          </cell>
          <cell r="G161">
            <v>15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80802</v>
          </cell>
          <cell r="D170">
            <v>37822</v>
          </cell>
          <cell r="F170">
            <v>397</v>
          </cell>
          <cell r="G170">
            <v>16367</v>
          </cell>
          <cell r="H170">
            <v>459</v>
          </cell>
          <cell r="I170">
            <v>10116</v>
          </cell>
        </row>
        <row r="175">
          <cell r="C175">
            <v>165815</v>
          </cell>
        </row>
      </sheetData>
      <sheetData sheetId="1">
        <row r="11">
          <cell r="C11">
            <v>36900</v>
          </cell>
          <cell r="D11">
            <v>199699</v>
          </cell>
          <cell r="J11">
            <v>1485</v>
          </cell>
          <cell r="K11">
            <v>94876</v>
          </cell>
        </row>
        <row r="12">
          <cell r="C12">
            <v>3180</v>
          </cell>
          <cell r="D12">
            <v>33000</v>
          </cell>
          <cell r="J12">
            <v>165</v>
          </cell>
          <cell r="K12">
            <v>13241</v>
          </cell>
        </row>
        <row r="13">
          <cell r="C13">
            <v>303</v>
          </cell>
          <cell r="D13">
            <v>2867</v>
          </cell>
          <cell r="J13">
            <v>1</v>
          </cell>
          <cell r="K13">
            <v>47</v>
          </cell>
        </row>
        <row r="14">
          <cell r="C14">
            <v>544</v>
          </cell>
          <cell r="D14">
            <v>452</v>
          </cell>
          <cell r="J14">
            <v>9</v>
          </cell>
          <cell r="K14">
            <v>549</v>
          </cell>
        </row>
        <row r="15">
          <cell r="C15">
            <v>36</v>
          </cell>
          <cell r="D15">
            <v>111</v>
          </cell>
          <cell r="J15">
            <v>3</v>
          </cell>
          <cell r="K15">
            <v>255</v>
          </cell>
        </row>
        <row r="16">
          <cell r="C16">
            <v>3210</v>
          </cell>
          <cell r="D16">
            <v>4450</v>
          </cell>
          <cell r="J16">
            <v>9</v>
          </cell>
          <cell r="K16">
            <v>323</v>
          </cell>
        </row>
        <row r="17">
          <cell r="C17">
            <v>677</v>
          </cell>
          <cell r="D17">
            <v>208</v>
          </cell>
          <cell r="J17">
            <v>0</v>
          </cell>
          <cell r="K17">
            <v>0</v>
          </cell>
        </row>
        <row r="18">
          <cell r="C18">
            <v>95</v>
          </cell>
          <cell r="D18">
            <v>380</v>
          </cell>
          <cell r="J18">
            <v>2</v>
          </cell>
          <cell r="K18">
            <v>64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814</v>
          </cell>
          <cell r="D21">
            <v>186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28</v>
          </cell>
          <cell r="D23">
            <v>182</v>
          </cell>
          <cell r="J23">
            <v>0</v>
          </cell>
          <cell r="K23">
            <v>0</v>
          </cell>
        </row>
        <row r="25">
          <cell r="C25">
            <v>17564</v>
          </cell>
          <cell r="D25">
            <v>76575</v>
          </cell>
          <cell r="J25">
            <v>25</v>
          </cell>
          <cell r="K25">
            <v>2678</v>
          </cell>
        </row>
        <row r="26">
          <cell r="C26">
            <v>419</v>
          </cell>
          <cell r="D26">
            <v>6820</v>
          </cell>
          <cell r="J26">
            <v>19</v>
          </cell>
          <cell r="K26">
            <v>12337</v>
          </cell>
        </row>
        <row r="27">
          <cell r="C27">
            <v>263</v>
          </cell>
          <cell r="D27">
            <v>2514</v>
          </cell>
          <cell r="J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8</v>
          </cell>
          <cell r="D29">
            <v>39</v>
          </cell>
          <cell r="J29">
            <v>0</v>
          </cell>
          <cell r="K29">
            <v>0</v>
          </cell>
        </row>
        <row r="30">
          <cell r="C30">
            <v>253</v>
          </cell>
          <cell r="D30">
            <v>437</v>
          </cell>
          <cell r="J30">
            <v>1</v>
          </cell>
          <cell r="K30">
            <v>166</v>
          </cell>
        </row>
        <row r="31">
          <cell r="C31">
            <v>336</v>
          </cell>
          <cell r="D31">
            <v>1783</v>
          </cell>
          <cell r="J31">
            <v>0</v>
          </cell>
          <cell r="K31">
            <v>0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260</v>
          </cell>
          <cell r="D34">
            <v>1346</v>
          </cell>
          <cell r="J34">
            <v>0</v>
          </cell>
          <cell r="K34">
            <v>0</v>
          </cell>
        </row>
        <row r="35">
          <cell r="C35">
            <v>4</v>
          </cell>
          <cell r="D35">
            <v>30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1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14</v>
          </cell>
          <cell r="D39">
            <v>70</v>
          </cell>
          <cell r="J39">
            <v>0</v>
          </cell>
          <cell r="K39">
            <v>0</v>
          </cell>
        </row>
        <row r="40">
          <cell r="C40">
            <v>9</v>
          </cell>
          <cell r="D40">
            <v>5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53508</v>
          </cell>
        </row>
        <row r="11">
          <cell r="P11">
            <v>133326</v>
          </cell>
        </row>
        <row r="12">
          <cell r="P12">
            <v>86029</v>
          </cell>
        </row>
        <row r="13">
          <cell r="P13">
            <v>0</v>
          </cell>
        </row>
        <row r="14">
          <cell r="P14">
            <v>57245</v>
          </cell>
        </row>
        <row r="15">
          <cell r="P15">
            <v>41</v>
          </cell>
        </row>
        <row r="16">
          <cell r="P16">
            <v>3249</v>
          </cell>
        </row>
        <row r="17">
          <cell r="P17">
            <v>186463</v>
          </cell>
        </row>
        <row r="20">
          <cell r="P20">
            <v>75308</v>
          </cell>
        </row>
        <row r="26">
          <cell r="P26">
            <v>261448</v>
          </cell>
        </row>
        <row r="33">
          <cell r="P33">
            <v>6536</v>
          </cell>
        </row>
        <row r="34">
          <cell r="P34">
            <v>533</v>
          </cell>
        </row>
        <row r="35">
          <cell r="P35">
            <v>67527</v>
          </cell>
        </row>
        <row r="36">
          <cell r="P36">
            <v>0</v>
          </cell>
        </row>
        <row r="37">
          <cell r="P37">
            <v>11</v>
          </cell>
        </row>
        <row r="38">
          <cell r="P38">
            <v>753</v>
          </cell>
        </row>
        <row r="39">
          <cell r="P39">
            <v>0</v>
          </cell>
        </row>
        <row r="40">
          <cell r="P40">
            <v>20802</v>
          </cell>
        </row>
      </sheetData>
      <sheetData sheetId="4">
        <row r="10">
          <cell r="G10">
            <v>22455</v>
          </cell>
        </row>
        <row r="11">
          <cell r="G11">
            <v>10355</v>
          </cell>
        </row>
        <row r="12">
          <cell r="G12">
            <v>13972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101</v>
          </cell>
        </row>
        <row r="17">
          <cell r="G17">
            <v>14596</v>
          </cell>
        </row>
        <row r="20">
          <cell r="G20">
            <v>4111</v>
          </cell>
        </row>
        <row r="26">
          <cell r="G26">
            <v>194988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6362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2272</v>
          </cell>
        </row>
        <row r="41">
          <cell r="C41">
            <v>689426</v>
          </cell>
          <cell r="D41">
            <v>7374</v>
          </cell>
          <cell r="E41">
            <v>349755</v>
          </cell>
          <cell r="G41">
            <v>269212</v>
          </cell>
          <cell r="I41">
            <v>6009</v>
          </cell>
          <cell r="K41">
            <v>6846</v>
          </cell>
          <cell r="M41">
            <v>0</v>
          </cell>
        </row>
      </sheetData>
      <sheetData sheetId="5">
        <row r="9">
          <cell r="C9">
            <v>115724</v>
          </cell>
          <cell r="D9">
            <v>929572.8</v>
          </cell>
          <cell r="E9">
            <v>0</v>
          </cell>
        </row>
        <row r="18">
          <cell r="C18">
            <v>21572</v>
          </cell>
          <cell r="D18">
            <v>212383.56</v>
          </cell>
          <cell r="E18">
            <v>55102.7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22967</v>
          </cell>
          <cell r="D20">
            <v>9953</v>
          </cell>
          <cell r="E20">
            <v>5945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5424</v>
          </cell>
          <cell r="D29">
            <v>35055.21</v>
          </cell>
          <cell r="E29">
            <v>9676</v>
          </cell>
        </row>
        <row r="38">
          <cell r="C38">
            <v>128</v>
          </cell>
          <cell r="D38">
            <v>610</v>
          </cell>
          <cell r="E38">
            <v>371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>
        <row r="10">
          <cell r="C10">
            <v>55545</v>
          </cell>
          <cell r="D10">
            <v>21043</v>
          </cell>
          <cell r="F10">
            <v>177</v>
          </cell>
          <cell r="G10">
            <v>4657</v>
          </cell>
          <cell r="H10">
            <v>379</v>
          </cell>
          <cell r="I10">
            <v>2120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1060</v>
          </cell>
          <cell r="D24">
            <v>21218</v>
          </cell>
          <cell r="F24">
            <v>102</v>
          </cell>
          <cell r="G24">
            <v>8582</v>
          </cell>
          <cell r="H24">
            <v>256</v>
          </cell>
          <cell r="I24">
            <v>10006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862</v>
          </cell>
          <cell r="D40">
            <v>2816</v>
          </cell>
          <cell r="F40">
            <v>5</v>
          </cell>
          <cell r="G40">
            <v>189</v>
          </cell>
          <cell r="H40">
            <v>23</v>
          </cell>
          <cell r="I40">
            <v>638</v>
          </cell>
        </row>
        <row r="56">
          <cell r="C56">
            <v>546</v>
          </cell>
          <cell r="D56">
            <v>1948</v>
          </cell>
          <cell r="F56">
            <v>2</v>
          </cell>
          <cell r="G56">
            <v>149</v>
          </cell>
          <cell r="H56">
            <v>28</v>
          </cell>
          <cell r="I56">
            <v>615</v>
          </cell>
        </row>
        <row r="88">
          <cell r="C88">
            <v>91164</v>
          </cell>
          <cell r="D88">
            <v>488828</v>
          </cell>
          <cell r="F88">
            <v>1938</v>
          </cell>
          <cell r="G88">
            <v>164244</v>
          </cell>
          <cell r="H88">
            <v>5245</v>
          </cell>
          <cell r="I88">
            <v>217035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269</v>
          </cell>
          <cell r="D132">
            <v>486</v>
          </cell>
          <cell r="F132">
            <v>0</v>
          </cell>
          <cell r="G132">
            <v>0</v>
          </cell>
          <cell r="H132">
            <v>4</v>
          </cell>
          <cell r="I132">
            <v>158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8621</v>
          </cell>
          <cell r="D170">
            <v>4818</v>
          </cell>
          <cell r="F170">
            <v>34</v>
          </cell>
          <cell r="G170">
            <v>2124</v>
          </cell>
          <cell r="H170">
            <v>166</v>
          </cell>
          <cell r="I170">
            <v>2235</v>
          </cell>
        </row>
        <row r="175">
          <cell r="C175">
            <v>101675</v>
          </cell>
        </row>
      </sheetData>
      <sheetData sheetId="1">
        <row r="11">
          <cell r="C11">
            <v>53370</v>
          </cell>
          <cell r="D11">
            <v>303967</v>
          </cell>
          <cell r="J11">
            <v>1648</v>
          </cell>
          <cell r="K11">
            <v>115406</v>
          </cell>
        </row>
        <row r="12">
          <cell r="C12">
            <v>4756</v>
          </cell>
          <cell r="D12">
            <v>52548</v>
          </cell>
          <cell r="J12">
            <v>162</v>
          </cell>
          <cell r="K12">
            <v>9562</v>
          </cell>
        </row>
        <row r="13">
          <cell r="C13">
            <v>277</v>
          </cell>
          <cell r="D13">
            <v>6154</v>
          </cell>
          <cell r="J13">
            <v>12</v>
          </cell>
          <cell r="K13">
            <v>650</v>
          </cell>
        </row>
        <row r="14">
          <cell r="C14">
            <v>1094</v>
          </cell>
          <cell r="D14">
            <v>984</v>
          </cell>
          <cell r="J14">
            <v>1</v>
          </cell>
          <cell r="K14">
            <v>58</v>
          </cell>
        </row>
        <row r="15">
          <cell r="C15">
            <v>232</v>
          </cell>
          <cell r="D15">
            <v>824</v>
          </cell>
          <cell r="J15">
            <v>5</v>
          </cell>
          <cell r="K15">
            <v>264</v>
          </cell>
        </row>
        <row r="16">
          <cell r="C16">
            <v>5555</v>
          </cell>
          <cell r="D16">
            <v>10046</v>
          </cell>
          <cell r="J16">
            <v>32</v>
          </cell>
          <cell r="K16">
            <v>1551</v>
          </cell>
        </row>
        <row r="17">
          <cell r="C17">
            <v>1246</v>
          </cell>
          <cell r="D17">
            <v>399</v>
          </cell>
          <cell r="J17">
            <v>1</v>
          </cell>
          <cell r="K17">
            <v>55</v>
          </cell>
        </row>
        <row r="18">
          <cell r="C18">
            <v>0</v>
          </cell>
          <cell r="D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22965</v>
          </cell>
          <cell r="D25">
            <v>107640</v>
          </cell>
          <cell r="J25">
            <v>46</v>
          </cell>
          <cell r="K25">
            <v>14408</v>
          </cell>
        </row>
        <row r="26">
          <cell r="C26">
            <v>0</v>
          </cell>
          <cell r="D26">
            <v>0</v>
          </cell>
          <cell r="J26">
            <v>18</v>
          </cell>
          <cell r="K26">
            <v>6410</v>
          </cell>
        </row>
        <row r="27">
          <cell r="C27">
            <v>0</v>
          </cell>
          <cell r="D27">
            <v>0</v>
          </cell>
          <cell r="J27">
            <v>8</v>
          </cell>
          <cell r="K27">
            <v>14479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J30">
            <v>0</v>
          </cell>
          <cell r="K30">
            <v>0</v>
          </cell>
        </row>
        <row r="31">
          <cell r="C31">
            <v>0</v>
          </cell>
          <cell r="D31">
            <v>0</v>
          </cell>
          <cell r="J31">
            <v>5</v>
          </cell>
          <cell r="K31">
            <v>1401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1647</v>
          </cell>
          <cell r="D34">
            <v>5755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16834</v>
          </cell>
        </row>
        <row r="11">
          <cell r="P11">
            <v>0</v>
          </cell>
        </row>
        <row r="12">
          <cell r="P12">
            <v>16974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2252</v>
          </cell>
        </row>
        <row r="20">
          <cell r="P20">
            <v>1558</v>
          </cell>
        </row>
        <row r="26">
          <cell r="P26">
            <v>342537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389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3854</v>
          </cell>
        </row>
      </sheetData>
      <sheetData sheetId="4">
        <row r="10">
          <cell r="G10">
            <v>3370</v>
          </cell>
        </row>
        <row r="11">
          <cell r="G11">
            <v>0</v>
          </cell>
        </row>
        <row r="12">
          <cell r="G12">
            <v>224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49</v>
          </cell>
        </row>
        <row r="20">
          <cell r="G20">
            <v>0</v>
          </cell>
        </row>
        <row r="26">
          <cell r="G26">
            <v>81026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127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969</v>
          </cell>
        </row>
        <row r="41">
          <cell r="C41">
            <v>354927.9</v>
          </cell>
          <cell r="D41">
            <v>0</v>
          </cell>
          <cell r="E41">
            <v>232807</v>
          </cell>
          <cell r="G41">
            <v>85765</v>
          </cell>
          <cell r="I41">
            <v>2428.8000000000002</v>
          </cell>
          <cell r="K41">
            <v>2828</v>
          </cell>
          <cell r="M41">
            <v>0</v>
          </cell>
        </row>
      </sheetData>
      <sheetData sheetId="5">
        <row r="9">
          <cell r="C9">
            <v>294</v>
          </cell>
          <cell r="D9">
            <v>1035</v>
          </cell>
        </row>
        <row r="18">
          <cell r="C18">
            <v>63720</v>
          </cell>
          <cell r="D18">
            <v>339016</v>
          </cell>
          <cell r="E18">
            <v>110010</v>
          </cell>
        </row>
        <row r="19">
          <cell r="C19">
            <v>918</v>
          </cell>
          <cell r="D19">
            <v>5089</v>
          </cell>
          <cell r="E19">
            <v>1742</v>
          </cell>
        </row>
        <row r="20">
          <cell r="C20">
            <v>445</v>
          </cell>
          <cell r="D20">
            <v>201</v>
          </cell>
          <cell r="E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36298</v>
          </cell>
          <cell r="D29">
            <v>195816</v>
          </cell>
          <cell r="E29">
            <v>49048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58499</v>
          </cell>
          <cell r="D10">
            <v>44340</v>
          </cell>
          <cell r="F10">
            <v>477</v>
          </cell>
          <cell r="G10">
            <v>18971</v>
          </cell>
          <cell r="H10">
            <v>60</v>
          </cell>
          <cell r="I10">
            <v>5055</v>
          </cell>
        </row>
        <row r="20">
          <cell r="C20">
            <v>362</v>
          </cell>
          <cell r="D20">
            <v>98626</v>
          </cell>
          <cell r="F20">
            <v>3787</v>
          </cell>
          <cell r="G20">
            <v>37935</v>
          </cell>
          <cell r="H20">
            <v>134</v>
          </cell>
          <cell r="I20">
            <v>1803</v>
          </cell>
        </row>
        <row r="24">
          <cell r="C24">
            <v>2532</v>
          </cell>
          <cell r="D24">
            <v>80799</v>
          </cell>
          <cell r="F24">
            <v>488</v>
          </cell>
          <cell r="G24">
            <v>48715</v>
          </cell>
          <cell r="H24">
            <v>185</v>
          </cell>
          <cell r="I24">
            <v>10411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</v>
          </cell>
          <cell r="D33">
            <v>23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146</v>
          </cell>
          <cell r="D36">
            <v>11561</v>
          </cell>
          <cell r="F36">
            <v>8</v>
          </cell>
          <cell r="G36">
            <v>400</v>
          </cell>
          <cell r="H36">
            <v>2</v>
          </cell>
          <cell r="I36">
            <v>13</v>
          </cell>
        </row>
        <row r="40">
          <cell r="C40">
            <v>3384</v>
          </cell>
          <cell r="D40">
            <v>45361</v>
          </cell>
          <cell r="F40">
            <v>13</v>
          </cell>
          <cell r="G40">
            <v>5606</v>
          </cell>
          <cell r="H40">
            <v>19</v>
          </cell>
          <cell r="I40">
            <v>16528</v>
          </cell>
        </row>
        <row r="56">
          <cell r="C56">
            <v>1921</v>
          </cell>
          <cell r="D56">
            <v>182870</v>
          </cell>
          <cell r="F56">
            <v>218</v>
          </cell>
          <cell r="G56">
            <v>25670</v>
          </cell>
          <cell r="H56">
            <v>45</v>
          </cell>
          <cell r="I56">
            <v>5477</v>
          </cell>
        </row>
        <row r="88">
          <cell r="C88">
            <v>111903</v>
          </cell>
          <cell r="D88">
            <v>615524</v>
          </cell>
          <cell r="F88">
            <v>3706</v>
          </cell>
          <cell r="G88">
            <v>267987</v>
          </cell>
          <cell r="H88">
            <v>965</v>
          </cell>
          <cell r="I88">
            <v>112025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109</v>
          </cell>
          <cell r="D128">
            <v>514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1653</v>
          </cell>
          <cell r="D132">
            <v>39477</v>
          </cell>
          <cell r="F132">
            <v>13</v>
          </cell>
          <cell r="G132">
            <v>4190</v>
          </cell>
          <cell r="H132">
            <v>21</v>
          </cell>
          <cell r="I132">
            <v>10922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21</v>
          </cell>
          <cell r="D161">
            <v>8584</v>
          </cell>
          <cell r="F161">
            <v>0</v>
          </cell>
          <cell r="G161">
            <v>0</v>
          </cell>
          <cell r="H161">
            <v>1</v>
          </cell>
          <cell r="I161">
            <v>250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36393</v>
          </cell>
          <cell r="D170">
            <v>16895</v>
          </cell>
          <cell r="F170">
            <v>178</v>
          </cell>
          <cell r="G170">
            <v>2992</v>
          </cell>
          <cell r="H170">
            <v>26</v>
          </cell>
          <cell r="I170">
            <v>338</v>
          </cell>
        </row>
        <row r="175">
          <cell r="C175">
            <v>155526</v>
          </cell>
        </row>
      </sheetData>
      <sheetData sheetId="2">
        <row r="11">
          <cell r="C11">
            <v>64070</v>
          </cell>
          <cell r="D11">
            <v>363815</v>
          </cell>
          <cell r="J11">
            <v>3091</v>
          </cell>
          <cell r="K11">
            <v>194309</v>
          </cell>
        </row>
        <row r="12">
          <cell r="C12">
            <v>6544</v>
          </cell>
          <cell r="D12">
            <v>70713</v>
          </cell>
          <cell r="J12">
            <v>358</v>
          </cell>
          <cell r="K12">
            <v>22819</v>
          </cell>
        </row>
        <row r="13">
          <cell r="C13">
            <v>470</v>
          </cell>
          <cell r="D13">
            <v>9756</v>
          </cell>
          <cell r="J13">
            <v>81</v>
          </cell>
          <cell r="K13">
            <v>6708</v>
          </cell>
        </row>
        <row r="14">
          <cell r="C14">
            <v>965</v>
          </cell>
          <cell r="D14">
            <v>782</v>
          </cell>
          <cell r="J14">
            <v>9</v>
          </cell>
          <cell r="K14">
            <v>563</v>
          </cell>
        </row>
        <row r="15">
          <cell r="C15">
            <v>48</v>
          </cell>
          <cell r="D15">
            <v>170</v>
          </cell>
          <cell r="J15">
            <v>2</v>
          </cell>
          <cell r="K15">
            <v>84</v>
          </cell>
        </row>
        <row r="16">
          <cell r="C16">
            <v>5203</v>
          </cell>
          <cell r="D16">
            <v>8986</v>
          </cell>
          <cell r="J16">
            <v>24</v>
          </cell>
          <cell r="K16">
            <v>1598</v>
          </cell>
        </row>
        <row r="17">
          <cell r="C17">
            <v>1456</v>
          </cell>
          <cell r="D17">
            <v>458</v>
          </cell>
          <cell r="J17">
            <v>2</v>
          </cell>
          <cell r="K17">
            <v>275</v>
          </cell>
        </row>
        <row r="18">
          <cell r="C18">
            <v>208</v>
          </cell>
          <cell r="D18">
            <v>723</v>
          </cell>
          <cell r="J18">
            <v>12</v>
          </cell>
          <cell r="K18">
            <v>420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30029</v>
          </cell>
          <cell r="D25">
            <v>131026</v>
          </cell>
          <cell r="J25">
            <v>64</v>
          </cell>
          <cell r="K25">
            <v>27429</v>
          </cell>
        </row>
        <row r="26">
          <cell r="C26">
            <v>799</v>
          </cell>
          <cell r="D26">
            <v>13388</v>
          </cell>
          <cell r="J26">
            <v>56</v>
          </cell>
          <cell r="K26">
            <v>11637</v>
          </cell>
        </row>
        <row r="27">
          <cell r="C27">
            <v>89</v>
          </cell>
          <cell r="D27">
            <v>1473</v>
          </cell>
          <cell r="J27">
            <v>2</v>
          </cell>
          <cell r="K27">
            <v>125</v>
          </cell>
        </row>
        <row r="28">
          <cell r="C28">
            <v>4</v>
          </cell>
          <cell r="D28">
            <v>22</v>
          </cell>
          <cell r="J28">
            <v>0</v>
          </cell>
          <cell r="K28">
            <v>0</v>
          </cell>
        </row>
        <row r="29">
          <cell r="C29">
            <v>17</v>
          </cell>
          <cell r="D29">
            <v>94</v>
          </cell>
          <cell r="J29">
            <v>0</v>
          </cell>
          <cell r="K29">
            <v>0</v>
          </cell>
        </row>
        <row r="30">
          <cell r="C30">
            <v>500</v>
          </cell>
          <cell r="D30">
            <v>913</v>
          </cell>
          <cell r="J30">
            <v>0</v>
          </cell>
          <cell r="K30">
            <v>0</v>
          </cell>
        </row>
        <row r="31">
          <cell r="C31">
            <v>785</v>
          </cell>
          <cell r="D31">
            <v>4176</v>
          </cell>
          <cell r="J31">
            <v>1</v>
          </cell>
          <cell r="K31">
            <v>266</v>
          </cell>
        </row>
        <row r="32">
          <cell r="C32">
            <v>1</v>
          </cell>
          <cell r="D32">
            <v>6</v>
          </cell>
          <cell r="J32">
            <v>0</v>
          </cell>
          <cell r="K32">
            <v>0</v>
          </cell>
        </row>
        <row r="34">
          <cell r="C34">
            <v>526</v>
          </cell>
          <cell r="D34">
            <v>2915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31038</v>
          </cell>
        </row>
        <row r="11">
          <cell r="P11">
            <v>69038</v>
          </cell>
        </row>
        <row r="12">
          <cell r="P12">
            <v>56559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16</v>
          </cell>
        </row>
        <row r="16">
          <cell r="P16">
            <v>8093</v>
          </cell>
        </row>
        <row r="17">
          <cell r="P17">
            <v>31753</v>
          </cell>
        </row>
        <row r="20">
          <cell r="P20">
            <v>128009</v>
          </cell>
        </row>
        <row r="26">
          <cell r="P26">
            <v>473459</v>
          </cell>
        </row>
        <row r="33">
          <cell r="P33">
            <v>0</v>
          </cell>
        </row>
        <row r="34">
          <cell r="P34">
            <v>360</v>
          </cell>
        </row>
        <row r="35">
          <cell r="P35">
            <v>27634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6009</v>
          </cell>
        </row>
        <row r="39">
          <cell r="P39">
            <v>0</v>
          </cell>
        </row>
        <row r="40">
          <cell r="P40">
            <v>11827</v>
          </cell>
        </row>
      </sheetData>
      <sheetData sheetId="5">
        <row r="10">
          <cell r="G10">
            <v>10798</v>
          </cell>
        </row>
        <row r="11">
          <cell r="G11">
            <v>4799</v>
          </cell>
        </row>
        <row r="12">
          <cell r="G12">
            <v>6747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4958</v>
          </cell>
        </row>
        <row r="20">
          <cell r="G20">
            <v>1643</v>
          </cell>
        </row>
        <row r="26">
          <cell r="G26">
            <v>245943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4287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623</v>
          </cell>
        </row>
        <row r="41">
          <cell r="C41">
            <v>716103</v>
          </cell>
          <cell r="D41">
            <v>23</v>
          </cell>
          <cell r="E41">
            <v>162822</v>
          </cell>
          <cell r="G41">
            <v>279798</v>
          </cell>
          <cell r="I41">
            <v>8188</v>
          </cell>
          <cell r="K41">
            <v>5783</v>
          </cell>
          <cell r="M41">
            <v>0</v>
          </cell>
        </row>
      </sheetData>
      <sheetData sheetId="6">
        <row r="9">
          <cell r="C9">
            <v>16265</v>
          </cell>
          <cell r="D9">
            <v>166854</v>
          </cell>
          <cell r="E9">
            <v>0</v>
          </cell>
        </row>
        <row r="18">
          <cell r="C18">
            <v>55291</v>
          </cell>
          <cell r="D18">
            <v>537193</v>
          </cell>
          <cell r="E18">
            <v>131163</v>
          </cell>
        </row>
        <row r="19">
          <cell r="C19">
            <v>14148</v>
          </cell>
          <cell r="D19">
            <v>68243</v>
          </cell>
          <cell r="E19">
            <v>21386</v>
          </cell>
        </row>
        <row r="20">
          <cell r="C20">
            <v>2233</v>
          </cell>
          <cell r="D20">
            <v>1125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13</v>
          </cell>
          <cell r="D22">
            <v>144</v>
          </cell>
          <cell r="E22">
            <v>0</v>
          </cell>
        </row>
        <row r="29">
          <cell r="C29">
            <v>67576</v>
          </cell>
          <cell r="D29">
            <v>371015</v>
          </cell>
          <cell r="E29">
            <v>77832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3"/>
    </sheetNames>
    <sheetDataSet>
      <sheetData sheetId="0"/>
      <sheetData sheetId="1">
        <row r="10">
          <cell r="C10">
            <v>50718</v>
          </cell>
          <cell r="D10">
            <v>37507</v>
          </cell>
          <cell r="F10">
            <v>325</v>
          </cell>
          <cell r="G10">
            <v>12720</v>
          </cell>
          <cell r="H10">
            <v>48</v>
          </cell>
          <cell r="I10">
            <v>1668.3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4494</v>
          </cell>
          <cell r="D24">
            <v>92753</v>
          </cell>
          <cell r="F24">
            <v>507</v>
          </cell>
          <cell r="G24">
            <v>47803</v>
          </cell>
          <cell r="H24">
            <v>207</v>
          </cell>
          <cell r="I24">
            <v>24682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2</v>
          </cell>
          <cell r="D30">
            <v>562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15</v>
          </cell>
          <cell r="D33">
            <v>420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152</v>
          </cell>
          <cell r="D36">
            <v>3145.94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5613</v>
          </cell>
          <cell r="D40">
            <v>47827</v>
          </cell>
          <cell r="F40">
            <v>49</v>
          </cell>
          <cell r="G40">
            <v>1442</v>
          </cell>
          <cell r="H40">
            <v>39</v>
          </cell>
          <cell r="I40">
            <v>4017</v>
          </cell>
        </row>
        <row r="56">
          <cell r="C56">
            <v>2675</v>
          </cell>
          <cell r="D56">
            <v>20662.95</v>
          </cell>
          <cell r="F56">
            <v>91</v>
          </cell>
          <cell r="G56">
            <v>2838</v>
          </cell>
          <cell r="H56">
            <v>24</v>
          </cell>
          <cell r="I56">
            <v>908</v>
          </cell>
        </row>
        <row r="88">
          <cell r="C88">
            <v>78155</v>
          </cell>
          <cell r="D88">
            <v>417890</v>
          </cell>
          <cell r="F88">
            <v>2033</v>
          </cell>
          <cell r="G88">
            <v>132303</v>
          </cell>
          <cell r="H88">
            <v>952</v>
          </cell>
          <cell r="I88">
            <v>171694.2</v>
          </cell>
        </row>
        <row r="124">
          <cell r="C124">
            <v>30</v>
          </cell>
          <cell r="D124">
            <v>1381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199</v>
          </cell>
          <cell r="D128">
            <v>667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3304</v>
          </cell>
          <cell r="D132">
            <v>21196</v>
          </cell>
          <cell r="F132">
            <v>35</v>
          </cell>
          <cell r="G132">
            <v>935</v>
          </cell>
          <cell r="H132">
            <v>20</v>
          </cell>
          <cell r="I132">
            <v>8488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2</v>
          </cell>
          <cell r="D158">
            <v>7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30587</v>
          </cell>
          <cell r="D170">
            <v>20344</v>
          </cell>
          <cell r="F170">
            <v>267</v>
          </cell>
          <cell r="G170">
            <v>5275</v>
          </cell>
          <cell r="H170">
            <v>266</v>
          </cell>
          <cell r="I170">
            <v>6686</v>
          </cell>
        </row>
        <row r="175">
          <cell r="C175">
            <v>121692</v>
          </cell>
        </row>
      </sheetData>
      <sheetData sheetId="2">
        <row r="11">
          <cell r="C11">
            <v>44711</v>
          </cell>
          <cell r="D11">
            <v>244640</v>
          </cell>
          <cell r="J11">
            <v>1687</v>
          </cell>
          <cell r="K11">
            <v>86378</v>
          </cell>
        </row>
        <row r="12">
          <cell r="C12">
            <v>4247</v>
          </cell>
          <cell r="D12">
            <v>46861</v>
          </cell>
          <cell r="J12">
            <v>203</v>
          </cell>
          <cell r="K12">
            <v>13358</v>
          </cell>
        </row>
        <row r="13">
          <cell r="C13">
            <v>332</v>
          </cell>
          <cell r="D13">
            <v>6706</v>
          </cell>
          <cell r="J13">
            <v>9</v>
          </cell>
          <cell r="K13">
            <v>802</v>
          </cell>
        </row>
        <row r="14">
          <cell r="C14">
            <v>1269</v>
          </cell>
          <cell r="D14">
            <v>1084</v>
          </cell>
          <cell r="J14">
            <v>6</v>
          </cell>
          <cell r="K14">
            <v>100</v>
          </cell>
        </row>
        <row r="15">
          <cell r="C15">
            <v>190</v>
          </cell>
          <cell r="D15">
            <v>647</v>
          </cell>
          <cell r="J15">
            <v>11</v>
          </cell>
          <cell r="K15">
            <v>658</v>
          </cell>
        </row>
        <row r="16">
          <cell r="C16">
            <v>4237</v>
          </cell>
          <cell r="D16">
            <v>6881</v>
          </cell>
          <cell r="J16">
            <v>18</v>
          </cell>
          <cell r="K16">
            <v>560</v>
          </cell>
        </row>
        <row r="17">
          <cell r="C17">
            <v>1368</v>
          </cell>
          <cell r="D17">
            <v>450</v>
          </cell>
          <cell r="J17">
            <v>2</v>
          </cell>
          <cell r="K17">
            <v>59</v>
          </cell>
        </row>
        <row r="18">
          <cell r="C18">
            <v>280</v>
          </cell>
          <cell r="D18">
            <v>1239</v>
          </cell>
          <cell r="J18">
            <v>25</v>
          </cell>
          <cell r="K18">
            <v>889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19042</v>
          </cell>
          <cell r="D25">
            <v>83005</v>
          </cell>
          <cell r="J25">
            <v>29</v>
          </cell>
          <cell r="K25">
            <v>6257</v>
          </cell>
        </row>
        <row r="26">
          <cell r="C26">
            <v>801</v>
          </cell>
          <cell r="D26">
            <v>12410</v>
          </cell>
          <cell r="J26">
            <v>35</v>
          </cell>
          <cell r="K26">
            <v>21528</v>
          </cell>
        </row>
        <row r="27">
          <cell r="C27">
            <v>87</v>
          </cell>
          <cell r="D27">
            <v>1271</v>
          </cell>
          <cell r="J27">
            <v>2</v>
          </cell>
          <cell r="K27">
            <v>464</v>
          </cell>
        </row>
        <row r="28">
          <cell r="C28">
            <v>3</v>
          </cell>
          <cell r="D28">
            <v>34</v>
          </cell>
          <cell r="J28">
            <v>0</v>
          </cell>
          <cell r="K28">
            <v>0</v>
          </cell>
        </row>
        <row r="29">
          <cell r="C29">
            <v>15</v>
          </cell>
          <cell r="D29">
            <v>85</v>
          </cell>
          <cell r="J29">
            <v>0</v>
          </cell>
          <cell r="K29">
            <v>0</v>
          </cell>
        </row>
        <row r="30">
          <cell r="C30">
            <v>354</v>
          </cell>
          <cell r="D30">
            <v>623</v>
          </cell>
          <cell r="J30">
            <v>1</v>
          </cell>
          <cell r="K30">
            <v>301</v>
          </cell>
        </row>
        <row r="31">
          <cell r="C31">
            <v>807</v>
          </cell>
          <cell r="D31">
            <v>3964</v>
          </cell>
          <cell r="J31">
            <v>2</v>
          </cell>
          <cell r="K31">
            <v>184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95</v>
          </cell>
          <cell r="D34">
            <v>690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7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1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3</v>
          </cell>
          <cell r="J38">
            <v>0</v>
          </cell>
          <cell r="K38">
            <v>0</v>
          </cell>
        </row>
        <row r="39">
          <cell r="C39">
            <v>6</v>
          </cell>
          <cell r="D39">
            <v>42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26903</v>
          </cell>
        </row>
        <row r="11">
          <cell r="P11">
            <v>0</v>
          </cell>
        </row>
        <row r="12">
          <cell r="P12">
            <v>63355</v>
          </cell>
        </row>
        <row r="13">
          <cell r="P13">
            <v>0</v>
          </cell>
        </row>
        <row r="14">
          <cell r="P14">
            <v>393</v>
          </cell>
        </row>
        <row r="15">
          <cell r="P15">
            <v>294</v>
          </cell>
        </row>
        <row r="16">
          <cell r="P16">
            <v>2117</v>
          </cell>
        </row>
        <row r="17">
          <cell r="P17">
            <v>31087</v>
          </cell>
        </row>
        <row r="20">
          <cell r="P20">
            <v>14561</v>
          </cell>
        </row>
        <row r="26">
          <cell r="P26">
            <v>309011</v>
          </cell>
        </row>
        <row r="33">
          <cell r="P33">
            <v>1036</v>
          </cell>
        </row>
        <row r="34">
          <cell r="P34">
            <v>434</v>
          </cell>
        </row>
        <row r="35">
          <cell r="P35">
            <v>14837</v>
          </cell>
        </row>
        <row r="36">
          <cell r="P36">
            <v>0</v>
          </cell>
        </row>
        <row r="37">
          <cell r="P37">
            <v>4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10960</v>
          </cell>
        </row>
      </sheetData>
      <sheetData sheetId="5">
        <row r="10">
          <cell r="G10">
            <v>9967.15</v>
          </cell>
        </row>
        <row r="11">
          <cell r="G11">
            <v>0</v>
          </cell>
        </row>
        <row r="12">
          <cell r="G12">
            <v>7479.98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9271.27</v>
          </cell>
        </row>
        <row r="20">
          <cell r="G20">
            <v>2096.2600000000002</v>
          </cell>
        </row>
        <row r="26">
          <cell r="G26">
            <v>230601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7307.65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3407.96</v>
          </cell>
        </row>
        <row r="41">
          <cell r="C41">
            <v>425103.22</v>
          </cell>
          <cell r="D41">
            <v>5459.57</v>
          </cell>
          <cell r="E41">
            <v>218143.5</v>
          </cell>
          <cell r="G41">
            <v>270131.27</v>
          </cell>
          <cell r="I41">
            <v>7911.7</v>
          </cell>
          <cell r="K41">
            <v>6743.33</v>
          </cell>
          <cell r="M41">
            <v>35405.72</v>
          </cell>
        </row>
      </sheetData>
      <sheetData sheetId="6">
        <row r="9">
          <cell r="C9">
            <v>78824</v>
          </cell>
          <cell r="D9">
            <v>429272</v>
          </cell>
          <cell r="E9">
            <v>0</v>
          </cell>
        </row>
        <row r="18">
          <cell r="C18">
            <v>29041</v>
          </cell>
          <cell r="D18">
            <v>168133</v>
          </cell>
          <cell r="E18">
            <v>45406.99</v>
          </cell>
        </row>
        <row r="19">
          <cell r="C19">
            <v>2971</v>
          </cell>
          <cell r="D19">
            <v>14505</v>
          </cell>
          <cell r="E19">
            <v>4944.99</v>
          </cell>
        </row>
        <row r="20">
          <cell r="C20">
            <v>1371</v>
          </cell>
          <cell r="D20">
            <v>787</v>
          </cell>
          <cell r="E20">
            <v>196.31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950</v>
          </cell>
          <cell r="D22">
            <v>3561.6</v>
          </cell>
          <cell r="E22">
            <v>0</v>
          </cell>
        </row>
        <row r="29">
          <cell r="C29">
            <v>8535</v>
          </cell>
          <cell r="D29">
            <v>48104</v>
          </cell>
          <cell r="E29">
            <v>8271.09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"/>
      <sheetName val="СП-9 (н.о.)"/>
      <sheetName val="СП-10 (н.о.)"/>
      <sheetName val="СП-99"/>
    </sheetNames>
    <sheetDataSet>
      <sheetData sheetId="0"/>
      <sheetData sheetId="1">
        <row r="11">
          <cell r="C11">
            <v>52058</v>
          </cell>
          <cell r="D11">
            <v>48289.21</v>
          </cell>
          <cell r="F11">
            <v>344</v>
          </cell>
          <cell r="G11">
            <v>17748.419999999998</v>
          </cell>
          <cell r="H11">
            <v>93</v>
          </cell>
          <cell r="I11">
            <v>8410.1899999999987</v>
          </cell>
        </row>
        <row r="21">
          <cell r="C21">
            <v>560</v>
          </cell>
          <cell r="D21">
            <v>108259.45000000001</v>
          </cell>
          <cell r="F21">
            <v>3133</v>
          </cell>
          <cell r="G21">
            <v>29981.78</v>
          </cell>
          <cell r="H21">
            <v>120</v>
          </cell>
          <cell r="I21">
            <v>1387.66</v>
          </cell>
        </row>
        <row r="25">
          <cell r="C25">
            <v>3670</v>
          </cell>
          <cell r="D25">
            <v>102161.68000000001</v>
          </cell>
          <cell r="F25">
            <v>739</v>
          </cell>
          <cell r="G25">
            <v>60460.07</v>
          </cell>
          <cell r="H25">
            <v>193</v>
          </cell>
          <cell r="I25">
            <v>33070.270000000004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C34">
            <v>2</v>
          </cell>
          <cell r="D34">
            <v>114.29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7">
          <cell r="C37">
            <v>31</v>
          </cell>
          <cell r="D37">
            <v>5481.8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41">
          <cell r="C41">
            <v>6410</v>
          </cell>
          <cell r="D41">
            <v>62261.760000000002</v>
          </cell>
          <cell r="F41">
            <v>31</v>
          </cell>
          <cell r="G41">
            <v>1582.8200000000002</v>
          </cell>
          <cell r="H41">
            <v>21</v>
          </cell>
          <cell r="I41">
            <v>12496.279999999999</v>
          </cell>
        </row>
        <row r="57">
          <cell r="C57">
            <v>4962</v>
          </cell>
          <cell r="D57">
            <v>44839.229999999996</v>
          </cell>
          <cell r="F57">
            <v>144</v>
          </cell>
          <cell r="G57">
            <v>4725.68</v>
          </cell>
          <cell r="H57">
            <v>25</v>
          </cell>
          <cell r="I57">
            <v>1810.96</v>
          </cell>
        </row>
        <row r="89">
          <cell r="C89">
            <v>49317</v>
          </cell>
          <cell r="D89">
            <v>288514.98999999993</v>
          </cell>
          <cell r="F89">
            <v>1652</v>
          </cell>
          <cell r="G89">
            <v>145444.66000000003</v>
          </cell>
          <cell r="H89">
            <v>825</v>
          </cell>
          <cell r="I89">
            <v>214628.92999999996</v>
          </cell>
        </row>
        <row r="125"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9">
          <cell r="C129">
            <v>75</v>
          </cell>
          <cell r="D129">
            <v>348.62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3">
          <cell r="C133">
            <v>1346</v>
          </cell>
          <cell r="D133">
            <v>28994.260000000002</v>
          </cell>
          <cell r="F133">
            <v>13</v>
          </cell>
          <cell r="G133">
            <v>3609.6</v>
          </cell>
          <cell r="H133">
            <v>4</v>
          </cell>
          <cell r="I133">
            <v>910.72</v>
          </cell>
        </row>
        <row r="154">
          <cell r="C154">
            <v>248</v>
          </cell>
          <cell r="D154">
            <v>889.09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9">
          <cell r="C159">
            <v>8</v>
          </cell>
          <cell r="D159">
            <v>119.69999999999999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2">
          <cell r="C162">
            <v>16</v>
          </cell>
          <cell r="D162">
            <v>2525.6600000000003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8"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71">
          <cell r="C171">
            <v>13833</v>
          </cell>
          <cell r="D171">
            <v>11110.47</v>
          </cell>
          <cell r="F171">
            <v>131</v>
          </cell>
          <cell r="G171">
            <v>3064.99</v>
          </cell>
          <cell r="H171">
            <v>90</v>
          </cell>
          <cell r="I171">
            <v>2547.52</v>
          </cell>
        </row>
        <row r="176">
          <cell r="C176">
            <v>95860</v>
          </cell>
        </row>
      </sheetData>
      <sheetData sheetId="2">
        <row r="12">
          <cell r="C12">
            <v>26694</v>
          </cell>
          <cell r="D12">
            <v>153837.59</v>
          </cell>
          <cell r="J12">
            <v>1450</v>
          </cell>
          <cell r="K12">
            <v>105888.1</v>
          </cell>
        </row>
        <row r="13">
          <cell r="C13">
            <v>3137</v>
          </cell>
          <cell r="D13">
            <v>38282.44</v>
          </cell>
          <cell r="J13">
            <v>72</v>
          </cell>
          <cell r="K13">
            <v>9304.82</v>
          </cell>
        </row>
        <row r="14">
          <cell r="C14">
            <v>226</v>
          </cell>
          <cell r="D14">
            <v>4802.2299999999996</v>
          </cell>
          <cell r="J14">
            <v>5</v>
          </cell>
          <cell r="K14">
            <v>956.62</v>
          </cell>
        </row>
        <row r="15">
          <cell r="C15">
            <v>640</v>
          </cell>
          <cell r="D15">
            <v>579.15</v>
          </cell>
          <cell r="J15">
            <v>2</v>
          </cell>
          <cell r="K15">
            <v>71.319999999999993</v>
          </cell>
        </row>
        <row r="16">
          <cell r="C16">
            <v>32</v>
          </cell>
          <cell r="D16">
            <v>97.66</v>
          </cell>
          <cell r="J16">
            <v>0</v>
          </cell>
          <cell r="K16">
            <v>0</v>
          </cell>
        </row>
        <row r="17">
          <cell r="C17">
            <v>2084</v>
          </cell>
          <cell r="D17">
            <v>3647.8</v>
          </cell>
          <cell r="J17">
            <v>5</v>
          </cell>
          <cell r="K17">
            <v>43.88</v>
          </cell>
        </row>
        <row r="18">
          <cell r="C18">
            <v>945</v>
          </cell>
          <cell r="D18">
            <v>299.74</v>
          </cell>
          <cell r="J18">
            <v>0</v>
          </cell>
          <cell r="K18">
            <v>0</v>
          </cell>
        </row>
        <row r="19">
          <cell r="C19">
            <v>111</v>
          </cell>
          <cell r="D19">
            <v>399.09</v>
          </cell>
          <cell r="J19">
            <v>2</v>
          </cell>
          <cell r="K19">
            <v>72.05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6">
          <cell r="C26">
            <v>9966</v>
          </cell>
          <cell r="D26">
            <v>53689.98</v>
          </cell>
          <cell r="J26">
            <v>96</v>
          </cell>
          <cell r="K26">
            <v>16417.259999999998</v>
          </cell>
        </row>
        <row r="27">
          <cell r="C27">
            <v>331</v>
          </cell>
          <cell r="D27">
            <v>5497.72</v>
          </cell>
          <cell r="J27">
            <v>4</v>
          </cell>
          <cell r="K27">
            <v>658.5</v>
          </cell>
        </row>
        <row r="28">
          <cell r="C28">
            <v>53</v>
          </cell>
          <cell r="D28">
            <v>845.08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2</v>
          </cell>
          <cell r="D30">
            <v>11.07</v>
          </cell>
          <cell r="J30">
            <v>0</v>
          </cell>
          <cell r="K30">
            <v>0</v>
          </cell>
        </row>
        <row r="31">
          <cell r="C31">
            <v>35</v>
          </cell>
          <cell r="D31">
            <v>65.05</v>
          </cell>
          <cell r="J31">
            <v>0</v>
          </cell>
          <cell r="K31">
            <v>0</v>
          </cell>
        </row>
        <row r="32">
          <cell r="C32">
            <v>306</v>
          </cell>
          <cell r="D32">
            <v>1553.24</v>
          </cell>
          <cell r="J32">
            <v>1</v>
          </cell>
          <cell r="K32">
            <v>60.19</v>
          </cell>
        </row>
        <row r="33">
          <cell r="C33">
            <v>0</v>
          </cell>
          <cell r="D33">
            <v>0</v>
          </cell>
          <cell r="J33">
            <v>0</v>
          </cell>
          <cell r="K33">
            <v>0</v>
          </cell>
        </row>
        <row r="35">
          <cell r="C35">
            <v>4075</v>
          </cell>
          <cell r="D35">
            <v>13540.29</v>
          </cell>
          <cell r="J35">
            <v>0</v>
          </cell>
          <cell r="K35">
            <v>0</v>
          </cell>
        </row>
        <row r="36">
          <cell r="C36">
            <v>17</v>
          </cell>
          <cell r="D36">
            <v>213.4</v>
          </cell>
          <cell r="J36">
            <v>0</v>
          </cell>
          <cell r="K36">
            <v>0</v>
          </cell>
        </row>
        <row r="37">
          <cell r="C37">
            <v>2</v>
          </cell>
          <cell r="D37">
            <v>35.67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0.62</v>
          </cell>
          <cell r="J38">
            <v>0</v>
          </cell>
          <cell r="K38">
            <v>0</v>
          </cell>
        </row>
        <row r="39">
          <cell r="C39">
            <v>4</v>
          </cell>
          <cell r="D39">
            <v>10.45</v>
          </cell>
          <cell r="J39">
            <v>0</v>
          </cell>
          <cell r="K39">
            <v>0</v>
          </cell>
        </row>
        <row r="40">
          <cell r="C40">
            <v>95</v>
          </cell>
          <cell r="D40">
            <v>313.02</v>
          </cell>
          <cell r="J40">
            <v>0</v>
          </cell>
          <cell r="K40">
            <v>0</v>
          </cell>
        </row>
        <row r="41">
          <cell r="C41">
            <v>85</v>
          </cell>
          <cell r="D41">
            <v>144.22</v>
          </cell>
          <cell r="J41">
            <v>0</v>
          </cell>
          <cell r="K41">
            <v>0</v>
          </cell>
        </row>
        <row r="42">
          <cell r="C42">
            <v>0</v>
          </cell>
          <cell r="D42">
            <v>0</v>
          </cell>
          <cell r="J42">
            <v>0</v>
          </cell>
          <cell r="K42">
            <v>0</v>
          </cell>
        </row>
      </sheetData>
      <sheetData sheetId="3"/>
      <sheetData sheetId="4">
        <row r="11">
          <cell r="P11">
            <v>34430.199999999997</v>
          </cell>
        </row>
        <row r="12">
          <cell r="P12">
            <v>76864.210000000006</v>
          </cell>
        </row>
        <row r="13">
          <cell r="P13">
            <v>69980.75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94.86</v>
          </cell>
        </row>
        <row r="17">
          <cell r="P17">
            <v>4549.8900000000003</v>
          </cell>
        </row>
        <row r="18">
          <cell r="P18">
            <v>36111.82</v>
          </cell>
        </row>
        <row r="21">
          <cell r="P21">
            <v>30042.29</v>
          </cell>
        </row>
        <row r="27">
          <cell r="P27">
            <v>221925.74</v>
          </cell>
        </row>
        <row r="34">
          <cell r="P34">
            <v>0</v>
          </cell>
        </row>
        <row r="35">
          <cell r="P35">
            <v>289.36</v>
          </cell>
        </row>
        <row r="36">
          <cell r="P36">
            <v>22867.759999999998</v>
          </cell>
        </row>
        <row r="37">
          <cell r="P37">
            <v>666.82</v>
          </cell>
        </row>
        <row r="38">
          <cell r="P38">
            <v>94.41</v>
          </cell>
        </row>
        <row r="39">
          <cell r="P39">
            <v>1991.99</v>
          </cell>
        </row>
        <row r="40">
          <cell r="P40">
            <v>0</v>
          </cell>
        </row>
        <row r="41">
          <cell r="P41">
            <v>6666.28</v>
          </cell>
        </row>
      </sheetData>
      <sheetData sheetId="5">
        <row r="11">
          <cell r="G11">
            <v>17074.59</v>
          </cell>
        </row>
        <row r="12">
          <cell r="G12">
            <v>6003.48</v>
          </cell>
        </row>
        <row r="13">
          <cell r="G13">
            <v>21089.33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232</v>
          </cell>
        </row>
        <row r="18">
          <cell r="G18">
            <v>8021.46</v>
          </cell>
        </row>
        <row r="21">
          <cell r="G21">
            <v>1254.5900000000001</v>
          </cell>
        </row>
        <row r="27">
          <cell r="G27">
            <v>190789.05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2801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2470</v>
          </cell>
        </row>
        <row r="42">
          <cell r="C42">
            <v>432153.56</v>
          </cell>
          <cell r="D42">
            <v>3496.12</v>
          </cell>
          <cell r="E42">
            <v>275262.52999999997</v>
          </cell>
          <cell r="G42">
            <v>249735.5</v>
          </cell>
          <cell r="I42">
            <v>13314.589999999998</v>
          </cell>
          <cell r="K42">
            <v>26660.510000000002</v>
          </cell>
        </row>
      </sheetData>
      <sheetData sheetId="6">
        <row r="10">
          <cell r="D10">
            <v>2099</v>
          </cell>
          <cell r="E10">
            <v>41560.860000000008</v>
          </cell>
        </row>
        <row r="19">
          <cell r="D19">
            <v>10945</v>
          </cell>
          <cell r="E19">
            <v>120476.78000000001</v>
          </cell>
          <cell r="F19">
            <v>31975</v>
          </cell>
        </row>
        <row r="61">
          <cell r="D61">
            <v>0</v>
          </cell>
          <cell r="E61">
            <v>0</v>
          </cell>
          <cell r="F61">
            <v>0</v>
          </cell>
        </row>
        <row r="63">
          <cell r="D63">
            <v>305</v>
          </cell>
          <cell r="E63">
            <v>123.6</v>
          </cell>
          <cell r="F63">
            <v>43</v>
          </cell>
        </row>
        <row r="71">
          <cell r="D71">
            <v>0</v>
          </cell>
          <cell r="E71">
            <v>0</v>
          </cell>
          <cell r="F71">
            <v>0</v>
          </cell>
        </row>
        <row r="85">
          <cell r="D85">
            <v>31216</v>
          </cell>
          <cell r="E85">
            <v>235192.47</v>
          </cell>
          <cell r="F85">
            <v>11973</v>
          </cell>
        </row>
        <row r="86">
          <cell r="D86">
            <v>51287</v>
          </cell>
          <cell r="E86">
            <v>306282.07999999996</v>
          </cell>
          <cell r="F86">
            <v>853</v>
          </cell>
        </row>
        <row r="95">
          <cell r="D95">
            <v>8</v>
          </cell>
          <cell r="E95">
            <v>274.39</v>
          </cell>
          <cell r="F95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workbookViewId="0">
      <selection activeCell="Q11" sqref="Q11"/>
    </sheetView>
  </sheetViews>
  <sheetFormatPr defaultRowHeight="15" x14ac:dyDescent="0.25"/>
  <cols>
    <col min="1" max="1" width="3.85546875" customWidth="1"/>
    <col min="2" max="2" width="28.28515625" customWidth="1"/>
    <col min="3" max="3" width="11" bestFit="1" customWidth="1"/>
    <col min="4" max="4" width="9.5703125" bestFit="1" customWidth="1"/>
    <col min="8" max="8" width="9.85546875" bestFit="1" customWidth="1"/>
    <col min="10" max="10" width="10.28515625" bestFit="1" customWidth="1"/>
    <col min="14" max="14" width="9.85546875" bestFit="1" customWidth="1"/>
  </cols>
  <sheetData>
    <row r="1" spans="1:14" ht="24.75" customHeight="1" thickBot="1" x14ac:dyDescent="0.3">
      <c r="A1" s="151"/>
      <c r="B1" s="152"/>
      <c r="C1" s="427" t="s">
        <v>101</v>
      </c>
      <c r="D1" s="428"/>
      <c r="E1" s="428"/>
      <c r="F1" s="428"/>
      <c r="G1" s="428"/>
      <c r="H1" s="428"/>
      <c r="I1" s="428"/>
      <c r="J1" s="2"/>
      <c r="K1" s="2"/>
      <c r="L1" s="2"/>
      <c r="M1" s="2"/>
      <c r="N1" s="151" t="s">
        <v>36</v>
      </c>
    </row>
    <row r="2" spans="1:14" x14ac:dyDescent="0.25">
      <c r="A2" s="429" t="s">
        <v>0</v>
      </c>
      <c r="B2" s="431" t="s">
        <v>1</v>
      </c>
      <c r="C2" s="425" t="s">
        <v>2</v>
      </c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15" t="s">
        <v>3</v>
      </c>
    </row>
    <row r="3" spans="1:14" ht="15.75" thickBot="1" x14ac:dyDescent="0.3">
      <c r="A3" s="430"/>
      <c r="B3" s="432"/>
      <c r="C3" s="228" t="s">
        <v>69</v>
      </c>
      <c r="D3" s="227" t="s">
        <v>4</v>
      </c>
      <c r="E3" s="293" t="s">
        <v>5</v>
      </c>
      <c r="F3" s="298" t="s">
        <v>6</v>
      </c>
      <c r="G3" s="308" t="s">
        <v>8</v>
      </c>
      <c r="H3" s="312" t="s">
        <v>94</v>
      </c>
      <c r="I3" s="317" t="s">
        <v>9</v>
      </c>
      <c r="J3" s="316" t="s">
        <v>10</v>
      </c>
      <c r="K3" s="317" t="s">
        <v>93</v>
      </c>
      <c r="L3" s="316" t="s">
        <v>11</v>
      </c>
      <c r="M3" s="321" t="s">
        <v>96</v>
      </c>
      <c r="N3" s="416"/>
    </row>
    <row r="4" spans="1:14" x14ac:dyDescent="0.25">
      <c r="A4" s="5">
        <v>1</v>
      </c>
      <c r="B4" s="9" t="s">
        <v>12</v>
      </c>
      <c r="C4" s="142">
        <f>[1]STA_SP1_NO!$D$10</f>
        <v>85625.29</v>
      </c>
      <c r="D4" s="118">
        <f>[2]STA_SP1_NO!$D$10</f>
        <v>108373.94</v>
      </c>
      <c r="E4" s="294">
        <f>[3]STA_SP1_NO!$D$10</f>
        <v>37438</v>
      </c>
      <c r="F4" s="297">
        <f>[4]STA_SP1_NO!$D$10</f>
        <v>62124.68</v>
      </c>
      <c r="G4" s="309">
        <f>[5]STA_SP1_NO!$D$10</f>
        <v>73311</v>
      </c>
      <c r="H4" s="313">
        <f>[6]STA_SP1_NO!$D$10</f>
        <v>21043</v>
      </c>
      <c r="I4" s="318">
        <f>[7]STA_SP1_NO!$D$10</f>
        <v>44340</v>
      </c>
      <c r="J4" s="118">
        <f>[8]STA_SP1_NO!$D$10</f>
        <v>37507</v>
      </c>
      <c r="K4" s="318">
        <f>'[9]СП-1 (н.о.)'!$D$11</f>
        <v>48289.21</v>
      </c>
      <c r="L4" s="144">
        <f>[10]STA_SP1_NO!$D$10</f>
        <v>106515</v>
      </c>
      <c r="M4" s="148">
        <f>[11]STA_SP1_NO!$D$10</f>
        <v>1331.23</v>
      </c>
      <c r="N4" s="229">
        <f t="shared" ref="N4:N22" si="0">SUM(C4:M4)</f>
        <v>625898.35</v>
      </c>
    </row>
    <row r="5" spans="1:14" x14ac:dyDescent="0.25">
      <c r="A5" s="4">
        <v>2</v>
      </c>
      <c r="B5" s="10" t="s">
        <v>13</v>
      </c>
      <c r="C5" s="146">
        <f>[1]STA_SP1_NO!$D$20</f>
        <v>206520.99</v>
      </c>
      <c r="D5" s="118">
        <f>[2]STA_SP1_NO!$D$20</f>
        <v>183756.32</v>
      </c>
      <c r="E5" s="294">
        <f>[3]STA_SP1_NO!$D$20</f>
        <v>29927</v>
      </c>
      <c r="F5" s="296">
        <f>[4]STA_SP1_NO!$D$20</f>
        <v>84393.64</v>
      </c>
      <c r="G5" s="310">
        <f>[5]STA_SP1_NO!$D$20</f>
        <v>158721</v>
      </c>
      <c r="H5" s="313">
        <f>[6]STA_SP1_NO!$D$20</f>
        <v>0</v>
      </c>
      <c r="I5" s="318">
        <f>[7]STA_SP1_NO!$D$20</f>
        <v>98626</v>
      </c>
      <c r="J5" s="118">
        <f>[8]STA_SP1_NO!$D$20</f>
        <v>0</v>
      </c>
      <c r="K5" s="318">
        <f>'[9]СП-1 (н.о.)'!$D$21</f>
        <v>108259.45000000001</v>
      </c>
      <c r="L5" s="144">
        <f>[10]STA_SP1_NO!$D$20</f>
        <v>199249</v>
      </c>
      <c r="M5" s="148">
        <f>[11]STA_SP1_NO!$D$20</f>
        <v>0</v>
      </c>
      <c r="N5" s="229">
        <f t="shared" si="0"/>
        <v>1069453.3999999999</v>
      </c>
    </row>
    <row r="6" spans="1:14" x14ac:dyDescent="0.25">
      <c r="A6" s="4">
        <v>3</v>
      </c>
      <c r="B6" s="10" t="s">
        <v>14</v>
      </c>
      <c r="C6" s="146">
        <f>[1]STA_SP1_NO!$D$24</f>
        <v>145184.49</v>
      </c>
      <c r="D6" s="118">
        <f>[2]STA_SP1_NO!$D$24</f>
        <v>131578.21</v>
      </c>
      <c r="E6" s="294">
        <f>[3]STA_SP1_NO!$D$24</f>
        <v>61410</v>
      </c>
      <c r="F6" s="296">
        <f>[4]STA_SP1_NO!$D$24</f>
        <v>189177.43</v>
      </c>
      <c r="G6" s="310">
        <f>[5]STA_SP1_NO!$D$24</f>
        <v>101211</v>
      </c>
      <c r="H6" s="313">
        <f>[6]STA_SP1_NO!$D$24</f>
        <v>21218</v>
      </c>
      <c r="I6" s="318">
        <f>[7]STA_SP1_NO!$D$24</f>
        <v>80799</v>
      </c>
      <c r="J6" s="118">
        <f>[8]STA_SP1_NO!$D$24</f>
        <v>92753</v>
      </c>
      <c r="K6" s="318">
        <f>'[9]СП-1 (н.о.)'!$D$25</f>
        <v>102161.68000000001</v>
      </c>
      <c r="L6" s="144">
        <f>[10]STA_SP1_NO!$D$24</f>
        <v>80526</v>
      </c>
      <c r="M6" s="148">
        <f>[11]STA_SP1_NO!$D$24</f>
        <v>4949.1499999999996</v>
      </c>
      <c r="N6" s="229">
        <f t="shared" si="0"/>
        <v>1010967.96</v>
      </c>
    </row>
    <row r="7" spans="1:14" x14ac:dyDescent="0.25">
      <c r="A7" s="4">
        <v>4</v>
      </c>
      <c r="B7" s="10" t="s">
        <v>15</v>
      </c>
      <c r="C7" s="146">
        <f>[1]STA_SP1_NO!$D$27</f>
        <v>0</v>
      </c>
      <c r="D7" s="118">
        <f>[2]STA_SP1_NO!$D$27</f>
        <v>0</v>
      </c>
      <c r="E7" s="294">
        <f>[3]STA_SP1_NO!$D$27</f>
        <v>0</v>
      </c>
      <c r="F7" s="296">
        <f>[4]STA_SP1_NO!$D$27</f>
        <v>0</v>
      </c>
      <c r="G7" s="310">
        <f>[5]STA_SP1_NO!$D$27</f>
        <v>0</v>
      </c>
      <c r="H7" s="313">
        <f>[6]STA_SP1_NO!$D$27</f>
        <v>0</v>
      </c>
      <c r="I7" s="318">
        <f>[7]STA_SP1_NO!$D$27</f>
        <v>0</v>
      </c>
      <c r="J7" s="118">
        <f>[8]STA_SP1_NO!$D$27</f>
        <v>0</v>
      </c>
      <c r="K7" s="318">
        <f>'[9]СП-1 (н.о.)'!$D$28</f>
        <v>0</v>
      </c>
      <c r="L7" s="144">
        <f>[10]STA_SP1_NO!$D$27</f>
        <v>0</v>
      </c>
      <c r="M7" s="148">
        <f>[11]STA_SP1_NO!$D$27</f>
        <v>0</v>
      </c>
      <c r="N7" s="229">
        <f t="shared" si="0"/>
        <v>0</v>
      </c>
    </row>
    <row r="8" spans="1:14" x14ac:dyDescent="0.25">
      <c r="A8" s="4">
        <v>5</v>
      </c>
      <c r="B8" s="10" t="s">
        <v>16</v>
      </c>
      <c r="C8" s="146">
        <f>[1]STA_SP1_NO!$D$30</f>
        <v>0</v>
      </c>
      <c r="D8" s="118">
        <f>[2]STA_SP1_NO!$D$30</f>
        <v>906.79</v>
      </c>
      <c r="E8" s="294">
        <f>[3]STA_SP1_NO!$D$30</f>
        <v>0</v>
      </c>
      <c r="F8" s="296">
        <f>[4]STA_SP1_NO!$D$30</f>
        <v>0</v>
      </c>
      <c r="G8" s="310">
        <f>[5]STA_SP1_NO!$D$30</f>
        <v>76326</v>
      </c>
      <c r="H8" s="313">
        <f>[6]STA_SP1_NO!$D$30</f>
        <v>0</v>
      </c>
      <c r="I8" s="318">
        <f>[7]STA_SP1_NO!$D$30</f>
        <v>0</v>
      </c>
      <c r="J8" s="118">
        <f>[8]STA_SP1_NO!$D$30</f>
        <v>562</v>
      </c>
      <c r="K8" s="318">
        <f>'[9]СП-1 (н.о.)'!$D$31</f>
        <v>0</v>
      </c>
      <c r="L8" s="144">
        <f>[10]STA_SP1_NO!$D$30</f>
        <v>0</v>
      </c>
      <c r="M8" s="148">
        <f>[11]STA_SP1_NO!$D$30</f>
        <v>0</v>
      </c>
      <c r="N8" s="229">
        <f t="shared" si="0"/>
        <v>77794.789999999994</v>
      </c>
    </row>
    <row r="9" spans="1:14" x14ac:dyDescent="0.25">
      <c r="A9" s="4">
        <v>6</v>
      </c>
      <c r="B9" s="10" t="s">
        <v>17</v>
      </c>
      <c r="C9" s="197">
        <f>[1]STA_SP1_NO!$D$33</f>
        <v>180.95</v>
      </c>
      <c r="D9" s="118">
        <f>[2]STA_SP1_NO!$D$33</f>
        <v>160.97999999999999</v>
      </c>
      <c r="E9" s="294">
        <f>[3]STA_SP1_NO!$D$33</f>
        <v>0</v>
      </c>
      <c r="F9" s="296">
        <f>[4]STA_SP1_NO!$D$33</f>
        <v>965.47</v>
      </c>
      <c r="G9" s="310">
        <f>[5]STA_SP1_NO!$D$33</f>
        <v>48</v>
      </c>
      <c r="H9" s="313">
        <f>[6]STA_SP1_NO!$D$33</f>
        <v>0</v>
      </c>
      <c r="I9" s="318">
        <f>[7]STA_SP1_NO!$D$33</f>
        <v>23</v>
      </c>
      <c r="J9" s="118">
        <f>[8]STA_SP1_NO!$D$33</f>
        <v>420</v>
      </c>
      <c r="K9" s="318">
        <f>'[9]СП-1 (н.о.)'!$D$34</f>
        <v>114.29</v>
      </c>
      <c r="L9" s="144">
        <f>[10]STA_SP1_NO!$D$33</f>
        <v>0</v>
      </c>
      <c r="M9" s="148">
        <f>[11]STA_SP1_NO!$D$33</f>
        <v>0</v>
      </c>
      <c r="N9" s="229">
        <f t="shared" si="0"/>
        <v>1912.69</v>
      </c>
    </row>
    <row r="10" spans="1:14" x14ac:dyDescent="0.25">
      <c r="A10" s="4">
        <v>7</v>
      </c>
      <c r="B10" s="10" t="s">
        <v>18</v>
      </c>
      <c r="C10" s="146">
        <f>[1]STA_SP1_NO!$D$36</f>
        <v>17611.5</v>
      </c>
      <c r="D10" s="118">
        <f>[2]STA_SP1_NO!$D$36</f>
        <v>30664.15</v>
      </c>
      <c r="E10" s="294">
        <f>[3]STA_SP1_NO!$D$36</f>
        <v>16146</v>
      </c>
      <c r="F10" s="296">
        <f>[4]STA_SP1_NO!$D$36</f>
        <v>3034.37</v>
      </c>
      <c r="G10" s="310">
        <f>[5]STA_SP1_NO!$D$36</f>
        <v>4332</v>
      </c>
      <c r="H10" s="313">
        <f>[6]STA_SP1_NO!$D$36</f>
        <v>0</v>
      </c>
      <c r="I10" s="318">
        <f>[7]STA_SP1_NO!$D$36</f>
        <v>11561</v>
      </c>
      <c r="J10" s="118">
        <f>[8]STA_SP1_NO!$D$36</f>
        <v>3145.94</v>
      </c>
      <c r="K10" s="318">
        <f>'[9]СП-1 (н.о.)'!$D$37</f>
        <v>5481.8</v>
      </c>
      <c r="L10" s="144">
        <f>[10]STA_SP1_NO!$D$36</f>
        <v>2777</v>
      </c>
      <c r="M10" s="148">
        <f>[11]STA_SP1_NO!$D$36</f>
        <v>0</v>
      </c>
      <c r="N10" s="229">
        <f t="shared" si="0"/>
        <v>94753.760000000009</v>
      </c>
    </row>
    <row r="11" spans="1:14" x14ac:dyDescent="0.25">
      <c r="A11" s="4">
        <v>8</v>
      </c>
      <c r="B11" s="10" t="s">
        <v>19</v>
      </c>
      <c r="C11" s="146">
        <f>[1]STA_SP1_NO!$D$40</f>
        <v>187743.42</v>
      </c>
      <c r="D11" s="118">
        <f>[2]STA_SP1_NO!$D$40</f>
        <v>79859.210000000006</v>
      </c>
      <c r="E11" s="294">
        <f>[3]STA_SP1_NO!$D$40</f>
        <v>48572</v>
      </c>
      <c r="F11" s="296">
        <f>[4]STA_SP1_NO!$D$40</f>
        <v>75807.839999999997</v>
      </c>
      <c r="G11" s="310">
        <f>[5]STA_SP1_NO!$D$40</f>
        <v>219412</v>
      </c>
      <c r="H11" s="313">
        <f>[6]STA_SP1_NO!$D$40</f>
        <v>2816</v>
      </c>
      <c r="I11" s="318">
        <f>[7]STA_SP1_NO!$D$40</f>
        <v>45361</v>
      </c>
      <c r="J11" s="118">
        <f>[8]STA_SP1_NO!$D$40</f>
        <v>47827</v>
      </c>
      <c r="K11" s="318">
        <f>'[9]СП-1 (н.о.)'!$D$41</f>
        <v>62261.760000000002</v>
      </c>
      <c r="L11" s="144">
        <f>[10]STA_SP1_NO!$D$40</f>
        <v>53251</v>
      </c>
      <c r="M11" s="148">
        <f>[11]STA_SP1_NO!$D$40</f>
        <v>360.59</v>
      </c>
      <c r="N11" s="229">
        <f t="shared" si="0"/>
        <v>823271.82</v>
      </c>
    </row>
    <row r="12" spans="1:14" x14ac:dyDescent="0.25">
      <c r="A12" s="4">
        <v>9</v>
      </c>
      <c r="B12" s="10" t="s">
        <v>20</v>
      </c>
      <c r="C12" s="146">
        <f>[1]STA_SP1_NO!$D$56</f>
        <v>362455.36</v>
      </c>
      <c r="D12" s="118">
        <f>[2]STA_SP1_NO!$D$56</f>
        <v>209321.63</v>
      </c>
      <c r="E12" s="294">
        <f>[3]STA_SP1_NO!$D$56</f>
        <v>156534</v>
      </c>
      <c r="F12" s="296">
        <f>[4]STA_SP1_NO!$D$56</f>
        <v>142958.72</v>
      </c>
      <c r="G12" s="310">
        <f>[5]STA_SP1_NO!$D$56</f>
        <v>88615</v>
      </c>
      <c r="H12" s="313">
        <f>[6]STA_SP1_NO!$D$56</f>
        <v>1948</v>
      </c>
      <c r="I12" s="318">
        <f>[7]STA_SP1_NO!$D$56</f>
        <v>182870</v>
      </c>
      <c r="J12" s="118">
        <f>[8]STA_SP1_NO!$D$56</f>
        <v>20662.95</v>
      </c>
      <c r="K12" s="318">
        <f>'[9]СП-1 (н.о.)'!$D$57</f>
        <v>44839.229999999996</v>
      </c>
      <c r="L12" s="144">
        <f>[10]STA_SP1_NO!$D$56</f>
        <v>58934</v>
      </c>
      <c r="M12" s="148">
        <f>[11]STA_SP1_NO!$D$56</f>
        <v>130.30000000000001</v>
      </c>
      <c r="N12" s="229">
        <f t="shared" si="0"/>
        <v>1269269.19</v>
      </c>
    </row>
    <row r="13" spans="1:14" x14ac:dyDescent="0.25">
      <c r="A13" s="4">
        <v>10</v>
      </c>
      <c r="B13" s="10" t="s">
        <v>21</v>
      </c>
      <c r="C13" s="146">
        <f>[1]STA_SP1_NO!$D$88</f>
        <v>729222.49</v>
      </c>
      <c r="D13" s="118">
        <f>[2]STA_SP1_NO!$D$88</f>
        <v>365032.82</v>
      </c>
      <c r="E13" s="294">
        <f>[3]STA_SP1_NO!$D$88</f>
        <v>372071</v>
      </c>
      <c r="F13" s="296">
        <f>[4]STA_SP1_NO!$D$88</f>
        <v>405430.09</v>
      </c>
      <c r="G13" s="310">
        <f>[5]STA_SP1_NO!$D$88</f>
        <v>336107</v>
      </c>
      <c r="H13" s="313">
        <f>[6]STA_SP1_NO!$D$88</f>
        <v>488828</v>
      </c>
      <c r="I13" s="318">
        <f>[7]STA_SP1_NO!$D$88</f>
        <v>615524</v>
      </c>
      <c r="J13" s="118">
        <f>[8]STA_SP1_NO!$D$88</f>
        <v>417890</v>
      </c>
      <c r="K13" s="318">
        <f>'[9]СП-1 (н.о.)'!$D$89</f>
        <v>288514.98999999993</v>
      </c>
      <c r="L13" s="144">
        <f>[10]STA_SP1_NO!$D$88</f>
        <v>413970</v>
      </c>
      <c r="M13" s="148">
        <f>[11]STA_SP1_NO!$D$88</f>
        <v>39390.6</v>
      </c>
      <c r="N13" s="229">
        <f t="shared" si="0"/>
        <v>4471980.99</v>
      </c>
    </row>
    <row r="14" spans="1:14" x14ac:dyDescent="0.25">
      <c r="A14" s="4">
        <v>11</v>
      </c>
      <c r="B14" s="10" t="s">
        <v>22</v>
      </c>
      <c r="C14" s="146">
        <f>[1]STA_SP1_NO!$D$124</f>
        <v>148.83000000000001</v>
      </c>
      <c r="D14" s="118">
        <f>[2]STA_SP1_NO!$D$124</f>
        <v>1094.9100000000001</v>
      </c>
      <c r="E14" s="294">
        <f>[3]STA_SP1_NO!$D$124</f>
        <v>0</v>
      </c>
      <c r="F14" s="296">
        <f>[4]STA_SP1_NO!$D$124</f>
        <v>0</v>
      </c>
      <c r="G14" s="310">
        <f>[5]STA_SP1_NO!$D$124</f>
        <v>8715</v>
      </c>
      <c r="H14" s="313">
        <f>[6]STA_SP1_NO!$D$124</f>
        <v>0</v>
      </c>
      <c r="I14" s="318">
        <f>[7]STA_SP1_NO!$D$124</f>
        <v>0</v>
      </c>
      <c r="J14" s="118">
        <f>[8]STA_SP1_NO!$D$124</f>
        <v>1381</v>
      </c>
      <c r="K14" s="318">
        <f>'[9]СП-1 (н.о.)'!$D$125</f>
        <v>0</v>
      </c>
      <c r="L14" s="144">
        <f>[10]STA_SP1_NO!$D$124</f>
        <v>27</v>
      </c>
      <c r="M14" s="148">
        <f>[11]STA_SP1_NO!$D$124</f>
        <v>0</v>
      </c>
      <c r="N14" s="229">
        <f t="shared" si="0"/>
        <v>11366.74</v>
      </c>
    </row>
    <row r="15" spans="1:14" x14ac:dyDescent="0.25">
      <c r="A15" s="4">
        <v>12</v>
      </c>
      <c r="B15" s="10" t="s">
        <v>23</v>
      </c>
      <c r="C15" s="197">
        <f>[1]STA_SP1_NO!$D$128</f>
        <v>705.74</v>
      </c>
      <c r="D15" s="118">
        <f>[2]STA_SP1_NO!$D$128</f>
        <v>364.83</v>
      </c>
      <c r="E15" s="294">
        <f>[3]STA_SP1_NO!$D$128</f>
        <v>64</v>
      </c>
      <c r="F15" s="296">
        <f>[4]STA_SP1_NO!$D$128</f>
        <v>1115.68</v>
      </c>
      <c r="G15" s="310">
        <f>[5]STA_SP1_NO!$D$128</f>
        <v>698</v>
      </c>
      <c r="H15" s="313">
        <f>[6]STA_SP1_NO!$D$128</f>
        <v>0</v>
      </c>
      <c r="I15" s="318">
        <f>[7]STA_SP1_NO!$D$128</f>
        <v>514</v>
      </c>
      <c r="J15" s="118">
        <f>[8]STA_SP1_NO!$D$128</f>
        <v>667</v>
      </c>
      <c r="K15" s="318">
        <f>'[9]СП-1 (н.о.)'!$D$129</f>
        <v>348.62</v>
      </c>
      <c r="L15" s="144">
        <f>[10]STA_SP1_NO!$D$128</f>
        <v>139</v>
      </c>
      <c r="M15" s="148">
        <f>[11]STA_SP1_NO!$D$128</f>
        <v>0</v>
      </c>
      <c r="N15" s="229">
        <f t="shared" si="0"/>
        <v>4616.87</v>
      </c>
    </row>
    <row r="16" spans="1:14" x14ac:dyDescent="0.25">
      <c r="A16" s="4">
        <v>13</v>
      </c>
      <c r="B16" s="10" t="s">
        <v>24</v>
      </c>
      <c r="C16" s="146">
        <f>[1]STA_SP1_NO!$D$132</f>
        <v>48943.98</v>
      </c>
      <c r="D16" s="118">
        <f>[2]STA_SP1_NO!$D$132</f>
        <v>42786.67</v>
      </c>
      <c r="E16" s="294">
        <f>[3]STA_SP1_NO!$D$132</f>
        <v>14614</v>
      </c>
      <c r="F16" s="296">
        <f>[4]STA_SP1_NO!$D$132</f>
        <v>12947.66</v>
      </c>
      <c r="G16" s="310">
        <f>[5]STA_SP1_NO!$D$132</f>
        <v>81358</v>
      </c>
      <c r="H16" s="313">
        <f>[6]STA_SP1_NO!$D$132</f>
        <v>486</v>
      </c>
      <c r="I16" s="318">
        <f>[7]STA_SP1_NO!$D$132</f>
        <v>39477</v>
      </c>
      <c r="J16" s="118">
        <f>[8]STA_SP1_NO!$D$132</f>
        <v>21196</v>
      </c>
      <c r="K16" s="318">
        <f>'[9]СП-1 (н.о.)'!$D$133</f>
        <v>28994.260000000002</v>
      </c>
      <c r="L16" s="144">
        <f>[10]STA_SP1_NO!$D$132</f>
        <v>10080</v>
      </c>
      <c r="M16" s="148">
        <f>[11]STA_SP1_NO!$D$132</f>
        <v>52.26</v>
      </c>
      <c r="N16" s="229">
        <f t="shared" si="0"/>
        <v>300935.83</v>
      </c>
    </row>
    <row r="17" spans="1:15" x14ac:dyDescent="0.25">
      <c r="A17" s="4">
        <v>14</v>
      </c>
      <c r="B17" s="10" t="s">
        <v>25</v>
      </c>
      <c r="C17" s="146">
        <f>[1]STA_SP1_NO!$D$153</f>
        <v>13778.52</v>
      </c>
      <c r="D17" s="118">
        <f>[2]STA_SP1_NO!$D$153</f>
        <v>23757.05</v>
      </c>
      <c r="E17" s="294">
        <f>[3]STA_SP1_NO!$D$153</f>
        <v>2005</v>
      </c>
      <c r="F17" s="296">
        <f>[4]STA_SP1_NO!$D$153</f>
        <v>15310.49</v>
      </c>
      <c r="G17" s="310">
        <f>[5]STA_SP1_NO!$D$153</f>
        <v>0</v>
      </c>
      <c r="H17" s="313">
        <f>[6]STA_SP1_NO!$D$153</f>
        <v>0</v>
      </c>
      <c r="I17" s="318">
        <f>[7]STA_SP1_NO!$D$153</f>
        <v>0</v>
      </c>
      <c r="J17" s="118">
        <f>[8]STA_SP1_NO!$D$153</f>
        <v>0</v>
      </c>
      <c r="K17" s="318">
        <f>'[9]СП-1 (н.о.)'!$D$154</f>
        <v>889.09</v>
      </c>
      <c r="L17" s="144">
        <f>[10]STA_SP1_NO!$D$153</f>
        <v>1841</v>
      </c>
      <c r="M17" s="148">
        <f>[11]STA_SP1_NO!$D$153</f>
        <v>0</v>
      </c>
      <c r="N17" s="229">
        <f t="shared" si="0"/>
        <v>57581.149999999994</v>
      </c>
    </row>
    <row r="18" spans="1:15" x14ac:dyDescent="0.25">
      <c r="A18" s="4">
        <v>15</v>
      </c>
      <c r="B18" s="10" t="s">
        <v>26</v>
      </c>
      <c r="C18" s="197">
        <f>[1]STA_SP1_NO!$D$158</f>
        <v>0</v>
      </c>
      <c r="D18" s="118">
        <f>[2]STA_SP1_NO!$D$158</f>
        <v>0</v>
      </c>
      <c r="E18" s="294">
        <f>[3]STA_SP1_NO!$D$158</f>
        <v>3</v>
      </c>
      <c r="F18" s="296">
        <f>[4]STA_SP1_NO!$D$158</f>
        <v>0</v>
      </c>
      <c r="G18" s="310">
        <f>[5]STA_SP1_NO!$D$158</f>
        <v>13</v>
      </c>
      <c r="H18" s="313">
        <f>[6]STA_SP1_NO!$D$158</f>
        <v>0</v>
      </c>
      <c r="I18" s="318">
        <f>[7]STA_SP1_NO!$D$158</f>
        <v>0</v>
      </c>
      <c r="J18" s="118">
        <f>[8]STA_SP1_NO!$D$158</f>
        <v>7</v>
      </c>
      <c r="K18" s="318">
        <f>'[9]СП-1 (н.о.)'!$D$159</f>
        <v>119.69999999999999</v>
      </c>
      <c r="L18" s="144">
        <f>[10]STA_SP1_NO!$D$158</f>
        <v>0</v>
      </c>
      <c r="M18" s="148">
        <f>[11]STA_SP1_NO!$D$158</f>
        <v>0</v>
      </c>
      <c r="N18" s="229">
        <f t="shared" si="0"/>
        <v>142.69999999999999</v>
      </c>
    </row>
    <row r="19" spans="1:15" x14ac:dyDescent="0.25">
      <c r="A19" s="4">
        <v>16</v>
      </c>
      <c r="B19" s="10" t="s">
        <v>27</v>
      </c>
      <c r="C19" s="146">
        <f>[1]STA_SP1_NO!$D$161</f>
        <v>8523.65</v>
      </c>
      <c r="D19" s="118">
        <f>[2]STA_SP1_NO!$D$161</f>
        <v>47709.46</v>
      </c>
      <c r="E19" s="294">
        <f>[3]STA_SP1_NO!$D$161</f>
        <v>125</v>
      </c>
      <c r="F19" s="296">
        <f>[4]STA_SP1_NO!$D$161</f>
        <v>7792.68</v>
      </c>
      <c r="G19" s="310">
        <f>[5]STA_SP1_NO!$D$161</f>
        <v>886</v>
      </c>
      <c r="H19" s="313">
        <f>[6]STA_SP1_NO!$D$161</f>
        <v>0</v>
      </c>
      <c r="I19" s="318">
        <f>[7]STA_SP1_NO!$D$161</f>
        <v>8584</v>
      </c>
      <c r="J19" s="118">
        <f>[8]STA_SP1_NO!$D$161</f>
        <v>0</v>
      </c>
      <c r="K19" s="318">
        <f>'[9]СП-1 (н.о.)'!$D$162</f>
        <v>2525.6600000000003</v>
      </c>
      <c r="L19" s="144">
        <f>[10]STA_SP1_NO!$D$161</f>
        <v>706</v>
      </c>
      <c r="M19" s="148">
        <f>[11]STA_SP1_NO!$D$161</f>
        <v>0</v>
      </c>
      <c r="N19" s="229">
        <f t="shared" si="0"/>
        <v>76852.450000000012</v>
      </c>
    </row>
    <row r="20" spans="1:15" x14ac:dyDescent="0.25">
      <c r="A20" s="4">
        <v>17</v>
      </c>
      <c r="B20" s="10" t="s">
        <v>28</v>
      </c>
      <c r="C20" s="146">
        <f>[1]STA_SP1_NO!$D$167</f>
        <v>0</v>
      </c>
      <c r="D20" s="118">
        <f>[2]STA_SP1_NO!$D$167</f>
        <v>0</v>
      </c>
      <c r="E20" s="294">
        <f>[3]STA_SP1_NO!$D$167</f>
        <v>0</v>
      </c>
      <c r="F20" s="296">
        <f>[4]STA_SP1_NO!$D$167</f>
        <v>0</v>
      </c>
      <c r="G20" s="310">
        <f>[5]STA_SP1_NO!$D$167</f>
        <v>0</v>
      </c>
      <c r="H20" s="313">
        <f>[6]STA_SP1_NO!$D$167</f>
        <v>0</v>
      </c>
      <c r="I20" s="318">
        <f>[7]STA_SP1_NO!$D$167</f>
        <v>0</v>
      </c>
      <c r="J20" s="118">
        <f>[8]STA_SP1_NO!$D$167</f>
        <v>0</v>
      </c>
      <c r="K20" s="318">
        <f>'[9]СП-1 (н.о.)'!$D$168</f>
        <v>0</v>
      </c>
      <c r="L20" s="144">
        <f>[10]STA_SP1_NO!$D$167</f>
        <v>2</v>
      </c>
      <c r="M20" s="148">
        <f>[11]STA_SP1_NO!$D$167</f>
        <v>0</v>
      </c>
      <c r="N20" s="229">
        <f t="shared" si="0"/>
        <v>2</v>
      </c>
    </row>
    <row r="21" spans="1:15" ht="15.75" thickBot="1" x14ac:dyDescent="0.3">
      <c r="A21" s="6">
        <v>18</v>
      </c>
      <c r="B21" s="11" t="s">
        <v>29</v>
      </c>
      <c r="C21" s="147">
        <f>[1]STA_SP1_NO!$D$170</f>
        <v>20115.32</v>
      </c>
      <c r="D21" s="118">
        <f>[2]STA_SP1_NO!$D$170</f>
        <v>47840.17</v>
      </c>
      <c r="E21" s="294">
        <f>[3]STA_SP1_NO!$D$170</f>
        <v>9857</v>
      </c>
      <c r="F21" s="299">
        <f>[4]STA_SP1_NO!$D$170</f>
        <v>43353.96</v>
      </c>
      <c r="G21" s="311">
        <f>[5]STA_SP1_NO!$D$170</f>
        <v>37822</v>
      </c>
      <c r="H21" s="314">
        <f>[6]STA_SP1_NO!$D$170</f>
        <v>4818</v>
      </c>
      <c r="I21" s="319">
        <f>[7]STA_SP1_NO!$D$170</f>
        <v>16895</v>
      </c>
      <c r="J21" s="315">
        <f>[8]STA_SP1_NO!$D$170</f>
        <v>20344</v>
      </c>
      <c r="K21" s="319">
        <f>'[9]СП-1 (н.о.)'!$D$171</f>
        <v>11110.47</v>
      </c>
      <c r="L21" s="301">
        <f>[10]STA_SP1_NO!$D$170</f>
        <v>22108</v>
      </c>
      <c r="M21" s="322">
        <f>[11]STA_SP1_NO!$D$170</f>
        <v>0</v>
      </c>
      <c r="N21" s="229">
        <f t="shared" si="0"/>
        <v>234263.91999999998</v>
      </c>
    </row>
    <row r="22" spans="1:15" ht="15.75" thickBot="1" x14ac:dyDescent="0.3">
      <c r="A22" s="7"/>
      <c r="B22" s="19" t="s">
        <v>30</v>
      </c>
      <c r="C22" s="153">
        <f t="shared" ref="C22" si="1">SUM(C4:C21)</f>
        <v>1826760.53</v>
      </c>
      <c r="D22" s="154">
        <f>SUM(D4:D21)</f>
        <v>1273207.1399999999</v>
      </c>
      <c r="E22" s="153">
        <f>SUM(E4:E21)</f>
        <v>748766</v>
      </c>
      <c r="F22" s="295">
        <f>SUM(F4:F21)</f>
        <v>1044412.7100000001</v>
      </c>
      <c r="G22" s="300">
        <f>SUM(G4:G21)</f>
        <v>1187575</v>
      </c>
      <c r="H22" s="302">
        <f>SUM(H4:H21)</f>
        <v>541157</v>
      </c>
      <c r="I22" s="320">
        <f t="shared" ref="I22:M22" si="2">SUM(I4:I21)</f>
        <v>1144574</v>
      </c>
      <c r="J22" s="303">
        <f t="shared" si="2"/>
        <v>664362.89</v>
      </c>
      <c r="K22" s="320">
        <f t="shared" si="2"/>
        <v>703910.20999999985</v>
      </c>
      <c r="L22" s="303">
        <f t="shared" si="2"/>
        <v>950125</v>
      </c>
      <c r="M22" s="323">
        <f t="shared" si="2"/>
        <v>46214.13</v>
      </c>
      <c r="N22" s="324">
        <f t="shared" si="0"/>
        <v>10131064.609999999</v>
      </c>
      <c r="O22" s="304"/>
    </row>
    <row r="23" spans="1:15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  <c r="O23" s="305"/>
    </row>
    <row r="24" spans="1:15" ht="15.75" thickBot="1" x14ac:dyDescent="0.3">
      <c r="A24" s="421" t="s">
        <v>31</v>
      </c>
      <c r="B24" s="422"/>
      <c r="C24" s="23">
        <f>C22/N22</f>
        <v>0.18031279044424139</v>
      </c>
      <c r="D24" s="23">
        <f>D22/N22</f>
        <v>0.12567357814925631</v>
      </c>
      <c r="E24" s="23">
        <f>E22/N22</f>
        <v>7.3907928616003565E-2</v>
      </c>
      <c r="F24" s="82">
        <f>F22/N22</f>
        <v>0.10309012430629441</v>
      </c>
      <c r="G24" s="23">
        <f>G22/N22</f>
        <v>0.11722114562647135</v>
      </c>
      <c r="H24" s="82">
        <f>H22/N22</f>
        <v>5.3415610385688775E-2</v>
      </c>
      <c r="I24" s="23">
        <f>I22/N22</f>
        <v>0.11297667560724402</v>
      </c>
      <c r="J24" s="82">
        <f>J22/N22</f>
        <v>6.5576809108909631E-2</v>
      </c>
      <c r="K24" s="23">
        <f>K22/N22</f>
        <v>6.9480379120788166E-2</v>
      </c>
      <c r="L24" s="82">
        <f>L22/N22</f>
        <v>9.3783332411301254E-2</v>
      </c>
      <c r="M24" s="23">
        <f>M22/N22</f>
        <v>4.561626223801173E-3</v>
      </c>
      <c r="N24" s="82">
        <f>N22/N22</f>
        <v>1</v>
      </c>
      <c r="O24" s="306"/>
    </row>
    <row r="25" spans="1:15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ht="15.75" thickBot="1" x14ac:dyDescent="0.3">
      <c r="A26" s="429" t="s">
        <v>0</v>
      </c>
      <c r="B26" s="431" t="s">
        <v>1</v>
      </c>
      <c r="C26" s="436" t="s">
        <v>90</v>
      </c>
      <c r="D26" s="437"/>
      <c r="E26" s="437"/>
      <c r="F26" s="437"/>
      <c r="G26" s="437"/>
      <c r="H26" s="438"/>
      <c r="I26" s="434" t="s">
        <v>3</v>
      </c>
      <c r="J26" s="1"/>
      <c r="K26" s="1"/>
      <c r="L26" s="1"/>
      <c r="M26" s="1"/>
      <c r="N26" s="1"/>
    </row>
    <row r="27" spans="1:15" ht="15.75" thickBot="1" x14ac:dyDescent="0.3">
      <c r="A27" s="430"/>
      <c r="B27" s="433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35"/>
      <c r="J27" s="81"/>
      <c r="K27" s="423" t="s">
        <v>33</v>
      </c>
      <c r="L27" s="424"/>
      <c r="M27" s="232">
        <f>N22</f>
        <v>10131064.609999999</v>
      </c>
      <c r="N27" s="233">
        <f>M27/M29</f>
        <v>0.8313633864086416</v>
      </c>
    </row>
    <row r="28" spans="1:15" ht="15.75" thickBot="1" x14ac:dyDescent="0.3">
      <c r="A28" s="22">
        <v>19</v>
      </c>
      <c r="B28" s="128" t="s">
        <v>34</v>
      </c>
      <c r="C28" s="187">
        <f>[12]STA_SP1_ZO!$J$51</f>
        <v>569550</v>
      </c>
      <c r="D28" s="209">
        <f>[13]STA_SP1_ZO!$J$51</f>
        <v>380969</v>
      </c>
      <c r="E28" s="187">
        <f>[14]STA_SP1_ZO!$J$51</f>
        <v>418322</v>
      </c>
      <c r="F28" s="186">
        <f>[15]STA_SP1_ZO!$J$51</f>
        <v>213041</v>
      </c>
      <c r="G28" s="187">
        <f>[16]STA_SP1_ZO!$J$51</f>
        <v>463870.32</v>
      </c>
      <c r="H28" s="188">
        <f>[17]STA_SP1_ZO!$J$51</f>
        <v>9267.73</v>
      </c>
      <c r="I28" s="230">
        <f>SUM(C28:H28)</f>
        <v>2055020.05</v>
      </c>
      <c r="J28" s="81"/>
      <c r="K28" s="417" t="s">
        <v>34</v>
      </c>
      <c r="L28" s="418"/>
      <c r="M28" s="234">
        <f>I28</f>
        <v>2055020.05</v>
      </c>
      <c r="N28" s="235">
        <f>M28/M29</f>
        <v>0.1686366135913584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9" t="s">
        <v>3</v>
      </c>
      <c r="L29" s="420"/>
      <c r="M29" s="236">
        <f>M27+M28</f>
        <v>12186084.66</v>
      </c>
      <c r="N29" s="237">
        <f>M29/M29</f>
        <v>1</v>
      </c>
    </row>
    <row r="30" spans="1:15" ht="15.75" thickBot="1" x14ac:dyDescent="0.3">
      <c r="A30" s="421" t="s">
        <v>35</v>
      </c>
      <c r="B30" s="422"/>
      <c r="C30" s="23">
        <f>C28/I28</f>
        <v>0.27715058059895814</v>
      </c>
      <c r="D30" s="82">
        <f>D28/I28</f>
        <v>0.185384565955938</v>
      </c>
      <c r="E30" s="23">
        <f>E28/I28</f>
        <v>0.20356103094955205</v>
      </c>
      <c r="F30" s="82">
        <f>F28/I28</f>
        <v>0.10366857491244429</v>
      </c>
      <c r="G30" s="23">
        <f>G28/I28</f>
        <v>0.22572544730159688</v>
      </c>
      <c r="H30" s="82">
        <f>H28/I28</f>
        <v>4.5098002815106347E-3</v>
      </c>
      <c r="I30" s="231">
        <f>I28/I28</f>
        <v>1</v>
      </c>
      <c r="J30" s="1"/>
      <c r="K30" s="1"/>
      <c r="L30" s="1"/>
      <c r="M30" s="1"/>
      <c r="N30" s="1"/>
    </row>
    <row r="37" spans="8:8" x14ac:dyDescent="0.25">
      <c r="H37" s="198"/>
    </row>
  </sheetData>
  <mergeCells count="14">
    <mergeCell ref="C1:I1"/>
    <mergeCell ref="A2:A3"/>
    <mergeCell ref="B2:B3"/>
    <mergeCell ref="A26:A27"/>
    <mergeCell ref="B26:B27"/>
    <mergeCell ref="A24:B24"/>
    <mergeCell ref="I26:I27"/>
    <mergeCell ref="C26:H26"/>
    <mergeCell ref="N2:N3"/>
    <mergeCell ref="K28:L28"/>
    <mergeCell ref="K29:L29"/>
    <mergeCell ref="A30:B30"/>
    <mergeCell ref="K27:L27"/>
    <mergeCell ref="C2:M2"/>
  </mergeCells>
  <pageMargins left="0.25" right="0.25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M7" sqref="M7"/>
    </sheetView>
  </sheetViews>
  <sheetFormatPr defaultRowHeight="15" x14ac:dyDescent="0.25"/>
  <cols>
    <col min="1" max="1" width="4.5703125" customWidth="1"/>
    <col min="2" max="2" width="21.7109375" customWidth="1"/>
  </cols>
  <sheetData>
    <row r="1" spans="1:15" ht="24.75" customHeight="1" thickBot="1" x14ac:dyDescent="0.3">
      <c r="A1" s="26"/>
      <c r="B1" s="26"/>
      <c r="C1" s="462" t="s">
        <v>106</v>
      </c>
      <c r="D1" s="463"/>
      <c r="E1" s="463"/>
      <c r="F1" s="463"/>
      <c r="G1" s="463"/>
      <c r="H1" s="463"/>
      <c r="I1" s="463"/>
      <c r="J1" s="464"/>
      <c r="K1" s="464"/>
      <c r="L1" s="26"/>
      <c r="M1" s="26"/>
      <c r="N1" s="52"/>
    </row>
    <row r="2" spans="1:15" ht="15.75" thickBot="1" x14ac:dyDescent="0.3">
      <c r="A2" s="465" t="s">
        <v>0</v>
      </c>
      <c r="B2" s="467" t="s">
        <v>1</v>
      </c>
      <c r="C2" s="487" t="s">
        <v>2</v>
      </c>
      <c r="D2" s="488"/>
      <c r="E2" s="488"/>
      <c r="F2" s="488"/>
      <c r="G2" s="488"/>
      <c r="H2" s="488"/>
      <c r="I2" s="488"/>
      <c r="J2" s="488"/>
      <c r="K2" s="488"/>
      <c r="L2" s="488"/>
      <c r="M2" s="489"/>
      <c r="N2" s="492" t="s">
        <v>3</v>
      </c>
    </row>
    <row r="3" spans="1:15" x14ac:dyDescent="0.25">
      <c r="A3" s="505"/>
      <c r="B3" s="506"/>
      <c r="C3" s="512" t="s">
        <v>69</v>
      </c>
      <c r="D3" s="506" t="s">
        <v>4</v>
      </c>
      <c r="E3" s="516" t="s">
        <v>5</v>
      </c>
      <c r="F3" s="467" t="s">
        <v>6</v>
      </c>
      <c r="G3" s="501" t="s">
        <v>8</v>
      </c>
      <c r="H3" s="467" t="s">
        <v>94</v>
      </c>
      <c r="I3" s="499" t="s">
        <v>9</v>
      </c>
      <c r="J3" s="509" t="s">
        <v>10</v>
      </c>
      <c r="K3" s="499" t="s">
        <v>93</v>
      </c>
      <c r="L3" s="467" t="s">
        <v>11</v>
      </c>
      <c r="M3" s="503" t="s">
        <v>96</v>
      </c>
      <c r="N3" s="493"/>
    </row>
    <row r="4" spans="1:15" ht="15.75" thickBot="1" x14ac:dyDescent="0.3">
      <c r="A4" s="500"/>
      <c r="B4" s="507"/>
      <c r="C4" s="514"/>
      <c r="D4" s="500"/>
      <c r="E4" s="500"/>
      <c r="F4" s="500"/>
      <c r="G4" s="502"/>
      <c r="H4" s="468"/>
      <c r="I4" s="508"/>
      <c r="J4" s="510"/>
      <c r="K4" s="508"/>
      <c r="L4" s="468"/>
      <c r="M4" s="504"/>
      <c r="N4" s="494"/>
    </row>
    <row r="5" spans="1:15" x14ac:dyDescent="0.25">
      <c r="A5" s="30">
        <v>1</v>
      </c>
      <c r="B5" s="31" t="s">
        <v>39</v>
      </c>
      <c r="C5" s="62">
        <f>[1]STA_SP2_NO!$C$25</f>
        <v>30985</v>
      </c>
      <c r="D5" s="118">
        <f>[2]STA_SP2_NO!$C$25</f>
        <v>16654</v>
      </c>
      <c r="E5" s="61">
        <f>[3]STA_SP2_NO!$C$25</f>
        <v>11409</v>
      </c>
      <c r="F5" s="118">
        <f>[4]STA_SP2_NO!$C$25</f>
        <v>17806</v>
      </c>
      <c r="G5" s="143">
        <f>[5]STA_SP2_NO!$C$25</f>
        <v>17564</v>
      </c>
      <c r="H5" s="118">
        <f>[6]STA_SP2_NO!$C$25</f>
        <v>22965</v>
      </c>
      <c r="I5" s="143">
        <f>[7]STA_SP2_NO!$C$25</f>
        <v>30029</v>
      </c>
      <c r="J5" s="54">
        <f>[8]STA_SP2_NO!$C$25</f>
        <v>19042</v>
      </c>
      <c r="K5" s="143">
        <f>'[9]СП-2 (н.о.)'!$C$26</f>
        <v>9966</v>
      </c>
      <c r="L5" s="389">
        <f>[10]STA_SP2_NO!$C$25</f>
        <v>20276</v>
      </c>
      <c r="M5" s="332">
        <f>[11]STA_SP2_NO!$C$25</f>
        <v>1293</v>
      </c>
      <c r="N5" s="249">
        <f t="shared" ref="N5:N12" si="0">SUM(C5:M5)</f>
        <v>197989</v>
      </c>
    </row>
    <row r="6" spans="1:15" x14ac:dyDescent="0.25">
      <c r="A6" s="32">
        <v>2</v>
      </c>
      <c r="B6" s="33" t="s">
        <v>40</v>
      </c>
      <c r="C6" s="62">
        <f>[1]STA_SP2_NO!$C$26</f>
        <v>1063</v>
      </c>
      <c r="D6" s="118">
        <f>[2]STA_SP2_NO!$C$26</f>
        <v>1129</v>
      </c>
      <c r="E6" s="61">
        <f>[3]STA_SP2_NO!$C$26</f>
        <v>526</v>
      </c>
      <c r="F6" s="118">
        <f>[4]STA_SP2_NO!$C$26</f>
        <v>1133</v>
      </c>
      <c r="G6" s="143">
        <f>[5]STA_SP2_NO!$C$26</f>
        <v>419</v>
      </c>
      <c r="H6" s="118">
        <f>[6]STA_SP2_NO!$C$26</f>
        <v>0</v>
      </c>
      <c r="I6" s="143">
        <f>[7]STA_SP2_NO!$C$26</f>
        <v>799</v>
      </c>
      <c r="J6" s="54">
        <f>[8]STA_SP2_NO!$C$26</f>
        <v>801</v>
      </c>
      <c r="K6" s="143">
        <f>'[9]СП-2 (н.о.)'!$C$27</f>
        <v>331</v>
      </c>
      <c r="L6" s="389">
        <f>[10]STA_SP2_NO!$C$26</f>
        <v>622</v>
      </c>
      <c r="M6" s="332">
        <f>[11]STA_SP2_NO!$C$26</f>
        <v>50</v>
      </c>
      <c r="N6" s="249">
        <f t="shared" si="0"/>
        <v>6873</v>
      </c>
    </row>
    <row r="7" spans="1:15" x14ac:dyDescent="0.25">
      <c r="A7" s="32">
        <v>3</v>
      </c>
      <c r="B7" s="33" t="s">
        <v>41</v>
      </c>
      <c r="C7" s="62">
        <f>[1]STA_SP2_NO!$C$27</f>
        <v>125</v>
      </c>
      <c r="D7" s="118">
        <f>[2]STA_SP2_NO!$C$27</f>
        <v>73</v>
      </c>
      <c r="E7" s="61">
        <f>[3]STA_SP2_NO!$C$27</f>
        <v>44</v>
      </c>
      <c r="F7" s="118">
        <f>[4]STA_SP2_NO!$C$27</f>
        <v>150</v>
      </c>
      <c r="G7" s="143">
        <f>[5]STA_SP2_NO!$C$27</f>
        <v>263</v>
      </c>
      <c r="H7" s="118">
        <f>[6]STA_SP2_NO!$C$27</f>
        <v>0</v>
      </c>
      <c r="I7" s="143">
        <f>[7]STA_SP2_NO!$C$27</f>
        <v>89</v>
      </c>
      <c r="J7" s="54">
        <f>[8]STA_SP2_NO!$C$27</f>
        <v>87</v>
      </c>
      <c r="K7" s="143">
        <f>'[9]СП-2 (н.о.)'!$C$28</f>
        <v>53</v>
      </c>
      <c r="L7" s="389">
        <f>[10]STA_SP2_NO!$C$27</f>
        <v>40</v>
      </c>
      <c r="M7" s="332">
        <f>[11]STA_SP2_NO!$C$27</f>
        <v>12</v>
      </c>
      <c r="N7" s="249">
        <f t="shared" si="0"/>
        <v>936</v>
      </c>
    </row>
    <row r="8" spans="1:15" x14ac:dyDescent="0.25">
      <c r="A8" s="32">
        <v>4</v>
      </c>
      <c r="B8" s="33" t="s">
        <v>42</v>
      </c>
      <c r="C8" s="62">
        <f>[1]STA_SP2_NO!$C$28</f>
        <v>12</v>
      </c>
      <c r="D8" s="118">
        <f>[2]STA_SP2_NO!$C$28</f>
        <v>3</v>
      </c>
      <c r="E8" s="61">
        <f>[3]STA_SP2_NO!$C$28</f>
        <v>4</v>
      </c>
      <c r="F8" s="118">
        <f>[4]STA_SP2_NO!$C$28</f>
        <v>15</v>
      </c>
      <c r="G8" s="143">
        <f>[5]STA_SP2_NO!$C$28</f>
        <v>0</v>
      </c>
      <c r="H8" s="118">
        <f>[6]STA_SP2_NO!$C$28</f>
        <v>0</v>
      </c>
      <c r="I8" s="143">
        <f>[7]STA_SP2_NO!$C$28</f>
        <v>4</v>
      </c>
      <c r="J8" s="54">
        <f>[8]STA_SP2_NO!$C$28</f>
        <v>3</v>
      </c>
      <c r="K8" s="143">
        <f>'[9]СП-2 (н.о.)'!$C$29</f>
        <v>0</v>
      </c>
      <c r="L8" s="389">
        <f>[10]STA_SP2_NO!$C$28</f>
        <v>8</v>
      </c>
      <c r="M8" s="332">
        <f>[11]STA_SP2_NO!$C$28</f>
        <v>0</v>
      </c>
      <c r="N8" s="249">
        <f t="shared" si="0"/>
        <v>49</v>
      </c>
    </row>
    <row r="9" spans="1:15" x14ac:dyDescent="0.25">
      <c r="A9" s="32">
        <v>5</v>
      </c>
      <c r="B9" s="33" t="s">
        <v>43</v>
      </c>
      <c r="C9" s="62">
        <f>[1]STA_SP2_NO!$C$29</f>
        <v>23</v>
      </c>
      <c r="D9" s="118">
        <f>[2]STA_SP2_NO!$C$29</f>
        <v>8</v>
      </c>
      <c r="E9" s="61">
        <f>[3]STA_SP2_NO!$C$29</f>
        <v>11</v>
      </c>
      <c r="F9" s="118">
        <f>[4]STA_SP2_NO!$C$29</f>
        <v>8</v>
      </c>
      <c r="G9" s="143">
        <f>[5]STA_SP2_NO!$C$29</f>
        <v>8</v>
      </c>
      <c r="H9" s="118">
        <f>[6]STA_SP2_NO!$C$29</f>
        <v>0</v>
      </c>
      <c r="I9" s="143">
        <f>[7]STA_SP2_NO!$C$29</f>
        <v>17</v>
      </c>
      <c r="J9" s="54">
        <f>[8]STA_SP2_NO!$C$29</f>
        <v>15</v>
      </c>
      <c r="K9" s="143">
        <f>'[9]СП-2 (н.о.)'!$C$30</f>
        <v>2</v>
      </c>
      <c r="L9" s="389">
        <f>[10]STA_SP2_NO!$C$29</f>
        <v>12</v>
      </c>
      <c r="M9" s="332">
        <f>[11]STA_SP2_NO!$C$29</f>
        <v>0</v>
      </c>
      <c r="N9" s="249">
        <f t="shared" si="0"/>
        <v>104</v>
      </c>
    </row>
    <row r="10" spans="1:15" x14ac:dyDescent="0.25">
      <c r="A10" s="32">
        <v>6</v>
      </c>
      <c r="B10" s="33" t="s">
        <v>44</v>
      </c>
      <c r="C10" s="62">
        <f>[1]STA_SP2_NO!$C$30</f>
        <v>503</v>
      </c>
      <c r="D10" s="118">
        <f>[2]STA_SP2_NO!$C$30</f>
        <v>291</v>
      </c>
      <c r="E10" s="61">
        <f>[3]STA_SP2_NO!$C$30</f>
        <v>165</v>
      </c>
      <c r="F10" s="118">
        <f>[4]STA_SP2_NO!$C$30</f>
        <v>639</v>
      </c>
      <c r="G10" s="143">
        <f>[5]STA_SP2_NO!$C$30</f>
        <v>253</v>
      </c>
      <c r="H10" s="118">
        <f>[6]STA_SP2_NO!$C$30</f>
        <v>0</v>
      </c>
      <c r="I10" s="143">
        <f>[7]STA_SP2_NO!$C$30</f>
        <v>500</v>
      </c>
      <c r="J10" s="54">
        <f>[8]STA_SP2_NO!$C$30</f>
        <v>354</v>
      </c>
      <c r="K10" s="143">
        <f>'[9]СП-2 (н.о.)'!$C$31</f>
        <v>35</v>
      </c>
      <c r="L10" s="389">
        <f>[10]STA_SP2_NO!$C$30</f>
        <v>493</v>
      </c>
      <c r="M10" s="332">
        <f>[11]STA_SP2_NO!$C$30</f>
        <v>32</v>
      </c>
      <c r="N10" s="249">
        <f t="shared" si="0"/>
        <v>3265</v>
      </c>
    </row>
    <row r="11" spans="1:15" x14ac:dyDescent="0.25">
      <c r="A11" s="32">
        <v>7</v>
      </c>
      <c r="B11" s="33" t="s">
        <v>45</v>
      </c>
      <c r="C11" s="62">
        <f>[1]STA_SP2_NO!$C$31</f>
        <v>892</v>
      </c>
      <c r="D11" s="118">
        <f>[2]STA_SP2_NO!$C$31</f>
        <v>1067</v>
      </c>
      <c r="E11" s="61">
        <f>[3]STA_SP2_NO!$C$31</f>
        <v>447</v>
      </c>
      <c r="F11" s="118">
        <f>[4]STA_SP2_NO!$C$31</f>
        <v>1028</v>
      </c>
      <c r="G11" s="143">
        <f>[5]STA_SP2_NO!$C$31</f>
        <v>336</v>
      </c>
      <c r="H11" s="118">
        <f>[6]STA_SP2_NO!$C$31</f>
        <v>0</v>
      </c>
      <c r="I11" s="143">
        <f>[7]STA_SP2_NO!$C$31</f>
        <v>785</v>
      </c>
      <c r="J11" s="54">
        <f>[8]STA_SP2_NO!$C$31</f>
        <v>807</v>
      </c>
      <c r="K11" s="143">
        <f>'[9]СП-2 (н.о.)'!$C$32</f>
        <v>306</v>
      </c>
      <c r="L11" s="389">
        <f>[10]STA_SP2_NO!$C$31</f>
        <v>548</v>
      </c>
      <c r="M11" s="332">
        <f>[11]STA_SP2_NO!$C$31</f>
        <v>39</v>
      </c>
      <c r="N11" s="249">
        <f t="shared" si="0"/>
        <v>6255</v>
      </c>
    </row>
    <row r="12" spans="1:15" ht="15.75" thickBot="1" x14ac:dyDescent="0.3">
      <c r="A12" s="34">
        <v>8</v>
      </c>
      <c r="B12" s="35" t="s">
        <v>46</v>
      </c>
      <c r="C12" s="62">
        <f>[1]STA_SP2_NO!$C$32</f>
        <v>5</v>
      </c>
      <c r="D12" s="118">
        <f>[2]STA_SP2_NO!$C$32</f>
        <v>0</v>
      </c>
      <c r="E12" s="61">
        <f>[3]STA_SP2_NO!$C$32</f>
        <v>3</v>
      </c>
      <c r="F12" s="118">
        <f>[4]STA_SP2_NO!$C$32</f>
        <v>1</v>
      </c>
      <c r="G12" s="143">
        <f>[5]STA_SP2_NO!$C$32</f>
        <v>2</v>
      </c>
      <c r="H12" s="118">
        <f>[6]STA_SP2_NO!$C$32</f>
        <v>0</v>
      </c>
      <c r="I12" s="143">
        <f>[7]STA_SP2_NO!$C$32</f>
        <v>1</v>
      </c>
      <c r="J12" s="54">
        <f>[8]STA_SP2_NO!$C$32</f>
        <v>2</v>
      </c>
      <c r="K12" s="143">
        <f>'[9]СП-2 (н.о.)'!$C$33</f>
        <v>0</v>
      </c>
      <c r="L12" s="389">
        <f>[10]STA_SP2_NO!$C$32</f>
        <v>2</v>
      </c>
      <c r="M12" s="332">
        <f>[11]STA_SP2_NO!$C$32</f>
        <v>0</v>
      </c>
      <c r="N12" s="249">
        <f t="shared" si="0"/>
        <v>16</v>
      </c>
    </row>
    <row r="13" spans="1:15" ht="15.75" thickBot="1" x14ac:dyDescent="0.3">
      <c r="A13" s="57"/>
      <c r="B13" s="37" t="s">
        <v>3</v>
      </c>
      <c r="C13" s="41">
        <f t="shared" ref="C13:F13" si="1">SUM(C5:C12)</f>
        <v>33608</v>
      </c>
      <c r="D13" s="39">
        <f t="shared" si="1"/>
        <v>19225</v>
      </c>
      <c r="E13" s="41">
        <f t="shared" si="1"/>
        <v>12609</v>
      </c>
      <c r="F13" s="39">
        <f t="shared" si="1"/>
        <v>20780</v>
      </c>
      <c r="G13" s="40">
        <f t="shared" ref="G13:N13" si="2">SUM(G5:G12)</f>
        <v>18845</v>
      </c>
      <c r="H13" s="39">
        <f t="shared" si="2"/>
        <v>22965</v>
      </c>
      <c r="I13" s="40">
        <f t="shared" si="2"/>
        <v>32224</v>
      </c>
      <c r="J13" s="39">
        <f t="shared" si="2"/>
        <v>21111</v>
      </c>
      <c r="K13" s="40">
        <f t="shared" si="2"/>
        <v>10693</v>
      </c>
      <c r="L13" s="382">
        <f t="shared" si="2"/>
        <v>22001</v>
      </c>
      <c r="M13" s="333">
        <f t="shared" si="2"/>
        <v>1426</v>
      </c>
      <c r="N13" s="250">
        <f t="shared" si="2"/>
        <v>215487</v>
      </c>
    </row>
    <row r="14" spans="1:15" ht="15.75" thickBot="1" x14ac:dyDescent="0.3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9"/>
      <c r="N14" s="1"/>
    </row>
    <row r="15" spans="1:15" ht="15.75" thickBot="1" x14ac:dyDescent="0.3">
      <c r="A15" s="450" t="s">
        <v>53</v>
      </c>
      <c r="B15" s="522"/>
      <c r="C15" s="48">
        <f>C13/N13</f>
        <v>0.15596300472882355</v>
      </c>
      <c r="D15" s="56">
        <f>D13/N13</f>
        <v>8.9216518861926705E-2</v>
      </c>
      <c r="E15" s="48">
        <f>E13/N13</f>
        <v>5.8513970680365866E-2</v>
      </c>
      <c r="F15" s="47">
        <f>F13/N13</f>
        <v>9.6432731440875788E-2</v>
      </c>
      <c r="G15" s="70">
        <f>G13/N13</f>
        <v>8.7453071414980946E-2</v>
      </c>
      <c r="H15" s="47">
        <f>H13/N13</f>
        <v>0.10657255426081388</v>
      </c>
      <c r="I15" s="70">
        <f>I13/N13</f>
        <v>0.14954034350100007</v>
      </c>
      <c r="J15" s="47">
        <f>J13/N13</f>
        <v>9.7968786980189057E-2</v>
      </c>
      <c r="K15" s="70">
        <f>K13/N13</f>
        <v>4.962248302681832E-2</v>
      </c>
      <c r="L15" s="47">
        <f>L13/N13</f>
        <v>0.10209896652698307</v>
      </c>
      <c r="M15" s="342">
        <f>M13/N13</f>
        <v>6.6175685772227556E-3</v>
      </c>
      <c r="N15" s="258">
        <f>SUM(C15:M15)</f>
        <v>0.99999999999999989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spans="1:15" ht="15.75" thickBot="1" x14ac:dyDescent="0.3">
      <c r="A18" s="26"/>
      <c r="B18" s="26"/>
      <c r="C18" s="462" t="s">
        <v>107</v>
      </c>
      <c r="D18" s="463"/>
      <c r="E18" s="463"/>
      <c r="F18" s="463"/>
      <c r="G18" s="463"/>
      <c r="H18" s="463"/>
      <c r="I18" s="463"/>
      <c r="J18" s="464"/>
      <c r="K18" s="464"/>
      <c r="L18" s="26"/>
      <c r="M18" s="26"/>
      <c r="N18" s="155" t="s">
        <v>36</v>
      </c>
    </row>
    <row r="19" spans="1:15" ht="15.75" thickBot="1" x14ac:dyDescent="0.3">
      <c r="A19" s="465" t="s">
        <v>0</v>
      </c>
      <c r="B19" s="467" t="s">
        <v>1</v>
      </c>
      <c r="C19" s="487" t="s">
        <v>2</v>
      </c>
      <c r="D19" s="488"/>
      <c r="E19" s="488"/>
      <c r="F19" s="488"/>
      <c r="G19" s="488"/>
      <c r="H19" s="488"/>
      <c r="I19" s="488"/>
      <c r="J19" s="488"/>
      <c r="K19" s="488"/>
      <c r="L19" s="488"/>
      <c r="M19" s="489"/>
      <c r="N19" s="492" t="s">
        <v>3</v>
      </c>
    </row>
    <row r="20" spans="1:15" x14ac:dyDescent="0.25">
      <c r="A20" s="505"/>
      <c r="B20" s="506"/>
      <c r="C20" s="526" t="s">
        <v>69</v>
      </c>
      <c r="D20" s="467" t="s">
        <v>4</v>
      </c>
      <c r="E20" s="499" t="s">
        <v>5</v>
      </c>
      <c r="F20" s="467" t="s">
        <v>6</v>
      </c>
      <c r="G20" s="501" t="s">
        <v>8</v>
      </c>
      <c r="H20" s="467" t="s">
        <v>94</v>
      </c>
      <c r="I20" s="499" t="s">
        <v>9</v>
      </c>
      <c r="J20" s="509" t="s">
        <v>10</v>
      </c>
      <c r="K20" s="499" t="s">
        <v>93</v>
      </c>
      <c r="L20" s="467" t="s">
        <v>11</v>
      </c>
      <c r="M20" s="503" t="s">
        <v>96</v>
      </c>
      <c r="N20" s="493"/>
    </row>
    <row r="21" spans="1:15" ht="15.75" thickBot="1" x14ac:dyDescent="0.3">
      <c r="A21" s="500"/>
      <c r="B21" s="507"/>
      <c r="C21" s="514"/>
      <c r="D21" s="500"/>
      <c r="E21" s="500"/>
      <c r="F21" s="500"/>
      <c r="G21" s="502"/>
      <c r="H21" s="468"/>
      <c r="I21" s="508"/>
      <c r="J21" s="510"/>
      <c r="K21" s="508"/>
      <c r="L21" s="468"/>
      <c r="M21" s="504"/>
      <c r="N21" s="494"/>
    </row>
    <row r="22" spans="1:15" x14ac:dyDescent="0.25">
      <c r="A22" s="30">
        <v>1</v>
      </c>
      <c r="B22" s="31" t="s">
        <v>39</v>
      </c>
      <c r="C22" s="62">
        <f>[1]STA_SP2_NO!$D$25</f>
        <v>146631.29</v>
      </c>
      <c r="D22" s="118">
        <f>[2]STA_SP2_NO!$D$25</f>
        <v>73918.880000000005</v>
      </c>
      <c r="E22" s="61">
        <f>[3]STA_SP2_NO!$D$25</f>
        <v>53086</v>
      </c>
      <c r="F22" s="390">
        <f>[4]STA_SP2_NO!$D$25</f>
        <v>80394.91</v>
      </c>
      <c r="G22" s="143">
        <f>[5]STA_SP2_NO!$D$25</f>
        <v>76575</v>
      </c>
      <c r="H22" s="118">
        <f>[6]STA_SP2_NO!$D$25</f>
        <v>107640</v>
      </c>
      <c r="I22" s="143">
        <f>[7]STA_SP2_NO!$D$25</f>
        <v>131026</v>
      </c>
      <c r="J22" s="54">
        <f>[8]STA_SP2_NO!$D$25</f>
        <v>83005</v>
      </c>
      <c r="K22" s="143">
        <f>'[9]СП-2 (н.о.)'!$D$26</f>
        <v>53689.98</v>
      </c>
      <c r="L22" s="389">
        <f>[10]STA_SP2_NO!$D$25</f>
        <v>88611</v>
      </c>
      <c r="M22" s="332">
        <f>[11]STA_SP2_NO!$D$25</f>
        <v>6445.66</v>
      </c>
      <c r="N22" s="249">
        <f t="shared" ref="N22:N29" si="3">SUM(C22:M22)</f>
        <v>901023.72000000009</v>
      </c>
    </row>
    <row r="23" spans="1:15" x14ac:dyDescent="0.25">
      <c r="A23" s="32">
        <v>2</v>
      </c>
      <c r="B23" s="33" t="s">
        <v>40</v>
      </c>
      <c r="C23" s="62">
        <f>[1]STA_SP2_NO!$D$26</f>
        <v>18158.939999999999</v>
      </c>
      <c r="D23" s="118">
        <f>[2]STA_SP2_NO!$D$26</f>
        <v>18004.96</v>
      </c>
      <c r="E23" s="61">
        <f>[3]STA_SP2_NO!$D$26</f>
        <v>8976</v>
      </c>
      <c r="F23" s="390">
        <f>[4]STA_SP2_NO!$D$26</f>
        <v>17588.29</v>
      </c>
      <c r="G23" s="143">
        <f>[5]STA_SP2_NO!$D$26</f>
        <v>6820</v>
      </c>
      <c r="H23" s="118">
        <f>[6]STA_SP2_NO!$D$26</f>
        <v>0</v>
      </c>
      <c r="I23" s="143">
        <f>[7]STA_SP2_NO!$D$26</f>
        <v>13388</v>
      </c>
      <c r="J23" s="54">
        <f>[8]STA_SP2_NO!$D$26</f>
        <v>12410</v>
      </c>
      <c r="K23" s="143">
        <f>'[9]СП-2 (н.о.)'!$D$27</f>
        <v>5497.72</v>
      </c>
      <c r="L23" s="389">
        <f>[10]STA_SP2_NO!$D$26</f>
        <v>9843</v>
      </c>
      <c r="M23" s="332">
        <f>[11]STA_SP2_NO!$D$26</f>
        <v>861.1</v>
      </c>
      <c r="N23" s="249">
        <f t="shared" si="3"/>
        <v>111548.01000000001</v>
      </c>
    </row>
    <row r="24" spans="1:15" x14ac:dyDescent="0.25">
      <c r="A24" s="32">
        <v>3</v>
      </c>
      <c r="B24" s="33" t="s">
        <v>41</v>
      </c>
      <c r="C24" s="62">
        <f>[1]STA_SP2_NO!$D$27</f>
        <v>2142.2600000000002</v>
      </c>
      <c r="D24" s="118">
        <f>[2]STA_SP2_NO!$D$27</f>
        <v>1223.3599999999999</v>
      </c>
      <c r="E24" s="61">
        <f>[3]STA_SP2_NO!$D$27</f>
        <v>758</v>
      </c>
      <c r="F24" s="390">
        <f>[4]STA_SP2_NO!$D$27</f>
        <v>2317.48</v>
      </c>
      <c r="G24" s="143">
        <f>[5]STA_SP2_NO!$D$27</f>
        <v>2514</v>
      </c>
      <c r="H24" s="118">
        <f>[6]STA_SP2_NO!$D$27</f>
        <v>0</v>
      </c>
      <c r="I24" s="143">
        <f>[7]STA_SP2_NO!$D$27</f>
        <v>1473</v>
      </c>
      <c r="J24" s="54">
        <f>[8]STA_SP2_NO!$D$27</f>
        <v>1271</v>
      </c>
      <c r="K24" s="143">
        <f>'[9]СП-2 (н.о.)'!$D$28</f>
        <v>845.08</v>
      </c>
      <c r="L24" s="389">
        <f>[10]STA_SP2_NO!$D$27</f>
        <v>593</v>
      </c>
      <c r="M24" s="332">
        <f>[11]STA_SP2_NO!$D$27</f>
        <v>206.66</v>
      </c>
      <c r="N24" s="249">
        <f t="shared" si="3"/>
        <v>13343.84</v>
      </c>
    </row>
    <row r="25" spans="1:15" x14ac:dyDescent="0.25">
      <c r="A25" s="32">
        <v>4</v>
      </c>
      <c r="B25" s="33" t="s">
        <v>42</v>
      </c>
      <c r="C25" s="62">
        <f>[1]STA_SP2_NO!$D$28</f>
        <v>66.73</v>
      </c>
      <c r="D25" s="118">
        <f>[2]STA_SP2_NO!$D$28</f>
        <v>16.600000000000001</v>
      </c>
      <c r="E25" s="61">
        <f>[3]STA_SP2_NO!$D$28</f>
        <v>22</v>
      </c>
      <c r="F25" s="390">
        <f>[4]STA_SP2_NO!$D$28</f>
        <v>159.61000000000001</v>
      </c>
      <c r="G25" s="143">
        <f>[5]STA_SP2_NO!$D$28</f>
        <v>0</v>
      </c>
      <c r="H25" s="118">
        <f>[6]STA_SP2_NO!$D$28</f>
        <v>0</v>
      </c>
      <c r="I25" s="143">
        <f>[7]STA_SP2_NO!$D$28</f>
        <v>22</v>
      </c>
      <c r="J25" s="54">
        <f>[8]STA_SP2_NO!$D$28</f>
        <v>34</v>
      </c>
      <c r="K25" s="143">
        <f>'[9]СП-2 (н.о.)'!$D$29</f>
        <v>0</v>
      </c>
      <c r="L25" s="389">
        <f>[10]STA_SP2_NO!$D$28</f>
        <v>79</v>
      </c>
      <c r="M25" s="332">
        <f>[11]STA_SP2_NO!$D$28</f>
        <v>0</v>
      </c>
      <c r="N25" s="249">
        <f t="shared" si="3"/>
        <v>399.94000000000005</v>
      </c>
    </row>
    <row r="26" spans="1:15" x14ac:dyDescent="0.25">
      <c r="A26" s="32">
        <v>5</v>
      </c>
      <c r="B26" s="33" t="s">
        <v>43</v>
      </c>
      <c r="C26" s="62">
        <f>[1]STA_SP2_NO!$D$29</f>
        <v>127.63</v>
      </c>
      <c r="D26" s="118">
        <f>[2]STA_SP2_NO!$D$29</f>
        <v>44.28</v>
      </c>
      <c r="E26" s="61">
        <f>[3]STA_SP2_NO!$D$29</f>
        <v>61</v>
      </c>
      <c r="F26" s="390">
        <f>[4]STA_SP2_NO!$D$29</f>
        <v>44.29</v>
      </c>
      <c r="G26" s="143">
        <f>[5]STA_SP2_NO!$D$29</f>
        <v>39</v>
      </c>
      <c r="H26" s="118">
        <f>[6]STA_SP2_NO!$D$29</f>
        <v>0</v>
      </c>
      <c r="I26" s="143">
        <f>[7]STA_SP2_NO!$D$29</f>
        <v>94</v>
      </c>
      <c r="J26" s="54">
        <f>[8]STA_SP2_NO!$D$29</f>
        <v>85</v>
      </c>
      <c r="K26" s="143">
        <f>'[9]СП-2 (н.о.)'!$D$30</f>
        <v>11.07</v>
      </c>
      <c r="L26" s="389">
        <f>[10]STA_SP2_NO!$D$29</f>
        <v>56</v>
      </c>
      <c r="M26" s="332">
        <f>[11]STA_SP2_NO!$D$29</f>
        <v>0</v>
      </c>
      <c r="N26" s="249">
        <f t="shared" si="3"/>
        <v>562.27</v>
      </c>
    </row>
    <row r="27" spans="1:15" x14ac:dyDescent="0.25">
      <c r="A27" s="32">
        <v>6</v>
      </c>
      <c r="B27" s="33" t="s">
        <v>44</v>
      </c>
      <c r="C27" s="62">
        <f>[1]STA_SP2_NO!$D$30</f>
        <v>939.25</v>
      </c>
      <c r="D27" s="118">
        <f>[2]STA_SP2_NO!$D$30</f>
        <v>513.54999999999995</v>
      </c>
      <c r="E27" s="61">
        <f>[3]STA_SP2_NO!$D$30</f>
        <v>305</v>
      </c>
      <c r="F27" s="390">
        <f>[4]STA_SP2_NO!$D$30</f>
        <v>1116.67</v>
      </c>
      <c r="G27" s="143">
        <f>[5]STA_SP2_NO!$D$30</f>
        <v>437</v>
      </c>
      <c r="H27" s="118">
        <f>[6]STA_SP2_NO!$D$30</f>
        <v>0</v>
      </c>
      <c r="I27" s="143">
        <f>[7]STA_SP2_NO!$D$30</f>
        <v>913</v>
      </c>
      <c r="J27" s="54">
        <f>[8]STA_SP2_NO!$D$30</f>
        <v>623</v>
      </c>
      <c r="K27" s="143">
        <f>'[9]СП-2 (н.о.)'!$D$31</f>
        <v>65.05</v>
      </c>
      <c r="L27" s="389">
        <f>[10]STA_SP2_NO!$D$30</f>
        <v>856</v>
      </c>
      <c r="M27" s="332">
        <f>[11]STA_SP2_NO!$D$30</f>
        <v>59.2</v>
      </c>
      <c r="N27" s="249">
        <f t="shared" si="3"/>
        <v>5827.72</v>
      </c>
    </row>
    <row r="28" spans="1:15" x14ac:dyDescent="0.25">
      <c r="A28" s="32">
        <v>7</v>
      </c>
      <c r="B28" s="33" t="s">
        <v>45</v>
      </c>
      <c r="C28" s="62">
        <f>[1]STA_SP2_NO!$D$31</f>
        <v>4903.92</v>
      </c>
      <c r="D28" s="118">
        <f>[2]STA_SP2_NO!$D$31</f>
        <v>5555.8</v>
      </c>
      <c r="E28" s="61">
        <f>[3]STA_SP2_NO!$D$31</f>
        <v>2469</v>
      </c>
      <c r="F28" s="390">
        <f>[4]STA_SP2_NO!$D$31</f>
        <v>5239.8100000000004</v>
      </c>
      <c r="G28" s="143">
        <f>[5]STA_SP2_NO!$D$31</f>
        <v>1783</v>
      </c>
      <c r="H28" s="118">
        <f>[6]STA_SP2_NO!$D$31</f>
        <v>0</v>
      </c>
      <c r="I28" s="143">
        <f>[7]STA_SP2_NO!$D$31</f>
        <v>4176</v>
      </c>
      <c r="J28" s="54">
        <f>[8]STA_SP2_NO!$D$31</f>
        <v>3964</v>
      </c>
      <c r="K28" s="143">
        <f>'[9]СП-2 (н.о.)'!$D$32</f>
        <v>1553.24</v>
      </c>
      <c r="L28" s="389">
        <f>[10]STA_SP2_NO!$D$31</f>
        <v>2861</v>
      </c>
      <c r="M28" s="332">
        <f>[11]STA_SP2_NO!$D$31</f>
        <v>215.9</v>
      </c>
      <c r="N28" s="249">
        <f t="shared" si="3"/>
        <v>32721.670000000006</v>
      </c>
    </row>
    <row r="29" spans="1:15" ht="15.75" thickBot="1" x14ac:dyDescent="0.3">
      <c r="A29" s="34">
        <v>8</v>
      </c>
      <c r="B29" s="35" t="s">
        <v>46</v>
      </c>
      <c r="C29" s="62">
        <f>[1]STA_SP2_NO!$D$32</f>
        <v>27.68</v>
      </c>
      <c r="D29" s="118">
        <f>[2]STA_SP2_NO!$D$32</f>
        <v>0</v>
      </c>
      <c r="E29" s="61">
        <f>[3]STA_SP2_NO!$D$32</f>
        <v>17</v>
      </c>
      <c r="F29" s="390">
        <f>[4]STA_SP2_NO!$D$32</f>
        <v>5.54</v>
      </c>
      <c r="G29" s="143">
        <f>[5]STA_SP2_NO!$D$32</f>
        <v>11</v>
      </c>
      <c r="H29" s="118">
        <f>[6]STA_SP2_NO!$D$32</f>
        <v>0</v>
      </c>
      <c r="I29" s="143">
        <f>[7]STA_SP2_NO!$D$32</f>
        <v>6</v>
      </c>
      <c r="J29" s="54">
        <f>[8]STA_SP2_NO!$D$32</f>
        <v>11</v>
      </c>
      <c r="K29" s="143">
        <f>'[9]СП-2 (н.о.)'!$D$33</f>
        <v>0</v>
      </c>
      <c r="L29" s="389">
        <f>[10]STA_SP2_NO!$D$32</f>
        <v>23</v>
      </c>
      <c r="M29" s="332">
        <f>[11]STA_SP2_NO!$D$32</f>
        <v>0</v>
      </c>
      <c r="N29" s="249">
        <f t="shared" si="3"/>
        <v>101.22</v>
      </c>
    </row>
    <row r="30" spans="1:15" ht="15.75" thickBot="1" x14ac:dyDescent="0.3">
      <c r="A30" s="57"/>
      <c r="B30" s="37" t="s">
        <v>3</v>
      </c>
      <c r="C30" s="41">
        <f t="shared" ref="C30:E30" si="4">SUM(C22:C29)</f>
        <v>172997.70000000004</v>
      </c>
      <c r="D30" s="39">
        <f t="shared" si="4"/>
        <v>99277.430000000008</v>
      </c>
      <c r="E30" s="41">
        <f t="shared" si="4"/>
        <v>65694</v>
      </c>
      <c r="F30" s="51">
        <f t="shared" ref="F30:N30" si="5">SUM(F22:F29)</f>
        <v>106866.59999999999</v>
      </c>
      <c r="G30" s="40">
        <f t="shared" si="5"/>
        <v>88179</v>
      </c>
      <c r="H30" s="39">
        <f t="shared" si="5"/>
        <v>107640</v>
      </c>
      <c r="I30" s="40">
        <f t="shared" si="5"/>
        <v>151098</v>
      </c>
      <c r="J30" s="39">
        <f t="shared" si="5"/>
        <v>101403</v>
      </c>
      <c r="K30" s="40">
        <f t="shared" si="5"/>
        <v>61662.140000000007</v>
      </c>
      <c r="L30" s="382">
        <f t="shared" si="5"/>
        <v>102922</v>
      </c>
      <c r="M30" s="333">
        <f t="shared" si="5"/>
        <v>7788.5199999999995</v>
      </c>
      <c r="N30" s="250">
        <f t="shared" si="5"/>
        <v>1065528.3899999999</v>
      </c>
    </row>
    <row r="31" spans="1:15" ht="15.75" thickBot="1" x14ac:dyDescent="0.3">
      <c r="A31" s="1"/>
      <c r="B31" s="1"/>
      <c r="C31" s="1"/>
      <c r="D31" s="1"/>
      <c r="E31" s="1"/>
      <c r="F31" s="1"/>
      <c r="G31" s="341"/>
      <c r="H31" s="1"/>
      <c r="I31" s="341"/>
      <c r="J31" s="1"/>
      <c r="K31" s="341"/>
      <c r="L31" s="1"/>
      <c r="M31" s="349"/>
      <c r="N31" s="1"/>
    </row>
    <row r="32" spans="1:15" ht="15.75" thickBot="1" x14ac:dyDescent="0.3">
      <c r="A32" s="450" t="s">
        <v>53</v>
      </c>
      <c r="B32" s="522"/>
      <c r="C32" s="48">
        <f>C30/N30</f>
        <v>0.16235860219547979</v>
      </c>
      <c r="D32" s="56">
        <f>D30/N30</f>
        <v>9.3172017687862846E-2</v>
      </c>
      <c r="E32" s="48">
        <f>E30/N30</f>
        <v>6.1653918015267532E-2</v>
      </c>
      <c r="F32" s="47">
        <f>F30/N30</f>
        <v>0.10029446517140665</v>
      </c>
      <c r="G32" s="70">
        <f>G30/N30</f>
        <v>8.2756124405094458E-2</v>
      </c>
      <c r="H32" s="47">
        <f>H30/N30</f>
        <v>0.1010203022370901</v>
      </c>
      <c r="I32" s="70">
        <f>I30/N30</f>
        <v>0.14180570073782831</v>
      </c>
      <c r="J32" s="47">
        <f>J30/N30</f>
        <v>9.5166868336563057E-2</v>
      </c>
      <c r="K32" s="70">
        <f>K30/N30</f>
        <v>5.7870011328370156E-2</v>
      </c>
      <c r="L32" s="391">
        <f>L30/N30</f>
        <v>9.6592452126029238E-2</v>
      </c>
      <c r="M32" s="342">
        <f>M30/N30</f>
        <v>7.3095377590079984E-3</v>
      </c>
      <c r="N32" s="258">
        <f>SUM(C32:M32)</f>
        <v>1.0000000000000002</v>
      </c>
    </row>
  </sheetData>
  <mergeCells count="34">
    <mergeCell ref="A32:B32"/>
    <mergeCell ref="C18:K18"/>
    <mergeCell ref="A19:A21"/>
    <mergeCell ref="B19:B21"/>
    <mergeCell ref="F20:F21"/>
    <mergeCell ref="G20:G21"/>
    <mergeCell ref="H20:H21"/>
    <mergeCell ref="I20:I21"/>
    <mergeCell ref="J20:J21"/>
    <mergeCell ref="C19:M19"/>
    <mergeCell ref="A15:B15"/>
    <mergeCell ref="C1:K1"/>
    <mergeCell ref="A2:A4"/>
    <mergeCell ref="B2:B4"/>
    <mergeCell ref="H3:H4"/>
    <mergeCell ref="I3:I4"/>
    <mergeCell ref="J3:J4"/>
    <mergeCell ref="K3:K4"/>
    <mergeCell ref="C2:M2"/>
    <mergeCell ref="N2:N4"/>
    <mergeCell ref="C3:C4"/>
    <mergeCell ref="D3:D4"/>
    <mergeCell ref="E3:E4"/>
    <mergeCell ref="F3:F4"/>
    <mergeCell ref="G3:G4"/>
    <mergeCell ref="L3:L4"/>
    <mergeCell ref="M3:M4"/>
    <mergeCell ref="N19:N21"/>
    <mergeCell ref="C20:C21"/>
    <mergeCell ref="D20:D21"/>
    <mergeCell ref="E20:E21"/>
    <mergeCell ref="K20:K21"/>
    <mergeCell ref="L20:L21"/>
    <mergeCell ref="M20:M2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Q24" sqref="Q24"/>
    </sheetView>
  </sheetViews>
  <sheetFormatPr defaultRowHeight="15" x14ac:dyDescent="0.25"/>
  <cols>
    <col min="1" max="1" width="3.85546875" customWidth="1"/>
    <col min="2" max="2" width="20" customWidth="1"/>
  </cols>
  <sheetData>
    <row r="1" spans="1:15" ht="28.5" customHeight="1" thickBot="1" x14ac:dyDescent="0.3">
      <c r="A1" s="26"/>
      <c r="B1" s="26"/>
      <c r="C1" s="462" t="s">
        <v>108</v>
      </c>
      <c r="D1" s="463"/>
      <c r="E1" s="463"/>
      <c r="F1" s="463"/>
      <c r="G1" s="463"/>
      <c r="H1" s="463"/>
      <c r="I1" s="463"/>
      <c r="J1" s="464"/>
      <c r="K1" s="464"/>
      <c r="L1" s="26"/>
      <c r="M1" s="26"/>
      <c r="N1" s="52"/>
    </row>
    <row r="2" spans="1:15" ht="15.75" thickBot="1" x14ac:dyDescent="0.3">
      <c r="A2" s="465" t="s">
        <v>0</v>
      </c>
      <c r="B2" s="467" t="s">
        <v>1</v>
      </c>
      <c r="C2" s="487" t="s">
        <v>2</v>
      </c>
      <c r="D2" s="488"/>
      <c r="E2" s="488"/>
      <c r="F2" s="488"/>
      <c r="G2" s="488"/>
      <c r="H2" s="488"/>
      <c r="I2" s="488"/>
      <c r="J2" s="488"/>
      <c r="K2" s="488"/>
      <c r="L2" s="488"/>
      <c r="M2" s="489"/>
      <c r="N2" s="492" t="s">
        <v>3</v>
      </c>
    </row>
    <row r="3" spans="1:15" x14ac:dyDescent="0.25">
      <c r="A3" s="505"/>
      <c r="B3" s="506"/>
      <c r="C3" s="512" t="s">
        <v>69</v>
      </c>
      <c r="D3" s="506" t="s">
        <v>4</v>
      </c>
      <c r="E3" s="516" t="s">
        <v>5</v>
      </c>
      <c r="F3" s="467" t="s">
        <v>6</v>
      </c>
      <c r="G3" s="501" t="s">
        <v>8</v>
      </c>
      <c r="H3" s="467" t="s">
        <v>94</v>
      </c>
      <c r="I3" s="499" t="s">
        <v>9</v>
      </c>
      <c r="J3" s="509" t="s">
        <v>10</v>
      </c>
      <c r="K3" s="499" t="s">
        <v>93</v>
      </c>
      <c r="L3" s="467" t="s">
        <v>11</v>
      </c>
      <c r="M3" s="518" t="s">
        <v>96</v>
      </c>
      <c r="N3" s="493"/>
    </row>
    <row r="4" spans="1:15" ht="15.75" thickBot="1" x14ac:dyDescent="0.3">
      <c r="A4" s="500"/>
      <c r="B4" s="507"/>
      <c r="C4" s="514"/>
      <c r="D4" s="500"/>
      <c r="E4" s="500"/>
      <c r="F4" s="500"/>
      <c r="G4" s="502"/>
      <c r="H4" s="468"/>
      <c r="I4" s="508"/>
      <c r="J4" s="510"/>
      <c r="K4" s="508"/>
      <c r="L4" s="468"/>
      <c r="M4" s="520"/>
      <c r="N4" s="494"/>
    </row>
    <row r="5" spans="1:15" x14ac:dyDescent="0.25">
      <c r="A5" s="30">
        <v>1</v>
      </c>
      <c r="B5" s="31" t="s">
        <v>39</v>
      </c>
      <c r="C5" s="62">
        <f>[1]STA_SP2_NO!$C$34</f>
        <v>2378</v>
      </c>
      <c r="D5" s="118">
        <f>[2]STA_SP2_NO!$C$34</f>
        <v>217</v>
      </c>
      <c r="E5" s="62">
        <f>[3]STA_SP2_NO!$C$34</f>
        <v>29340</v>
      </c>
      <c r="F5" s="118">
        <f>[4]STA_SP2_NO!$C$34</f>
        <v>228</v>
      </c>
      <c r="G5" s="393">
        <f>[5]STA_SP2_NO!$C$34</f>
        <v>260</v>
      </c>
      <c r="H5" s="54">
        <f>[6]STA_SP2_NO!$C$34</f>
        <v>1647</v>
      </c>
      <c r="I5" s="61">
        <f>[7]STA_SP2_NO!$C$34</f>
        <v>526</v>
      </c>
      <c r="J5" s="54">
        <f>[8]STA_SP2_NO!$C$34</f>
        <v>95</v>
      </c>
      <c r="K5" s="61">
        <f>'[9]СП-2 (н.о.)'!$C$35</f>
        <v>4075</v>
      </c>
      <c r="L5" s="392">
        <f>[10]STA_SP2_NO!$C$34</f>
        <v>101</v>
      </c>
      <c r="M5" s="332">
        <f>[11]STA_SP2_NO!$C$34</f>
        <v>455</v>
      </c>
      <c r="N5" s="249">
        <f t="shared" ref="N5:N13" si="0">SUM(C5:M5)</f>
        <v>39322</v>
      </c>
    </row>
    <row r="6" spans="1:15" x14ac:dyDescent="0.25">
      <c r="A6" s="32">
        <v>2</v>
      </c>
      <c r="B6" s="33" t="s">
        <v>40</v>
      </c>
      <c r="C6" s="62">
        <f>[1]STA_SP2_NO!$C$35</f>
        <v>209</v>
      </c>
      <c r="D6" s="118">
        <f>[2]STA_SP2_NO!$C$35</f>
        <v>3</v>
      </c>
      <c r="E6" s="62">
        <f>[3]STA_SP2_NO!$C$35</f>
        <v>423</v>
      </c>
      <c r="F6" s="118">
        <f>[4]STA_SP2_NO!$C$35</f>
        <v>1</v>
      </c>
      <c r="G6" s="393">
        <f>[5]STA_SP2_NO!$C$35</f>
        <v>4</v>
      </c>
      <c r="H6" s="54">
        <f>[6]STA_SP2_NO!$C$35</f>
        <v>0</v>
      </c>
      <c r="I6" s="61">
        <f>[7]STA_SP2_NO!$C$35</f>
        <v>0</v>
      </c>
      <c r="J6" s="54">
        <f>[8]STA_SP2_NO!$C$35</f>
        <v>1</v>
      </c>
      <c r="K6" s="61">
        <f>'[9]СП-2 (н.о.)'!$C$36</f>
        <v>17</v>
      </c>
      <c r="L6" s="392">
        <f>[10]STA_SP2_NO!$C$35</f>
        <v>3</v>
      </c>
      <c r="M6" s="332">
        <f>[11]STA_SP2_NO!$C$35</f>
        <v>0</v>
      </c>
      <c r="N6" s="249">
        <f t="shared" si="0"/>
        <v>661</v>
      </c>
    </row>
    <row r="7" spans="1:15" x14ac:dyDescent="0.25">
      <c r="A7" s="32">
        <v>3</v>
      </c>
      <c r="B7" s="33" t="s">
        <v>41</v>
      </c>
      <c r="C7" s="62">
        <f>[1]STA_SP2_NO!$C$36</f>
        <v>10</v>
      </c>
      <c r="D7" s="118">
        <f>[2]STA_SP2_NO!$C$36</f>
        <v>0</v>
      </c>
      <c r="E7" s="62">
        <f>[3]STA_SP2_NO!$C$36</f>
        <v>36</v>
      </c>
      <c r="F7" s="118">
        <f>[4]STA_SP2_NO!$C$36</f>
        <v>0</v>
      </c>
      <c r="G7" s="393">
        <f>[5]STA_SP2_NO!$C$36</f>
        <v>0</v>
      </c>
      <c r="H7" s="54">
        <f>[6]STA_SP2_NO!$C$36</f>
        <v>0</v>
      </c>
      <c r="I7" s="61">
        <f>[7]STA_SP2_NO!$C$36</f>
        <v>0</v>
      </c>
      <c r="J7" s="54">
        <f>[8]STA_SP2_NO!$C$36</f>
        <v>0</v>
      </c>
      <c r="K7" s="61">
        <f>'[9]СП-2 (н.о.)'!$C$37</f>
        <v>2</v>
      </c>
      <c r="L7" s="392">
        <f>[10]STA_SP2_NO!$C$36</f>
        <v>0</v>
      </c>
      <c r="M7" s="332">
        <f>[11]STA_SP2_NO!$C$36</f>
        <v>0</v>
      </c>
      <c r="N7" s="249">
        <f t="shared" si="0"/>
        <v>48</v>
      </c>
    </row>
    <row r="8" spans="1:15" x14ac:dyDescent="0.25">
      <c r="A8" s="32">
        <v>4</v>
      </c>
      <c r="B8" s="33" t="s">
        <v>42</v>
      </c>
      <c r="C8" s="62">
        <f>[1]STA_SP2_NO!$C$37</f>
        <v>3</v>
      </c>
      <c r="D8" s="118">
        <f>[2]STA_SP2_NO!$C$37</f>
        <v>0</v>
      </c>
      <c r="E8" s="62">
        <f>[3]STA_SP2_NO!$C$37</f>
        <v>4</v>
      </c>
      <c r="F8" s="118">
        <f>[4]STA_SP2_NO!$C$37</f>
        <v>0</v>
      </c>
      <c r="G8" s="393">
        <f>[5]STA_SP2_NO!$C$37</f>
        <v>1</v>
      </c>
      <c r="H8" s="54">
        <f>[6]STA_SP2_NO!$C$37</f>
        <v>0</v>
      </c>
      <c r="I8" s="61">
        <f>[7]STA_SP2_NO!$C$37</f>
        <v>0</v>
      </c>
      <c r="J8" s="54">
        <f>[8]STA_SP2_NO!$C$37</f>
        <v>1</v>
      </c>
      <c r="K8" s="61">
        <f>'[9]СП-2 (н.о.)'!$C$38</f>
        <v>1</v>
      </c>
      <c r="L8" s="392">
        <f>[10]STA_SP2_NO!$C$37</f>
        <v>0</v>
      </c>
      <c r="M8" s="332">
        <f>[11]STA_SP2_NO!$C$37</f>
        <v>1</v>
      </c>
      <c r="N8" s="249">
        <f t="shared" si="0"/>
        <v>11</v>
      </c>
    </row>
    <row r="9" spans="1:15" x14ac:dyDescent="0.25">
      <c r="A9" s="32">
        <v>5</v>
      </c>
      <c r="B9" s="33" t="s">
        <v>43</v>
      </c>
      <c r="C9" s="62">
        <f>[1]STA_SP2_NO!$C$38</f>
        <v>4</v>
      </c>
      <c r="D9" s="118">
        <f>[2]STA_SP2_NO!$C$38</f>
        <v>0</v>
      </c>
      <c r="E9" s="62">
        <f>[3]STA_SP2_NO!$C$38</f>
        <v>11</v>
      </c>
      <c r="F9" s="118">
        <f>[4]STA_SP2_NO!$C$38</f>
        <v>3</v>
      </c>
      <c r="G9" s="393">
        <f>[5]STA_SP2_NO!$C$38</f>
        <v>0</v>
      </c>
      <c r="H9" s="54">
        <f>[6]STA_SP2_NO!$C$38</f>
        <v>0</v>
      </c>
      <c r="I9" s="61">
        <f>[7]STA_SP2_NO!$C$38</f>
        <v>0</v>
      </c>
      <c r="J9" s="54">
        <f>[8]STA_SP2_NO!$C$38</f>
        <v>1</v>
      </c>
      <c r="K9" s="61">
        <f>'[9]СП-2 (н.о.)'!$C$39</f>
        <v>4</v>
      </c>
      <c r="L9" s="392">
        <f>[10]STA_SP2_NO!$C$38</f>
        <v>0</v>
      </c>
      <c r="M9" s="332">
        <f>[11]STA_SP2_NO!$C$38</f>
        <v>0</v>
      </c>
      <c r="N9" s="249">
        <f t="shared" si="0"/>
        <v>23</v>
      </c>
    </row>
    <row r="10" spans="1:15" x14ac:dyDescent="0.25">
      <c r="A10" s="32">
        <v>6</v>
      </c>
      <c r="B10" s="33" t="s">
        <v>44</v>
      </c>
      <c r="C10" s="62">
        <f>[1]STA_SP2_NO!$C$39</f>
        <v>66</v>
      </c>
      <c r="D10" s="118">
        <f>[2]STA_SP2_NO!$C$39</f>
        <v>5</v>
      </c>
      <c r="E10" s="62">
        <f>[3]STA_SP2_NO!$C$39</f>
        <v>46</v>
      </c>
      <c r="F10" s="118">
        <f>[4]STA_SP2_NO!$C$39</f>
        <v>12</v>
      </c>
      <c r="G10" s="393">
        <f>[5]STA_SP2_NO!$C$39</f>
        <v>14</v>
      </c>
      <c r="H10" s="54">
        <f>[6]STA_SP2_NO!$C$39</f>
        <v>0</v>
      </c>
      <c r="I10" s="61">
        <f>[7]STA_SP2_NO!$C$39</f>
        <v>0</v>
      </c>
      <c r="J10" s="54">
        <f>[8]STA_SP2_NO!$C$39</f>
        <v>6</v>
      </c>
      <c r="K10" s="61">
        <f>'[9]СП-2 (н.о.)'!$C$40</f>
        <v>95</v>
      </c>
      <c r="L10" s="392">
        <f>[10]STA_SP2_NO!$C$39</f>
        <v>3</v>
      </c>
      <c r="M10" s="332">
        <f>[11]STA_SP2_NO!$C$39</f>
        <v>50</v>
      </c>
      <c r="N10" s="249">
        <f t="shared" si="0"/>
        <v>297</v>
      </c>
    </row>
    <row r="11" spans="1:15" x14ac:dyDescent="0.25">
      <c r="A11" s="32">
        <v>7</v>
      </c>
      <c r="B11" s="33" t="s">
        <v>45</v>
      </c>
      <c r="C11" s="62">
        <f>[1]STA_SP2_NO!$C$40</f>
        <v>185</v>
      </c>
      <c r="D11" s="118">
        <f>[2]STA_SP2_NO!$C$40</f>
        <v>1</v>
      </c>
      <c r="E11" s="62">
        <f>[3]STA_SP2_NO!$C$40</f>
        <v>67</v>
      </c>
      <c r="F11" s="118">
        <f>[4]STA_SP2_NO!$C$40</f>
        <v>4</v>
      </c>
      <c r="G11" s="393">
        <f>[5]STA_SP2_NO!$C$40</f>
        <v>9</v>
      </c>
      <c r="H11" s="54">
        <f>[6]STA_SP2_NO!$C$40</f>
        <v>0</v>
      </c>
      <c r="I11" s="61">
        <f>[7]STA_SP2_NO!$C$40</f>
        <v>0</v>
      </c>
      <c r="J11" s="54">
        <f>[8]STA_SP2_NO!$C$40</f>
        <v>0</v>
      </c>
      <c r="K11" s="61">
        <f>'[9]СП-2 (н.о.)'!$C$41</f>
        <v>85</v>
      </c>
      <c r="L11" s="392">
        <f>[10]STA_SP2_NO!$C$40</f>
        <v>3</v>
      </c>
      <c r="M11" s="332">
        <f>[11]STA_SP2_NO!$C$40</f>
        <v>14</v>
      </c>
      <c r="N11" s="249">
        <f t="shared" si="0"/>
        <v>368</v>
      </c>
    </row>
    <row r="12" spans="1:15" ht="15.75" thickBot="1" x14ac:dyDescent="0.3">
      <c r="A12" s="34">
        <v>8</v>
      </c>
      <c r="B12" s="35" t="s">
        <v>46</v>
      </c>
      <c r="C12" s="62">
        <f>[1]STA_SP2_NO!$C$41</f>
        <v>0</v>
      </c>
      <c r="D12" s="118">
        <f>[2]STA_SP2_NO!$C$41</f>
        <v>0</v>
      </c>
      <c r="E12" s="62">
        <f>[3]STA_SP2_NO!$C$41</f>
        <v>13</v>
      </c>
      <c r="F12" s="118">
        <f>[4]STA_SP2_NO!$C$41</f>
        <v>0</v>
      </c>
      <c r="G12" s="393">
        <f>[5]STA_SP2_NO!$C$41</f>
        <v>0</v>
      </c>
      <c r="H12" s="54">
        <f>[6]STA_SP2_NO!$C$41</f>
        <v>0</v>
      </c>
      <c r="I12" s="61">
        <f>[7]STA_SP2_NO!$C$41</f>
        <v>0</v>
      </c>
      <c r="J12" s="54">
        <f>[8]STA_SP2_NO!$C$41</f>
        <v>0</v>
      </c>
      <c r="K12" s="61">
        <f>'[9]СП-2 (н.о.)'!$C$42</f>
        <v>0</v>
      </c>
      <c r="L12" s="392">
        <f>[10]STA_SP2_NO!$C$41</f>
        <v>0</v>
      </c>
      <c r="M12" s="332">
        <f>[11]STA_SP2_NO!$C$41</f>
        <v>0</v>
      </c>
      <c r="N12" s="249">
        <f t="shared" si="0"/>
        <v>13</v>
      </c>
    </row>
    <row r="13" spans="1:15" ht="15.75" thickBot="1" x14ac:dyDescent="0.3">
      <c r="A13" s="36"/>
      <c r="B13" s="37" t="s">
        <v>37</v>
      </c>
      <c r="C13" s="41">
        <f t="shared" ref="C13:F13" si="1">SUM(C5:C12)</f>
        <v>2855</v>
      </c>
      <c r="D13" s="39">
        <f t="shared" si="1"/>
        <v>226</v>
      </c>
      <c r="E13" s="41">
        <f t="shared" si="1"/>
        <v>29940</v>
      </c>
      <c r="F13" s="39">
        <f t="shared" si="1"/>
        <v>248</v>
      </c>
      <c r="G13" s="394">
        <f t="shared" ref="G13:M13" si="2">SUM(G5:G12)</f>
        <v>288</v>
      </c>
      <c r="H13" s="39">
        <f t="shared" si="2"/>
        <v>1647</v>
      </c>
      <c r="I13" s="41">
        <f t="shared" si="2"/>
        <v>526</v>
      </c>
      <c r="J13" s="39">
        <f t="shared" si="2"/>
        <v>104</v>
      </c>
      <c r="K13" s="41">
        <f t="shared" si="2"/>
        <v>4279</v>
      </c>
      <c r="L13" s="382">
        <f t="shared" si="2"/>
        <v>110</v>
      </c>
      <c r="M13" s="333">
        <f t="shared" si="2"/>
        <v>520</v>
      </c>
      <c r="N13" s="250">
        <f t="shared" si="0"/>
        <v>40743</v>
      </c>
    </row>
    <row r="14" spans="1:15" ht="15.75" thickBot="1" x14ac:dyDescent="0.3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9"/>
      <c r="N14" s="1"/>
    </row>
    <row r="15" spans="1:15" ht="15.75" thickBot="1" x14ac:dyDescent="0.3">
      <c r="A15" s="450" t="s">
        <v>53</v>
      </c>
      <c r="B15" s="522"/>
      <c r="C15" s="55">
        <f>C13/N13</f>
        <v>7.0073386839457089E-2</v>
      </c>
      <c r="D15" s="56">
        <f>D13/N13</f>
        <v>5.5469651228431879E-3</v>
      </c>
      <c r="E15" s="48">
        <f>E13/N13</f>
        <v>0.73485015830940281</v>
      </c>
      <c r="F15" s="47">
        <f>F13/N13</f>
        <v>6.0869351790491617E-3</v>
      </c>
      <c r="G15" s="70">
        <f>G13/N13</f>
        <v>7.0686989176054786E-3</v>
      </c>
      <c r="H15" s="47">
        <f>H13/N13</f>
        <v>4.0424121935056331E-2</v>
      </c>
      <c r="I15" s="70">
        <f>I13/N13</f>
        <v>1.2910193162015561E-2</v>
      </c>
      <c r="J15" s="47">
        <f>J13/N13</f>
        <v>2.5525857202464228E-3</v>
      </c>
      <c r="K15" s="70">
        <f>K13/N13</f>
        <v>0.10502417593206195</v>
      </c>
      <c r="L15" s="391">
        <f>L13/N13</f>
        <v>2.6998502810298701E-3</v>
      </c>
      <c r="M15" s="342">
        <f>M13/N13</f>
        <v>1.2762928601232114E-2</v>
      </c>
      <c r="N15" s="258">
        <f>SUM(C15:M15)</f>
        <v>1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4" ht="15.75" thickBot="1" x14ac:dyDescent="0.3">
      <c r="A17" s="26"/>
      <c r="B17" s="26"/>
      <c r="C17" s="462" t="s">
        <v>109</v>
      </c>
      <c r="D17" s="463"/>
      <c r="E17" s="463"/>
      <c r="F17" s="463"/>
      <c r="G17" s="463"/>
      <c r="H17" s="463"/>
      <c r="I17" s="463"/>
      <c r="J17" s="464"/>
      <c r="K17" s="464"/>
      <c r="L17" s="26"/>
      <c r="M17" s="26"/>
      <c r="N17" s="155" t="s">
        <v>36</v>
      </c>
    </row>
    <row r="18" spans="1:14" ht="15.75" thickBot="1" x14ac:dyDescent="0.3">
      <c r="A18" s="465" t="s">
        <v>0</v>
      </c>
      <c r="B18" s="527" t="s">
        <v>1</v>
      </c>
      <c r="C18" s="379" t="s">
        <v>2</v>
      </c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492" t="s">
        <v>3</v>
      </c>
    </row>
    <row r="19" spans="1:14" x14ac:dyDescent="0.25">
      <c r="A19" s="505"/>
      <c r="B19" s="506"/>
      <c r="C19" s="526" t="s">
        <v>69</v>
      </c>
      <c r="D19" s="467" t="s">
        <v>4</v>
      </c>
      <c r="E19" s="499" t="s">
        <v>5</v>
      </c>
      <c r="F19" s="467" t="s">
        <v>6</v>
      </c>
      <c r="G19" s="499" t="s">
        <v>8</v>
      </c>
      <c r="H19" s="467" t="s">
        <v>94</v>
      </c>
      <c r="I19" s="499" t="s">
        <v>9</v>
      </c>
      <c r="J19" s="509" t="s">
        <v>10</v>
      </c>
      <c r="K19" s="499" t="s">
        <v>93</v>
      </c>
      <c r="L19" s="467" t="s">
        <v>11</v>
      </c>
      <c r="M19" s="518" t="s">
        <v>96</v>
      </c>
      <c r="N19" s="493"/>
    </row>
    <row r="20" spans="1:14" ht="15.75" thickBot="1" x14ac:dyDescent="0.3">
      <c r="A20" s="500"/>
      <c r="B20" s="507"/>
      <c r="C20" s="514"/>
      <c r="D20" s="500"/>
      <c r="E20" s="500"/>
      <c r="F20" s="500"/>
      <c r="G20" s="508"/>
      <c r="H20" s="468"/>
      <c r="I20" s="508"/>
      <c r="J20" s="510"/>
      <c r="K20" s="508"/>
      <c r="L20" s="468"/>
      <c r="M20" s="520"/>
      <c r="N20" s="494"/>
    </row>
    <row r="21" spans="1:14" x14ac:dyDescent="0.25">
      <c r="A21" s="30">
        <v>1</v>
      </c>
      <c r="B21" s="31" t="s">
        <v>39</v>
      </c>
      <c r="C21" s="62">
        <f>[1]STA_SP2_NO!$D$34</f>
        <v>8452.73</v>
      </c>
      <c r="D21" s="118">
        <f>[2]STA_SP2_NO!$D$34</f>
        <v>1429.88</v>
      </c>
      <c r="E21" s="62">
        <f>[3]STA_SP2_NO!$D$34</f>
        <v>95093</v>
      </c>
      <c r="F21" s="118">
        <f>[4]STA_SP2_NO!$D$34</f>
        <v>1289.7</v>
      </c>
      <c r="G21" s="393">
        <f>[5]STA_SP2_NO!$D$34</f>
        <v>1346</v>
      </c>
      <c r="H21" s="54">
        <f>[6]STA_SP2_NO!$D$34</f>
        <v>5755</v>
      </c>
      <c r="I21" s="61">
        <f>[7]STA_SP2_NO!$D$34</f>
        <v>2915</v>
      </c>
      <c r="J21" s="54">
        <f>[8]STA_SP2_NO!$D$34</f>
        <v>690</v>
      </c>
      <c r="K21" s="61">
        <f>'[9]СП-2 (н.о.)'!$D$35</f>
        <v>13540.29</v>
      </c>
      <c r="L21" s="392">
        <f>[10]STA_SP2_NO!$D$34</f>
        <v>589</v>
      </c>
      <c r="M21" s="395">
        <f>[11]STA_SP2_NO!$D$34</f>
        <v>1405.28</v>
      </c>
      <c r="N21" s="249">
        <f t="shared" ref="N21:N29" si="3">SUM(C21:M21)</f>
        <v>132505.88</v>
      </c>
    </row>
    <row r="22" spans="1:14" x14ac:dyDescent="0.25">
      <c r="A22" s="32">
        <v>2</v>
      </c>
      <c r="B22" s="33" t="s">
        <v>40</v>
      </c>
      <c r="C22" s="62">
        <f>[1]STA_SP2_NO!$D$35</f>
        <v>2312.88</v>
      </c>
      <c r="D22" s="118">
        <f>[2]STA_SP2_NO!$D$35</f>
        <v>28.9</v>
      </c>
      <c r="E22" s="62">
        <f>[3]STA_SP2_NO!$D$35</f>
        <v>2707</v>
      </c>
      <c r="F22" s="118">
        <f>[4]STA_SP2_NO!$D$35</f>
        <v>14.16</v>
      </c>
      <c r="G22" s="393">
        <f>[5]STA_SP2_NO!$D$35</f>
        <v>30</v>
      </c>
      <c r="H22" s="54">
        <f>[6]STA_SP2_NO!$D$35</f>
        <v>0</v>
      </c>
      <c r="I22" s="61">
        <f>[7]STA_SP2_NO!$D$35</f>
        <v>0</v>
      </c>
      <c r="J22" s="54">
        <f>[8]STA_SP2_NO!$D$35</f>
        <v>7</v>
      </c>
      <c r="K22" s="61">
        <f>'[9]СП-2 (н.о.)'!$D$36</f>
        <v>213.4</v>
      </c>
      <c r="L22" s="392">
        <f>[10]STA_SP2_NO!$D$35</f>
        <v>42</v>
      </c>
      <c r="M22" s="395">
        <f>[11]STA_SP2_NO!$D$35</f>
        <v>0</v>
      </c>
      <c r="N22" s="249">
        <f t="shared" si="3"/>
        <v>5355.34</v>
      </c>
    </row>
    <row r="23" spans="1:14" x14ac:dyDescent="0.25">
      <c r="A23" s="32">
        <v>3</v>
      </c>
      <c r="B23" s="33" t="s">
        <v>41</v>
      </c>
      <c r="C23" s="62">
        <f>[1]STA_SP2_NO!$D$36</f>
        <v>168.55</v>
      </c>
      <c r="D23" s="118">
        <f>[2]STA_SP2_NO!$D$36</f>
        <v>0</v>
      </c>
      <c r="E23" s="62">
        <f>[3]STA_SP2_NO!$D$36</f>
        <v>242</v>
      </c>
      <c r="F23" s="118">
        <f>[4]STA_SP2_NO!$D$36</f>
        <v>0</v>
      </c>
      <c r="G23" s="393">
        <f>[5]STA_SP2_NO!$D$36</f>
        <v>0</v>
      </c>
      <c r="H23" s="54">
        <f>[6]STA_SP2_NO!$D$36</f>
        <v>0</v>
      </c>
      <c r="I23" s="61">
        <f>[7]STA_SP2_NO!$D$36</f>
        <v>0</v>
      </c>
      <c r="J23" s="54">
        <f>[8]STA_SP2_NO!$D$36</f>
        <v>0</v>
      </c>
      <c r="K23" s="61">
        <f>'[9]СП-2 (н.о.)'!$D$37</f>
        <v>35.67</v>
      </c>
      <c r="L23" s="392">
        <f>[10]STA_SP2_NO!$D$36</f>
        <v>0</v>
      </c>
      <c r="M23" s="395">
        <f>[11]STA_SP2_NO!$D$36</f>
        <v>0</v>
      </c>
      <c r="N23" s="249">
        <f t="shared" si="3"/>
        <v>446.22</v>
      </c>
    </row>
    <row r="24" spans="1:14" x14ac:dyDescent="0.25">
      <c r="A24" s="32">
        <v>4</v>
      </c>
      <c r="B24" s="33" t="s">
        <v>42</v>
      </c>
      <c r="C24" s="62">
        <f>[1]STA_SP2_NO!$D$37</f>
        <v>1.85</v>
      </c>
      <c r="D24" s="118">
        <f>[2]STA_SP2_NO!$D$37</f>
        <v>0</v>
      </c>
      <c r="E24" s="62">
        <f>[3]STA_SP2_NO!$D$37</f>
        <v>56</v>
      </c>
      <c r="F24" s="118">
        <f>[4]STA_SP2_NO!$D$37</f>
        <v>0</v>
      </c>
      <c r="G24" s="393">
        <f>[5]STA_SP2_NO!$D$37</f>
        <v>1</v>
      </c>
      <c r="H24" s="54">
        <f>[6]STA_SP2_NO!$D$37</f>
        <v>0</v>
      </c>
      <c r="I24" s="61">
        <f>[7]STA_SP2_NO!$D$37</f>
        <v>0</v>
      </c>
      <c r="J24" s="54">
        <f>[8]STA_SP2_NO!$D$37</f>
        <v>1</v>
      </c>
      <c r="K24" s="61">
        <f>'[9]СП-2 (н.о.)'!$D$38</f>
        <v>0.62</v>
      </c>
      <c r="L24" s="392">
        <f>[10]STA_SP2_NO!$D$37</f>
        <v>0</v>
      </c>
      <c r="M24" s="395">
        <f>[11]STA_SP2_NO!$D$37</f>
        <v>0.62</v>
      </c>
      <c r="N24" s="249">
        <f t="shared" si="3"/>
        <v>61.089999999999996</v>
      </c>
    </row>
    <row r="25" spans="1:14" x14ac:dyDescent="0.25">
      <c r="A25" s="32">
        <v>5</v>
      </c>
      <c r="B25" s="33" t="s">
        <v>43</v>
      </c>
      <c r="C25" s="62">
        <f>[1]STA_SP2_NO!$D$38</f>
        <v>9.85</v>
      </c>
      <c r="D25" s="118">
        <f>[2]STA_SP2_NO!$D$38</f>
        <v>0</v>
      </c>
      <c r="E25" s="62">
        <f>[3]STA_SP2_NO!$D$38</f>
        <v>38</v>
      </c>
      <c r="F25" s="118">
        <f>[4]STA_SP2_NO!$D$38</f>
        <v>7.4</v>
      </c>
      <c r="G25" s="393">
        <f>[5]STA_SP2_NO!$D$38</f>
        <v>0</v>
      </c>
      <c r="H25" s="54">
        <f>[6]STA_SP2_NO!$D$38</f>
        <v>0</v>
      </c>
      <c r="I25" s="61">
        <f>[7]STA_SP2_NO!$D$38</f>
        <v>0</v>
      </c>
      <c r="J25" s="54">
        <f>[8]STA_SP2_NO!$D$38</f>
        <v>3</v>
      </c>
      <c r="K25" s="61">
        <f>'[9]СП-2 (н.о.)'!$D$39</f>
        <v>10.45</v>
      </c>
      <c r="L25" s="392">
        <f>[10]STA_SP2_NO!$D$38</f>
        <v>0</v>
      </c>
      <c r="M25" s="395">
        <f>[11]STA_SP2_NO!$D$38</f>
        <v>0</v>
      </c>
      <c r="N25" s="249">
        <f t="shared" si="3"/>
        <v>68.7</v>
      </c>
    </row>
    <row r="26" spans="1:14" x14ac:dyDescent="0.25">
      <c r="A26" s="32">
        <v>6</v>
      </c>
      <c r="B26" s="33" t="s">
        <v>44</v>
      </c>
      <c r="C26" s="62">
        <f>[1]STA_SP2_NO!$D$39</f>
        <v>214.08</v>
      </c>
      <c r="D26" s="118">
        <f>[2]STA_SP2_NO!$D$39</f>
        <v>39.36</v>
      </c>
      <c r="E26" s="62">
        <f>[3]STA_SP2_NO!$D$39</f>
        <v>141</v>
      </c>
      <c r="F26" s="118">
        <f>[4]STA_SP2_NO!$D$39</f>
        <v>52.89</v>
      </c>
      <c r="G26" s="393">
        <f>[5]STA_SP2_NO!$D$39</f>
        <v>70</v>
      </c>
      <c r="H26" s="54">
        <f>[6]STA_SP2_NO!$D$39</f>
        <v>0</v>
      </c>
      <c r="I26" s="61">
        <f>[7]STA_SP2_NO!$D$39</f>
        <v>0</v>
      </c>
      <c r="J26" s="54">
        <f>[8]STA_SP2_NO!$D$39</f>
        <v>42</v>
      </c>
      <c r="K26" s="61">
        <f>'[9]СП-2 (н.о.)'!$D$40</f>
        <v>313.02</v>
      </c>
      <c r="L26" s="392">
        <f>[10]STA_SP2_NO!$D$39</f>
        <v>27</v>
      </c>
      <c r="M26" s="395">
        <f>[11]STA_SP2_NO!$D$39</f>
        <v>156.83000000000001</v>
      </c>
      <c r="N26" s="249">
        <f t="shared" si="3"/>
        <v>1056.1799999999998</v>
      </c>
    </row>
    <row r="27" spans="1:14" x14ac:dyDescent="0.25">
      <c r="A27" s="32">
        <v>7</v>
      </c>
      <c r="B27" s="33" t="s">
        <v>45</v>
      </c>
      <c r="C27" s="62">
        <f>[1]STA_SP2_NO!$D$40</f>
        <v>118.18</v>
      </c>
      <c r="D27" s="118">
        <f>[2]STA_SP2_NO!$D$40</f>
        <v>0.61</v>
      </c>
      <c r="E27" s="62">
        <f>[3]STA_SP2_NO!$D$40</f>
        <v>45</v>
      </c>
      <c r="F27" s="118">
        <f>[4]STA_SP2_NO!$D$40</f>
        <v>2.77</v>
      </c>
      <c r="G27" s="393">
        <f>[5]STA_SP2_NO!$D$40</f>
        <v>5</v>
      </c>
      <c r="H27" s="54">
        <f>[6]STA_SP2_NO!$D$40</f>
        <v>0</v>
      </c>
      <c r="I27" s="61">
        <f>[7]STA_SP2_NO!$D$40</f>
        <v>0</v>
      </c>
      <c r="J27" s="54">
        <f>[8]STA_SP2_NO!$D$40</f>
        <v>0</v>
      </c>
      <c r="K27" s="61">
        <f>'[9]СП-2 (н.о.)'!$D$41</f>
        <v>144.22</v>
      </c>
      <c r="L27" s="392">
        <f>[10]STA_SP2_NO!$D$40</f>
        <v>2</v>
      </c>
      <c r="M27" s="395">
        <f>[11]STA_SP2_NO!$D$40</f>
        <v>8.61</v>
      </c>
      <c r="N27" s="249">
        <f t="shared" si="3"/>
        <v>326.39000000000004</v>
      </c>
    </row>
    <row r="28" spans="1:14" ht="15.75" thickBot="1" x14ac:dyDescent="0.3">
      <c r="A28" s="34">
        <v>8</v>
      </c>
      <c r="B28" s="35" t="s">
        <v>46</v>
      </c>
      <c r="C28" s="62">
        <f>[1]STA_SP2_NO!$D$41</f>
        <v>0</v>
      </c>
      <c r="D28" s="118">
        <f>[2]STA_SP2_NO!$D$41</f>
        <v>0</v>
      </c>
      <c r="E28" s="62">
        <f>[3]STA_SP2_NO!$D$41</f>
        <v>183</v>
      </c>
      <c r="F28" s="118">
        <f>[4]STA_SP2_NO!$D$41</f>
        <v>0</v>
      </c>
      <c r="G28" s="393">
        <f>[5]STA_SP2_NO!$D$41</f>
        <v>0</v>
      </c>
      <c r="H28" s="54">
        <f>[6]STA_SP2_NO!$D$41</f>
        <v>0</v>
      </c>
      <c r="I28" s="61">
        <f>[7]STA_SP2_NO!$D$41</f>
        <v>0</v>
      </c>
      <c r="J28" s="54">
        <f>[8]STA_SP2_NO!$D$41</f>
        <v>0</v>
      </c>
      <c r="K28" s="61">
        <f>'[9]СП-2 (н.о.)'!$D$42</f>
        <v>0</v>
      </c>
      <c r="L28" s="392">
        <f>[10]STA_SP2_NO!$D$41</f>
        <v>0</v>
      </c>
      <c r="M28" s="395">
        <f>[11]STA_SP2_NO!$D$41</f>
        <v>0</v>
      </c>
      <c r="N28" s="249">
        <f t="shared" si="3"/>
        <v>183</v>
      </c>
    </row>
    <row r="29" spans="1:14" ht="15.75" thickBot="1" x14ac:dyDescent="0.3">
      <c r="A29" s="36"/>
      <c r="B29" s="37" t="s">
        <v>37</v>
      </c>
      <c r="C29" s="41">
        <f t="shared" ref="C29:F29" si="4">SUM(C21:C28)</f>
        <v>11278.12</v>
      </c>
      <c r="D29" s="51">
        <f>SUM(D21:D28)</f>
        <v>1498.75</v>
      </c>
      <c r="E29" s="41">
        <f t="shared" si="4"/>
        <v>98505</v>
      </c>
      <c r="F29" s="39">
        <f t="shared" si="4"/>
        <v>1366.9200000000003</v>
      </c>
      <c r="G29" s="394">
        <f t="shared" ref="G29:M29" si="5">SUM(G21:G28)</f>
        <v>1452</v>
      </c>
      <c r="H29" s="39">
        <f t="shared" si="5"/>
        <v>5755</v>
      </c>
      <c r="I29" s="41">
        <f t="shared" si="5"/>
        <v>2915</v>
      </c>
      <c r="J29" s="39">
        <f t="shared" si="5"/>
        <v>743</v>
      </c>
      <c r="K29" s="41">
        <f t="shared" si="5"/>
        <v>14257.670000000002</v>
      </c>
      <c r="L29" s="382">
        <f t="shared" si="5"/>
        <v>660</v>
      </c>
      <c r="M29" s="333">
        <f t="shared" si="5"/>
        <v>1571.3399999999997</v>
      </c>
      <c r="N29" s="250">
        <f t="shared" si="3"/>
        <v>140002.79999999999</v>
      </c>
    </row>
    <row r="30" spans="1:14" ht="15.75" thickBot="1" x14ac:dyDescent="0.3">
      <c r="A30" s="1"/>
      <c r="B30" s="1"/>
      <c r="C30" s="1"/>
      <c r="D30" s="1"/>
      <c r="E30" s="1"/>
      <c r="F30" s="1"/>
      <c r="G30" s="341"/>
      <c r="H30" s="1"/>
      <c r="I30" s="341"/>
      <c r="J30" s="1"/>
      <c r="K30" s="341"/>
      <c r="L30" s="1"/>
      <c r="M30" s="349"/>
      <c r="N30" s="1"/>
    </row>
    <row r="31" spans="1:14" ht="15.75" thickBot="1" x14ac:dyDescent="0.3">
      <c r="A31" s="450" t="s">
        <v>53</v>
      </c>
      <c r="B31" s="522"/>
      <c r="C31" s="55">
        <f>C29/N29</f>
        <v>8.0556388872222565E-2</v>
      </c>
      <c r="D31" s="56">
        <f>D29/N29</f>
        <v>1.0705143039996343E-2</v>
      </c>
      <c r="E31" s="48">
        <f>E29/N29</f>
        <v>0.70359307099572299</v>
      </c>
      <c r="F31" s="47">
        <f>F29/N29</f>
        <v>9.7635190153339824E-3</v>
      </c>
      <c r="G31" s="70">
        <f>G29/N29</f>
        <v>1.0371221147005632E-2</v>
      </c>
      <c r="H31" s="47">
        <f>H29/N29</f>
        <v>4.1106320730728244E-2</v>
      </c>
      <c r="I31" s="70">
        <f>I29/N29</f>
        <v>2.082101215118555E-2</v>
      </c>
      <c r="J31" s="47">
        <f>J29/N29</f>
        <v>5.3070367164085291E-3</v>
      </c>
      <c r="K31" s="70">
        <f>K29/N29</f>
        <v>0.10183846323073541</v>
      </c>
      <c r="L31" s="391">
        <f>L29/N29</f>
        <v>4.7141914304571052E-3</v>
      </c>
      <c r="M31" s="342">
        <f>M29/N29</f>
        <v>1.1223632670203737E-2</v>
      </c>
      <c r="N31" s="258">
        <f>SUM(C31:M31)</f>
        <v>1.0000000000000002</v>
      </c>
    </row>
  </sheetData>
  <mergeCells count="33">
    <mergeCell ref="A31:B31"/>
    <mergeCell ref="F19:F20"/>
    <mergeCell ref="A15:B15"/>
    <mergeCell ref="C17:K17"/>
    <mergeCell ref="A18:A20"/>
    <mergeCell ref="B18:B20"/>
    <mergeCell ref="C19:C20"/>
    <mergeCell ref="D19:D20"/>
    <mergeCell ref="E19:E20"/>
    <mergeCell ref="K19:K20"/>
    <mergeCell ref="C1:K1"/>
    <mergeCell ref="A2:A4"/>
    <mergeCell ref="B2:B4"/>
    <mergeCell ref="H3:H4"/>
    <mergeCell ref="I3:I4"/>
    <mergeCell ref="J3:J4"/>
    <mergeCell ref="K3:K4"/>
    <mergeCell ref="N18:N20"/>
    <mergeCell ref="L19:L20"/>
    <mergeCell ref="C2:M2"/>
    <mergeCell ref="M3:M4"/>
    <mergeCell ref="M19:M20"/>
    <mergeCell ref="G19:G20"/>
    <mergeCell ref="H19:H20"/>
    <mergeCell ref="I19:I20"/>
    <mergeCell ref="J19:J20"/>
    <mergeCell ref="N2:N4"/>
    <mergeCell ref="C3:C4"/>
    <mergeCell ref="D3:D4"/>
    <mergeCell ref="E3:E4"/>
    <mergeCell ref="F3:F4"/>
    <mergeCell ref="G3:G4"/>
    <mergeCell ref="L3:L4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R14" sqref="R14"/>
    </sheetView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20"/>
      <c r="B1" s="120"/>
      <c r="C1" s="462" t="s">
        <v>110</v>
      </c>
      <c r="D1" s="463"/>
      <c r="E1" s="463"/>
      <c r="F1" s="463"/>
      <c r="G1" s="463"/>
      <c r="H1" s="463"/>
      <c r="I1" s="463"/>
      <c r="J1" s="537"/>
      <c r="K1" s="537"/>
      <c r="L1" s="120"/>
      <c r="M1" s="120"/>
      <c r="N1" s="121"/>
    </row>
    <row r="2" spans="1:14" ht="15.75" thickBot="1" x14ac:dyDescent="0.3">
      <c r="A2" s="465" t="s">
        <v>0</v>
      </c>
      <c r="B2" s="527" t="s">
        <v>1</v>
      </c>
      <c r="C2" s="379" t="s">
        <v>2</v>
      </c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530" t="s">
        <v>3</v>
      </c>
    </row>
    <row r="3" spans="1:14" ht="15" customHeight="1" x14ac:dyDescent="0.25">
      <c r="A3" s="505"/>
      <c r="B3" s="506"/>
      <c r="C3" s="533" t="s">
        <v>69</v>
      </c>
      <c r="D3" s="534" t="s">
        <v>4</v>
      </c>
      <c r="E3" s="516" t="s">
        <v>5</v>
      </c>
      <c r="F3" s="467" t="s">
        <v>6</v>
      </c>
      <c r="G3" s="501" t="s">
        <v>8</v>
      </c>
      <c r="H3" s="467" t="s">
        <v>94</v>
      </c>
      <c r="I3" s="499" t="s">
        <v>9</v>
      </c>
      <c r="J3" s="523" t="s">
        <v>38</v>
      </c>
      <c r="K3" s="499" t="s">
        <v>93</v>
      </c>
      <c r="L3" s="467" t="s">
        <v>11</v>
      </c>
      <c r="M3" s="528" t="s">
        <v>96</v>
      </c>
      <c r="N3" s="531"/>
    </row>
    <row r="4" spans="1:14" ht="15.75" thickBot="1" x14ac:dyDescent="0.3">
      <c r="A4" s="500"/>
      <c r="B4" s="507"/>
      <c r="C4" s="496"/>
      <c r="D4" s="498"/>
      <c r="E4" s="500"/>
      <c r="F4" s="500"/>
      <c r="G4" s="502"/>
      <c r="H4" s="468"/>
      <c r="I4" s="508"/>
      <c r="J4" s="525"/>
      <c r="K4" s="508"/>
      <c r="L4" s="468"/>
      <c r="M4" s="529"/>
      <c r="N4" s="532"/>
    </row>
    <row r="5" spans="1:14" ht="15.75" thickBot="1" x14ac:dyDescent="0.3">
      <c r="A5" s="30">
        <v>1</v>
      </c>
      <c r="B5" s="31" t="s">
        <v>39</v>
      </c>
      <c r="C5" s="117">
        <f>[1]STA_SP2_NO!$J$11</f>
        <v>3340</v>
      </c>
      <c r="D5" s="68">
        <f>[2]STA_SP2_NO!$J$11</f>
        <v>1381</v>
      </c>
      <c r="E5" s="117">
        <f>[3]STA_SP2_NO!$J$11</f>
        <v>1339</v>
      </c>
      <c r="F5" s="118">
        <f>[4]STA_SP2_NO!$J$11</f>
        <v>1456</v>
      </c>
      <c r="G5" s="387">
        <f>[5]STA_SP2_NO!$J$11</f>
        <v>1485</v>
      </c>
      <c r="H5" s="126">
        <f>[6]STA_SP2_NO!$J$11</f>
        <v>1648</v>
      </c>
      <c r="I5" s="143">
        <f>[7]STA_SP2_NO!$J$11</f>
        <v>3091</v>
      </c>
      <c r="J5" s="126">
        <f>[8]STA_SP2_NO!$J$11</f>
        <v>1687</v>
      </c>
      <c r="K5" s="143">
        <f>'[9]СП-2 (н.о.)'!$J$12</f>
        <v>1450</v>
      </c>
      <c r="L5" s="381">
        <f>[10]STA_SP2_NO!$J$11</f>
        <v>1820</v>
      </c>
      <c r="M5" s="396">
        <f>[11]STA_SP2_NO!$J$11</f>
        <v>9</v>
      </c>
      <c r="N5" s="399">
        <f t="shared" ref="N5:N18" si="0">SUM(C5:M5)</f>
        <v>18706</v>
      </c>
    </row>
    <row r="6" spans="1:14" ht="15.75" thickBot="1" x14ac:dyDescent="0.3">
      <c r="A6" s="32">
        <v>2</v>
      </c>
      <c r="B6" s="33" t="s">
        <v>40</v>
      </c>
      <c r="C6" s="117">
        <f>[1]STA_SP2_NO!$J$12</f>
        <v>353</v>
      </c>
      <c r="D6" s="68">
        <f>[2]STA_SP2_NO!$J$12</f>
        <v>219</v>
      </c>
      <c r="E6" s="117">
        <f>[3]STA_SP2_NO!$J$12</f>
        <v>152</v>
      </c>
      <c r="F6" s="118">
        <f>[4]STA_SP2_NO!$J$12</f>
        <v>278</v>
      </c>
      <c r="G6" s="387">
        <f>[5]STA_SP2_NO!$J$12</f>
        <v>165</v>
      </c>
      <c r="H6" s="126">
        <f>[6]STA_SP2_NO!$J$12</f>
        <v>162</v>
      </c>
      <c r="I6" s="143">
        <f>[7]STA_SP2_NO!$J$12</f>
        <v>358</v>
      </c>
      <c r="J6" s="126">
        <f>[8]STA_SP2_NO!$J$12</f>
        <v>203</v>
      </c>
      <c r="K6" s="143">
        <f>'[9]СП-2 (н.о.)'!$J$13</f>
        <v>72</v>
      </c>
      <c r="L6" s="381">
        <f>[10]STA_SP2_NO!$J$12</f>
        <v>254</v>
      </c>
      <c r="M6" s="396">
        <f>[11]STA_SP2_NO!$J$12</f>
        <v>0</v>
      </c>
      <c r="N6" s="399">
        <f t="shared" si="0"/>
        <v>2216</v>
      </c>
    </row>
    <row r="7" spans="1:14" ht="15.75" thickBot="1" x14ac:dyDescent="0.3">
      <c r="A7" s="32">
        <v>3</v>
      </c>
      <c r="B7" s="33" t="s">
        <v>41</v>
      </c>
      <c r="C7" s="117">
        <f>[1]STA_SP2_NO!$J$13</f>
        <v>29</v>
      </c>
      <c r="D7" s="68">
        <f>[2]STA_SP2_NO!$J$13</f>
        <v>19</v>
      </c>
      <c r="E7" s="117">
        <f>[3]STA_SP2_NO!$J$13</f>
        <v>9</v>
      </c>
      <c r="F7" s="118">
        <f>[4]STA_SP2_NO!$J$13</f>
        <v>25</v>
      </c>
      <c r="G7" s="387">
        <f>[5]STA_SP2_NO!$J$13</f>
        <v>1</v>
      </c>
      <c r="H7" s="126">
        <f>[6]STA_SP2_NO!$J$13</f>
        <v>12</v>
      </c>
      <c r="I7" s="143">
        <f>[7]STA_SP2_NO!$J$13</f>
        <v>81</v>
      </c>
      <c r="J7" s="126">
        <f>[8]STA_SP2_NO!$J$13</f>
        <v>9</v>
      </c>
      <c r="K7" s="143">
        <f>'[9]СП-2 (н.о.)'!$J$14</f>
        <v>5</v>
      </c>
      <c r="L7" s="381">
        <f>[10]STA_SP2_NO!$J$13</f>
        <v>7</v>
      </c>
      <c r="M7" s="396">
        <f>[11]STA_SP2_NO!$J$13</f>
        <v>0</v>
      </c>
      <c r="N7" s="399">
        <f t="shared" si="0"/>
        <v>197</v>
      </c>
    </row>
    <row r="8" spans="1:14" ht="15.75" thickBot="1" x14ac:dyDescent="0.3">
      <c r="A8" s="32">
        <v>4</v>
      </c>
      <c r="B8" s="33" t="s">
        <v>42</v>
      </c>
      <c r="C8" s="117">
        <f>[1]STA_SP2_NO!$J$14</f>
        <v>12</v>
      </c>
      <c r="D8" s="68">
        <f>[2]STA_SP2_NO!$J$14</f>
        <v>8</v>
      </c>
      <c r="E8" s="117">
        <f>[3]STA_SP2_NO!$J$14</f>
        <v>6</v>
      </c>
      <c r="F8" s="118">
        <f>[4]STA_SP2_NO!$J$14</f>
        <v>11</v>
      </c>
      <c r="G8" s="387">
        <f>[5]STA_SP2_NO!$J$14</f>
        <v>9</v>
      </c>
      <c r="H8" s="126">
        <f>[6]STA_SP2_NO!$J$14</f>
        <v>1</v>
      </c>
      <c r="I8" s="143">
        <f>[7]STA_SP2_NO!$J$14</f>
        <v>9</v>
      </c>
      <c r="J8" s="126">
        <f>[8]STA_SP2_NO!$J$14</f>
        <v>6</v>
      </c>
      <c r="K8" s="143">
        <f>'[9]СП-2 (н.о.)'!$J$15</f>
        <v>2</v>
      </c>
      <c r="L8" s="381">
        <f>[10]STA_SP2_NO!$J$14</f>
        <v>4</v>
      </c>
      <c r="M8" s="396">
        <f>[11]STA_SP2_NO!$J$14</f>
        <v>0</v>
      </c>
      <c r="N8" s="399">
        <f t="shared" si="0"/>
        <v>68</v>
      </c>
    </row>
    <row r="9" spans="1:14" ht="15.75" thickBot="1" x14ac:dyDescent="0.3">
      <c r="A9" s="32">
        <v>5</v>
      </c>
      <c r="B9" s="33" t="s">
        <v>43</v>
      </c>
      <c r="C9" s="117">
        <f>[1]STA_SP2_NO!$J$15</f>
        <v>4</v>
      </c>
      <c r="D9" s="68">
        <f>[2]STA_SP2_NO!$J$15</f>
        <v>0</v>
      </c>
      <c r="E9" s="117">
        <f>[3]STA_SP2_NO!$J$15</f>
        <v>1</v>
      </c>
      <c r="F9" s="118">
        <f>[4]STA_SP2_NO!$J$15</f>
        <v>4</v>
      </c>
      <c r="G9" s="387">
        <f>[5]STA_SP2_NO!$J$15</f>
        <v>3</v>
      </c>
      <c r="H9" s="126">
        <f>[6]STA_SP2_NO!$J$15</f>
        <v>5</v>
      </c>
      <c r="I9" s="143">
        <f>[7]STA_SP2_NO!$J$15</f>
        <v>2</v>
      </c>
      <c r="J9" s="126">
        <f>[8]STA_SP2_NO!$J$15</f>
        <v>11</v>
      </c>
      <c r="K9" s="143">
        <f>'[9]СП-2 (н.о.)'!$J$16</f>
        <v>0</v>
      </c>
      <c r="L9" s="381">
        <f>[10]STA_SP2_NO!$J$15</f>
        <v>1</v>
      </c>
      <c r="M9" s="396">
        <f>[11]STA_SP2_NO!$J$15</f>
        <v>0</v>
      </c>
      <c r="N9" s="399">
        <f t="shared" si="0"/>
        <v>31</v>
      </c>
    </row>
    <row r="10" spans="1:14" ht="15.75" thickBot="1" x14ac:dyDescent="0.3">
      <c r="A10" s="32">
        <v>6</v>
      </c>
      <c r="B10" s="33" t="s">
        <v>44</v>
      </c>
      <c r="C10" s="117">
        <f>[1]STA_SP2_NO!$J$16</f>
        <v>38</v>
      </c>
      <c r="D10" s="68">
        <f>[2]STA_SP2_NO!$J$16</f>
        <v>22</v>
      </c>
      <c r="E10" s="117">
        <f>[3]STA_SP2_NO!$J$16</f>
        <v>9</v>
      </c>
      <c r="F10" s="118">
        <f>[4]STA_SP2_NO!$J$16</f>
        <v>21</v>
      </c>
      <c r="G10" s="387">
        <f>[5]STA_SP2_NO!$J$16</f>
        <v>9</v>
      </c>
      <c r="H10" s="126">
        <f>[6]STA_SP2_NO!$J$16</f>
        <v>32</v>
      </c>
      <c r="I10" s="143">
        <f>[7]STA_SP2_NO!$J$16</f>
        <v>24</v>
      </c>
      <c r="J10" s="126">
        <f>[8]STA_SP2_NO!$J$16</f>
        <v>18</v>
      </c>
      <c r="K10" s="143">
        <f>'[9]СП-2 (н.о.)'!$J$17</f>
        <v>5</v>
      </c>
      <c r="L10" s="381">
        <f>[10]STA_SP2_NO!$J$16</f>
        <v>32</v>
      </c>
      <c r="M10" s="396">
        <f>[11]STA_SP2_NO!$J$16</f>
        <v>0</v>
      </c>
      <c r="N10" s="399">
        <f t="shared" si="0"/>
        <v>210</v>
      </c>
    </row>
    <row r="11" spans="1:14" ht="15.75" thickBot="1" x14ac:dyDescent="0.3">
      <c r="A11" s="32">
        <v>7</v>
      </c>
      <c r="B11" s="33" t="s">
        <v>45</v>
      </c>
      <c r="C11" s="117">
        <f>[1]STA_SP2_NO!$J$17</f>
        <v>0</v>
      </c>
      <c r="D11" s="68">
        <f>[2]STA_SP2_NO!$J$17</f>
        <v>2</v>
      </c>
      <c r="E11" s="117">
        <f>[3]STA_SP2_NO!$J$17</f>
        <v>0</v>
      </c>
      <c r="F11" s="118">
        <f>[4]STA_SP2_NO!$J$17</f>
        <v>0</v>
      </c>
      <c r="G11" s="387">
        <f>[5]STA_SP2_NO!$J$17</f>
        <v>0</v>
      </c>
      <c r="H11" s="126">
        <f>[6]STA_SP2_NO!$J$17</f>
        <v>1</v>
      </c>
      <c r="I11" s="143">
        <f>[7]STA_SP2_NO!$J$17</f>
        <v>2</v>
      </c>
      <c r="J11" s="126">
        <f>[8]STA_SP2_NO!$J$17</f>
        <v>2</v>
      </c>
      <c r="K11" s="143">
        <f>'[9]СП-2 (н.о.)'!$J$18</f>
        <v>0</v>
      </c>
      <c r="L11" s="381">
        <f>[10]STA_SP2_NO!$J$17</f>
        <v>1</v>
      </c>
      <c r="M11" s="396">
        <f>[11]STA_SP2_NO!$J$17</f>
        <v>0</v>
      </c>
      <c r="N11" s="399">
        <f t="shared" si="0"/>
        <v>8</v>
      </c>
    </row>
    <row r="12" spans="1:14" ht="15.75" thickBot="1" x14ac:dyDescent="0.3">
      <c r="A12" s="32">
        <v>8</v>
      </c>
      <c r="B12" s="33" t="s">
        <v>46</v>
      </c>
      <c r="C12" s="117">
        <f>[1]STA_SP2_NO!$J$18</f>
        <v>27</v>
      </c>
      <c r="D12" s="68">
        <f>[2]STA_SP2_NO!$J$18</f>
        <v>2</v>
      </c>
      <c r="E12" s="117">
        <f>[3]STA_SP2_NO!$J$18</f>
        <v>38</v>
      </c>
      <c r="F12" s="118">
        <f>[4]STA_SP2_NO!$J$18</f>
        <v>3</v>
      </c>
      <c r="G12" s="387">
        <f>[5]STA_SP2_NO!$J$18</f>
        <v>2</v>
      </c>
      <c r="H12" s="126">
        <f>[6]STA_SP2_NO!$J$18</f>
        <v>0</v>
      </c>
      <c r="I12" s="143">
        <f>[7]STA_SP2_NO!$J$18</f>
        <v>12</v>
      </c>
      <c r="J12" s="126">
        <f>[8]STA_SP2_NO!$J$18</f>
        <v>25</v>
      </c>
      <c r="K12" s="143">
        <f>'[9]СП-2 (н.о.)'!$J$19</f>
        <v>2</v>
      </c>
      <c r="L12" s="381">
        <f>[10]STA_SP2_NO!$J$18</f>
        <v>10</v>
      </c>
      <c r="M12" s="396">
        <f>[11]STA_SP2_NO!$J$18</f>
        <v>0</v>
      </c>
      <c r="N12" s="399">
        <f t="shared" si="0"/>
        <v>121</v>
      </c>
    </row>
    <row r="13" spans="1:14" ht="23.25" thickBot="1" x14ac:dyDescent="0.3">
      <c r="A13" s="32">
        <v>9</v>
      </c>
      <c r="B13" s="53" t="s">
        <v>47</v>
      </c>
      <c r="C13" s="117">
        <f>[1]STA_SP2_NO!$J$19</f>
        <v>0</v>
      </c>
      <c r="D13" s="68">
        <f>[2]STA_SP2_NO!$J$19</f>
        <v>0</v>
      </c>
      <c r="E13" s="117">
        <f>[3]STA_SP2_NO!$J$19</f>
        <v>0</v>
      </c>
      <c r="F13" s="118">
        <f>[4]STA_SP2_NO!$J$19</f>
        <v>0</v>
      </c>
      <c r="G13" s="387">
        <f>[5]STA_SP2_NO!$J$19</f>
        <v>0</v>
      </c>
      <c r="H13" s="126">
        <f>[6]STA_SP2_NO!$J$19</f>
        <v>0</v>
      </c>
      <c r="I13" s="143">
        <f>[7]STA_SP2_NO!$J$19</f>
        <v>0</v>
      </c>
      <c r="J13" s="126">
        <f>[8]STA_SP2_NO!$J$19</f>
        <v>0</v>
      </c>
      <c r="K13" s="143">
        <f>'[9]СП-2 (н.о.)'!$J$20</f>
        <v>0</v>
      </c>
      <c r="L13" s="381">
        <f>[10]STA_SP2_NO!$J$19</f>
        <v>0</v>
      </c>
      <c r="M13" s="396">
        <f>[11]STA_SP2_NO!$J$19</f>
        <v>0</v>
      </c>
      <c r="N13" s="399">
        <f t="shared" si="0"/>
        <v>0</v>
      </c>
    </row>
    <row r="14" spans="1:14" ht="27" customHeight="1" thickBot="1" x14ac:dyDescent="0.3">
      <c r="A14" s="32">
        <v>10</v>
      </c>
      <c r="B14" s="53" t="s">
        <v>48</v>
      </c>
      <c r="C14" s="117">
        <f>[1]STA_SP2_NO!$J$20</f>
        <v>0</v>
      </c>
      <c r="D14" s="68">
        <f>[2]STA_SP2_NO!$J$20</f>
        <v>0</v>
      </c>
      <c r="E14" s="117">
        <f>[3]STA_SP2_NO!$J$20</f>
        <v>0</v>
      </c>
      <c r="F14" s="118">
        <f>[4]STA_SP2_NO!$J$20</f>
        <v>0</v>
      </c>
      <c r="G14" s="387">
        <f>[5]STA_SP2_NO!$J$20</f>
        <v>0</v>
      </c>
      <c r="H14" s="126">
        <f>[6]STA_SP2_NO!$J$20</f>
        <v>0</v>
      </c>
      <c r="I14" s="143">
        <f>[7]STA_SP2_NO!$J$20</f>
        <v>0</v>
      </c>
      <c r="J14" s="126">
        <f>[8]STA_SP2_NO!$J$20</f>
        <v>0</v>
      </c>
      <c r="K14" s="143">
        <f>'[9]СП-2 (н.о.)'!$J$21</f>
        <v>0</v>
      </c>
      <c r="L14" s="381">
        <f>[10]STA_SP2_NO!$J$20</f>
        <v>0</v>
      </c>
      <c r="M14" s="396">
        <f>[11]STA_SP2_NO!$J$20</f>
        <v>0</v>
      </c>
      <c r="N14" s="399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117">
        <f>[1]STA_SP2_NO!$J$21</f>
        <v>0</v>
      </c>
      <c r="D15" s="68">
        <f>[2]STA_SP2_NO!$J$21</f>
        <v>0</v>
      </c>
      <c r="E15" s="117">
        <f>[3]STA_SP2_NO!$J$21</f>
        <v>0</v>
      </c>
      <c r="F15" s="118">
        <f>[4]STA_SP2_NO!$J$21</f>
        <v>0</v>
      </c>
      <c r="G15" s="387">
        <f>[5]STA_SP2_NO!$J$21</f>
        <v>0</v>
      </c>
      <c r="H15" s="126">
        <f>[6]STA_SP2_NO!$J$21</f>
        <v>0</v>
      </c>
      <c r="I15" s="143">
        <f>[7]STA_SP2_NO!$J$21</f>
        <v>0</v>
      </c>
      <c r="J15" s="126">
        <f>[8]STA_SP2_NO!$J$21</f>
        <v>0</v>
      </c>
      <c r="K15" s="143">
        <f>'[9]СП-2 (н.о.)'!$J$22</f>
        <v>0</v>
      </c>
      <c r="L15" s="381">
        <f>[10]STA_SP2_NO!$J$21</f>
        <v>0</v>
      </c>
      <c r="M15" s="396">
        <f>[11]STA_SP2_NO!$J$21</f>
        <v>0</v>
      </c>
      <c r="N15" s="399">
        <f t="shared" si="0"/>
        <v>0</v>
      </c>
    </row>
    <row r="16" spans="1:14" ht="57" thickBot="1" x14ac:dyDescent="0.3">
      <c r="A16" s="32">
        <v>12</v>
      </c>
      <c r="B16" s="53" t="s">
        <v>50</v>
      </c>
      <c r="C16" s="117">
        <f>[1]STA_SP2_NO!$J$22</f>
        <v>0</v>
      </c>
      <c r="D16" s="68">
        <f>[2]STA_SP2_NO!$J$22</f>
        <v>0</v>
      </c>
      <c r="E16" s="117">
        <f>[3]STA_SP2_NO!$J$22</f>
        <v>0</v>
      </c>
      <c r="F16" s="118">
        <f>[4]STA_SP2_NO!$J$22</f>
        <v>0</v>
      </c>
      <c r="G16" s="387">
        <f>[5]STA_SP2_NO!$J$22</f>
        <v>0</v>
      </c>
      <c r="H16" s="126">
        <f>[6]STA_SP2_NO!$J$22</f>
        <v>0</v>
      </c>
      <c r="I16" s="143">
        <f>[7]STA_SP2_NO!$J$22</f>
        <v>0</v>
      </c>
      <c r="J16" s="126">
        <f>[8]STA_SP2_NO!$J$22</f>
        <v>0</v>
      </c>
      <c r="K16" s="143">
        <f>'[9]СП-2 (н.о.)'!$J$23</f>
        <v>0</v>
      </c>
      <c r="L16" s="381">
        <f>[10]STA_SP2_NO!$J$22</f>
        <v>0</v>
      </c>
      <c r="M16" s="397">
        <f>[11]STA_SP2_NO!$J$22</f>
        <v>0</v>
      </c>
      <c r="N16" s="399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117">
        <f>[1]STA_SP2_NO!$J$23</f>
        <v>0</v>
      </c>
      <c r="D17" s="68">
        <f>[2]STA_SP2_NO!$J$23</f>
        <v>0</v>
      </c>
      <c r="E17" s="117">
        <f>[3]STA_SP2_NO!$J$23</f>
        <v>0</v>
      </c>
      <c r="F17" s="118">
        <f>[4]STA_SP2_NO!$J$23</f>
        <v>0</v>
      </c>
      <c r="G17" s="387">
        <f>[5]STA_SP2_NO!$J$23</f>
        <v>0</v>
      </c>
      <c r="H17" s="126">
        <f>[6]STA_SP2_NO!$J$23</f>
        <v>0</v>
      </c>
      <c r="I17" s="143">
        <f>[7]STA_SP2_NO!$J$23</f>
        <v>0</v>
      </c>
      <c r="J17" s="126">
        <f>[8]STA_SP2_NO!$J$23</f>
        <v>0</v>
      </c>
      <c r="K17" s="143">
        <f>'[9]СП-2 (н.о.)'!$J$24</f>
        <v>0</v>
      </c>
      <c r="L17" s="381">
        <f>[10]STA_SP2_NO!$J$23</f>
        <v>0</v>
      </c>
      <c r="M17" s="397">
        <f>[11]STA_SP2_NO!$J$23</f>
        <v>0</v>
      </c>
      <c r="N17" s="399">
        <f t="shared" si="0"/>
        <v>0</v>
      </c>
    </row>
    <row r="18" spans="1:14" ht="15.75" thickBot="1" x14ac:dyDescent="0.3">
      <c r="A18" s="36"/>
      <c r="B18" s="37" t="s">
        <v>37</v>
      </c>
      <c r="C18" s="41">
        <f t="shared" ref="C18:F18" si="1">SUM(C5:C17)</f>
        <v>3803</v>
      </c>
      <c r="D18" s="42">
        <f t="shared" si="1"/>
        <v>1653</v>
      </c>
      <c r="E18" s="41">
        <f t="shared" si="1"/>
        <v>1554</v>
      </c>
      <c r="F18" s="39">
        <f t="shared" si="1"/>
        <v>1798</v>
      </c>
      <c r="G18" s="40">
        <f t="shared" ref="G18:M18" si="2">SUM(G5:G17)</f>
        <v>1674</v>
      </c>
      <c r="H18" s="39">
        <f t="shared" si="2"/>
        <v>1861</v>
      </c>
      <c r="I18" s="40">
        <f t="shared" si="2"/>
        <v>3579</v>
      </c>
      <c r="J18" s="39">
        <f t="shared" si="2"/>
        <v>1961</v>
      </c>
      <c r="K18" s="40">
        <f t="shared" si="2"/>
        <v>1536</v>
      </c>
      <c r="L18" s="382">
        <f t="shared" si="2"/>
        <v>2129</v>
      </c>
      <c r="M18" s="398">
        <f t="shared" si="2"/>
        <v>9</v>
      </c>
      <c r="N18" s="234">
        <f t="shared" si="0"/>
        <v>21557</v>
      </c>
    </row>
    <row r="19" spans="1:14" ht="15.75" thickBot="1" x14ac:dyDescent="0.3">
      <c r="A19" s="108"/>
      <c r="B19" s="109"/>
      <c r="C19" s="46"/>
      <c r="D19" s="40"/>
      <c r="E19" s="46"/>
      <c r="F19" s="40"/>
      <c r="G19" s="40"/>
      <c r="H19" s="46"/>
      <c r="I19" s="40"/>
      <c r="J19" s="46"/>
      <c r="K19" s="40"/>
      <c r="L19" s="46"/>
      <c r="M19" s="349"/>
      <c r="N19" s="46"/>
    </row>
    <row r="20" spans="1:14" ht="15.75" thickBot="1" x14ac:dyDescent="0.3">
      <c r="A20" s="535" t="s">
        <v>53</v>
      </c>
      <c r="B20" s="536"/>
      <c r="C20" s="55">
        <f>C18/N18</f>
        <v>0.17641601335992949</v>
      </c>
      <c r="D20" s="56">
        <f>D18/N18</f>
        <v>7.6680428631071107E-2</v>
      </c>
      <c r="E20" s="48">
        <f>E18/N18</f>
        <v>7.2087952869137634E-2</v>
      </c>
      <c r="F20" s="47">
        <f>F18/N18</f>
        <v>8.3406782019761566E-2</v>
      </c>
      <c r="G20" s="70">
        <f>G18/N18</f>
        <v>7.7654590156329736E-2</v>
      </c>
      <c r="H20" s="47">
        <f>H18/N18</f>
        <v>8.6329266595537413E-2</v>
      </c>
      <c r="I20" s="70">
        <f>I18/N18</f>
        <v>0.16602495709050424</v>
      </c>
      <c r="J20" s="47">
        <f>J18/N18</f>
        <v>9.0968131001530825E-2</v>
      </c>
      <c r="K20" s="70">
        <f>K18/N18</f>
        <v>7.125295727605882E-2</v>
      </c>
      <c r="L20" s="391">
        <f>L18/N18</f>
        <v>9.8761423203599763E-2</v>
      </c>
      <c r="M20" s="342">
        <f>M18/N18</f>
        <v>4.1749779653940715E-4</v>
      </c>
      <c r="N20" s="258">
        <f>SUM(C20:M20)</f>
        <v>1</v>
      </c>
    </row>
  </sheetData>
  <mergeCells count="16">
    <mergeCell ref="A20:B20"/>
    <mergeCell ref="C1:K1"/>
    <mergeCell ref="A2:A4"/>
    <mergeCell ref="B2:B4"/>
    <mergeCell ref="H3:H4"/>
    <mergeCell ref="I3:I4"/>
    <mergeCell ref="J3:J4"/>
    <mergeCell ref="K3:K4"/>
    <mergeCell ref="M3:M4"/>
    <mergeCell ref="N2:N4"/>
    <mergeCell ref="C3:C4"/>
    <mergeCell ref="D3:D4"/>
    <mergeCell ref="E3:E4"/>
    <mergeCell ref="F3:F4"/>
    <mergeCell ref="G3:G4"/>
    <mergeCell ref="L3:L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M25" sqref="M25"/>
    </sheetView>
  </sheetViews>
  <sheetFormatPr defaultRowHeight="15" x14ac:dyDescent="0.25"/>
  <cols>
    <col min="1" max="1" width="2.85546875" customWidth="1"/>
    <col min="2" max="2" width="26.5703125" customWidth="1"/>
    <col min="6" max="6" width="9.5703125" bestFit="1" customWidth="1"/>
    <col min="11" max="11" width="9.5703125" bestFit="1" customWidth="1"/>
    <col min="14" max="14" width="8.5703125" customWidth="1"/>
  </cols>
  <sheetData>
    <row r="1" spans="1:14" ht="32.25" customHeight="1" thickBot="1" x14ac:dyDescent="0.3">
      <c r="A1" s="120" t="s">
        <v>67</v>
      </c>
      <c r="B1" s="26"/>
      <c r="C1" s="462" t="s">
        <v>111</v>
      </c>
      <c r="D1" s="463"/>
      <c r="E1" s="463"/>
      <c r="F1" s="463"/>
      <c r="G1" s="463"/>
      <c r="H1" s="463"/>
      <c r="I1" s="463"/>
      <c r="J1" s="464"/>
      <c r="K1" s="464"/>
      <c r="L1" s="26"/>
      <c r="M1" s="26"/>
      <c r="N1" s="155" t="s">
        <v>36</v>
      </c>
    </row>
    <row r="2" spans="1:14" ht="15.75" thickBot="1" x14ac:dyDescent="0.3">
      <c r="A2" s="465" t="s">
        <v>0</v>
      </c>
      <c r="B2" s="467" t="s">
        <v>1</v>
      </c>
      <c r="C2" s="487" t="s">
        <v>2</v>
      </c>
      <c r="D2" s="488"/>
      <c r="E2" s="488"/>
      <c r="F2" s="488"/>
      <c r="G2" s="488"/>
      <c r="H2" s="488"/>
      <c r="I2" s="488"/>
      <c r="J2" s="488"/>
      <c r="K2" s="488"/>
      <c r="L2" s="488"/>
      <c r="M2" s="489"/>
      <c r="N2" s="492" t="s">
        <v>3</v>
      </c>
    </row>
    <row r="3" spans="1:14" ht="24" customHeight="1" x14ac:dyDescent="0.25">
      <c r="A3" s="505"/>
      <c r="B3" s="506"/>
      <c r="C3" s="533" t="s">
        <v>69</v>
      </c>
      <c r="D3" s="534" t="s">
        <v>4</v>
      </c>
      <c r="E3" s="516" t="s">
        <v>5</v>
      </c>
      <c r="F3" s="467" t="s">
        <v>6</v>
      </c>
      <c r="G3" s="499" t="s">
        <v>8</v>
      </c>
      <c r="H3" s="467" t="s">
        <v>94</v>
      </c>
      <c r="I3" s="499" t="s">
        <v>9</v>
      </c>
      <c r="J3" s="523" t="s">
        <v>38</v>
      </c>
      <c r="K3" s="499" t="s">
        <v>93</v>
      </c>
      <c r="L3" s="467" t="s">
        <v>11</v>
      </c>
      <c r="M3" s="518" t="s">
        <v>96</v>
      </c>
      <c r="N3" s="493"/>
    </row>
    <row r="4" spans="1:14" ht="15.75" thickBot="1" x14ac:dyDescent="0.3">
      <c r="A4" s="500"/>
      <c r="B4" s="507"/>
      <c r="C4" s="496"/>
      <c r="D4" s="498"/>
      <c r="E4" s="500"/>
      <c r="F4" s="500"/>
      <c r="G4" s="508"/>
      <c r="H4" s="468"/>
      <c r="I4" s="508"/>
      <c r="J4" s="525"/>
      <c r="K4" s="508"/>
      <c r="L4" s="468"/>
      <c r="M4" s="520"/>
      <c r="N4" s="494"/>
    </row>
    <row r="5" spans="1:14" ht="15.75" thickBot="1" x14ac:dyDescent="0.3">
      <c r="A5" s="30">
        <v>1</v>
      </c>
      <c r="B5" s="31" t="s">
        <v>39</v>
      </c>
      <c r="C5" s="117">
        <f>[1]STA_SP2_NO!$K$11</f>
        <v>243771.82</v>
      </c>
      <c r="D5" s="68">
        <f>[2]STA_SP2_NO!$K$11</f>
        <v>84297.98</v>
      </c>
      <c r="E5" s="117">
        <f>[3]STA_SP2_NO!$K$11</f>
        <v>74664</v>
      </c>
      <c r="F5" s="390">
        <f>[4]STA_SP2_NO!$K$11</f>
        <v>101883.09</v>
      </c>
      <c r="G5" s="387">
        <f>[5]STA_SP2_NO!$K$11</f>
        <v>94876</v>
      </c>
      <c r="H5" s="126">
        <f>[6]STA_SP2_NO!$K$11</f>
        <v>115406</v>
      </c>
      <c r="I5" s="143">
        <f>[7]STA_SP2_NO!$K$11</f>
        <v>194309</v>
      </c>
      <c r="J5" s="126">
        <f>[8]STA_SP2_NO!$K$11</f>
        <v>86378</v>
      </c>
      <c r="K5" s="143">
        <f>'[9]СП-2 (н.о.)'!$K$12</f>
        <v>105888.1</v>
      </c>
      <c r="L5" s="381">
        <f>[10]STA_SP2_NO!$K$11</f>
        <v>89786</v>
      </c>
      <c r="M5" s="388">
        <f>[11]STA_SP2_NO!$K$11</f>
        <v>866.33</v>
      </c>
      <c r="N5" s="249">
        <f t="shared" ref="N5:N17" si="0">SUM(C5:M5)</f>
        <v>1192126.32</v>
      </c>
    </row>
    <row r="6" spans="1:14" ht="15.75" thickBot="1" x14ac:dyDescent="0.3">
      <c r="A6" s="32">
        <v>2</v>
      </c>
      <c r="B6" s="33" t="s">
        <v>40</v>
      </c>
      <c r="C6" s="117">
        <f>[1]STA_SP2_NO!$K$12</f>
        <v>29907.15</v>
      </c>
      <c r="D6" s="68">
        <f>[2]STA_SP2_NO!$K$12</f>
        <v>16463.3</v>
      </c>
      <c r="E6" s="117">
        <f>[3]STA_SP2_NO!$K$12</f>
        <v>8268</v>
      </c>
      <c r="F6" s="390">
        <f>[4]STA_SP2_NO!$K$12</f>
        <v>16537.150000000001</v>
      </c>
      <c r="G6" s="387">
        <f>[5]STA_SP2_NO!$K$12</f>
        <v>13241</v>
      </c>
      <c r="H6" s="126">
        <f>[6]STA_SP2_NO!$K$12</f>
        <v>9562</v>
      </c>
      <c r="I6" s="143">
        <f>[7]STA_SP2_NO!$K$12</f>
        <v>22819</v>
      </c>
      <c r="J6" s="126">
        <f>[8]STA_SP2_NO!$K$12</f>
        <v>13358</v>
      </c>
      <c r="K6" s="143">
        <f>'[9]СП-2 (н.о.)'!$K$13</f>
        <v>9304.82</v>
      </c>
      <c r="L6" s="381">
        <f>[10]STA_SP2_NO!$K$12</f>
        <v>15027</v>
      </c>
      <c r="M6" s="388">
        <f>[11]STA_SP2_NO!$K$12</f>
        <v>0</v>
      </c>
      <c r="N6" s="249">
        <f t="shared" si="0"/>
        <v>154487.42000000001</v>
      </c>
    </row>
    <row r="7" spans="1:14" ht="15.75" thickBot="1" x14ac:dyDescent="0.3">
      <c r="A7" s="32">
        <v>3</v>
      </c>
      <c r="B7" s="33" t="s">
        <v>41</v>
      </c>
      <c r="C7" s="117">
        <f>[1]STA_SP2_NO!$K$13</f>
        <v>4809.96</v>
      </c>
      <c r="D7" s="68">
        <f>[2]STA_SP2_NO!$K$13</f>
        <v>1178.67</v>
      </c>
      <c r="E7" s="117">
        <f>[3]STA_SP2_NO!$K$13</f>
        <v>327</v>
      </c>
      <c r="F7" s="390">
        <f>[4]STA_SP2_NO!$K$13</f>
        <v>1725.19</v>
      </c>
      <c r="G7" s="387">
        <f>[5]STA_SP2_NO!$K$13</f>
        <v>47</v>
      </c>
      <c r="H7" s="126">
        <f>[6]STA_SP2_NO!$K$13</f>
        <v>650</v>
      </c>
      <c r="I7" s="143">
        <f>[7]STA_SP2_NO!$K$13</f>
        <v>6708</v>
      </c>
      <c r="J7" s="126">
        <f>[8]STA_SP2_NO!$K$13</f>
        <v>802</v>
      </c>
      <c r="K7" s="143">
        <f>'[9]СП-2 (н.о.)'!$K$14</f>
        <v>956.62</v>
      </c>
      <c r="L7" s="381">
        <f>[10]STA_SP2_NO!$K$13</f>
        <v>596</v>
      </c>
      <c r="M7" s="388">
        <f>[11]STA_SP2_NO!$K$13</f>
        <v>0</v>
      </c>
      <c r="N7" s="249">
        <f t="shared" si="0"/>
        <v>17800.439999999999</v>
      </c>
    </row>
    <row r="8" spans="1:14" ht="15.75" thickBot="1" x14ac:dyDescent="0.3">
      <c r="A8" s="32">
        <v>4</v>
      </c>
      <c r="B8" s="33" t="s">
        <v>42</v>
      </c>
      <c r="C8" s="117">
        <f>[1]STA_SP2_NO!$K$14</f>
        <v>623.36</v>
      </c>
      <c r="D8" s="68">
        <f>[2]STA_SP2_NO!$K$14</f>
        <v>339.7</v>
      </c>
      <c r="E8" s="117">
        <f>[3]STA_SP2_NO!$K$14</f>
        <v>152</v>
      </c>
      <c r="F8" s="390">
        <f>[4]STA_SP2_NO!$K$14</f>
        <v>840.32</v>
      </c>
      <c r="G8" s="387">
        <f>[5]STA_SP2_NO!$K$14</f>
        <v>549</v>
      </c>
      <c r="H8" s="126">
        <f>[6]STA_SP2_NO!$K$14</f>
        <v>58</v>
      </c>
      <c r="I8" s="143">
        <f>[7]STA_SP2_NO!$K$14</f>
        <v>563</v>
      </c>
      <c r="J8" s="126">
        <f>[8]STA_SP2_NO!$K$14</f>
        <v>100</v>
      </c>
      <c r="K8" s="143">
        <f>'[9]СП-2 (н.о.)'!$K$15</f>
        <v>71.319999999999993</v>
      </c>
      <c r="L8" s="381">
        <f>[10]STA_SP2_NO!$K$14</f>
        <v>140</v>
      </c>
      <c r="M8" s="388">
        <f>[11]STA_SP2_NO!$K$14</f>
        <v>0</v>
      </c>
      <c r="N8" s="249">
        <f t="shared" si="0"/>
        <v>3436.7000000000003</v>
      </c>
    </row>
    <row r="9" spans="1:14" ht="15.75" thickBot="1" x14ac:dyDescent="0.3">
      <c r="A9" s="32">
        <v>5</v>
      </c>
      <c r="B9" s="33" t="s">
        <v>43</v>
      </c>
      <c r="C9" s="117">
        <f>[1]STA_SP2_NO!$K$15</f>
        <v>975.73</v>
      </c>
      <c r="D9" s="68">
        <f>[2]STA_SP2_NO!$K$15</f>
        <v>0</v>
      </c>
      <c r="E9" s="117">
        <f>[3]STA_SP2_NO!$K$15</f>
        <v>95</v>
      </c>
      <c r="F9" s="390">
        <f>[4]STA_SP2_NO!$K$15</f>
        <v>61.16</v>
      </c>
      <c r="G9" s="387">
        <f>[5]STA_SP2_NO!$K$15</f>
        <v>255</v>
      </c>
      <c r="H9" s="126">
        <f>[6]STA_SP2_NO!$K$15</f>
        <v>264</v>
      </c>
      <c r="I9" s="143">
        <f>[7]STA_SP2_NO!$K$15</f>
        <v>84</v>
      </c>
      <c r="J9" s="126">
        <f>[8]STA_SP2_NO!$K$15</f>
        <v>658</v>
      </c>
      <c r="K9" s="143">
        <f>'[9]СП-2 (н.о.)'!$K$16</f>
        <v>0</v>
      </c>
      <c r="L9" s="381">
        <f>[10]STA_SP2_NO!$K$15</f>
        <v>25</v>
      </c>
      <c r="M9" s="388">
        <f>[11]STA_SP2_NO!$K$15</f>
        <v>0</v>
      </c>
      <c r="N9" s="249">
        <f t="shared" si="0"/>
        <v>2417.8900000000003</v>
      </c>
    </row>
    <row r="10" spans="1:14" ht="15.75" thickBot="1" x14ac:dyDescent="0.3">
      <c r="A10" s="32">
        <v>6</v>
      </c>
      <c r="B10" s="33" t="s">
        <v>44</v>
      </c>
      <c r="C10" s="117">
        <f>[1]STA_SP2_NO!$K$16</f>
        <v>4186</v>
      </c>
      <c r="D10" s="68">
        <f>[2]STA_SP2_NO!$K$16</f>
        <v>5113.96</v>
      </c>
      <c r="E10" s="117">
        <f>[3]STA_SP2_NO!$K$16</f>
        <v>874</v>
      </c>
      <c r="F10" s="390">
        <f>[4]STA_SP2_NO!$K$16</f>
        <v>1217.5</v>
      </c>
      <c r="G10" s="387">
        <f>[5]STA_SP2_NO!$K$16</f>
        <v>323</v>
      </c>
      <c r="H10" s="126">
        <f>[6]STA_SP2_NO!$K$16</f>
        <v>1551</v>
      </c>
      <c r="I10" s="143">
        <f>[7]STA_SP2_NO!$K$16</f>
        <v>1598</v>
      </c>
      <c r="J10" s="126">
        <f>[8]STA_SP2_NO!$K$16</f>
        <v>560</v>
      </c>
      <c r="K10" s="143">
        <f>'[9]СП-2 (н.о.)'!$K$17</f>
        <v>43.88</v>
      </c>
      <c r="L10" s="381">
        <f>[10]STA_SP2_NO!$K$16</f>
        <v>1271</v>
      </c>
      <c r="M10" s="388">
        <f>[11]STA_SP2_NO!$K$16</f>
        <v>0</v>
      </c>
      <c r="N10" s="249">
        <f t="shared" si="0"/>
        <v>16738.339999999997</v>
      </c>
    </row>
    <row r="11" spans="1:14" ht="15.75" thickBot="1" x14ac:dyDescent="0.3">
      <c r="A11" s="32">
        <v>7</v>
      </c>
      <c r="B11" s="33" t="s">
        <v>45</v>
      </c>
      <c r="C11" s="117">
        <f>[1]STA_SP2_NO!$K$17</f>
        <v>0</v>
      </c>
      <c r="D11" s="68">
        <f>[2]STA_SP2_NO!$K$17</f>
        <v>110.01</v>
      </c>
      <c r="E11" s="117">
        <f>[3]STA_SP2_NO!$K$17</f>
        <v>0</v>
      </c>
      <c r="F11" s="390">
        <f>[4]STA_SP2_NO!$K$17</f>
        <v>0</v>
      </c>
      <c r="G11" s="387">
        <f>[5]STA_SP2_NO!$K$17</f>
        <v>0</v>
      </c>
      <c r="H11" s="126">
        <f>[6]STA_SP2_NO!$K$17</f>
        <v>55</v>
      </c>
      <c r="I11" s="143">
        <f>[7]STA_SP2_NO!$K$17</f>
        <v>275</v>
      </c>
      <c r="J11" s="126">
        <f>[8]STA_SP2_NO!$K$17</f>
        <v>59</v>
      </c>
      <c r="K11" s="143">
        <f>'[9]СП-2 (н.о.)'!$K$18</f>
        <v>0</v>
      </c>
      <c r="L11" s="381">
        <f>[10]STA_SP2_NO!$K$17</f>
        <v>25</v>
      </c>
      <c r="M11" s="388">
        <f>[11]STA_SP2_NO!$K$17</f>
        <v>0</v>
      </c>
      <c r="N11" s="249">
        <f t="shared" si="0"/>
        <v>524.01</v>
      </c>
    </row>
    <row r="12" spans="1:14" ht="15.75" thickBot="1" x14ac:dyDescent="0.3">
      <c r="A12" s="32">
        <v>8</v>
      </c>
      <c r="B12" s="33" t="s">
        <v>46</v>
      </c>
      <c r="C12" s="117">
        <f>[1]STA_SP2_NO!$K$18</f>
        <v>1475.25</v>
      </c>
      <c r="D12" s="68">
        <f>[2]STA_SP2_NO!$K$18</f>
        <v>171.89</v>
      </c>
      <c r="E12" s="117">
        <f>[3]STA_SP2_NO!$K$18</f>
        <v>2252</v>
      </c>
      <c r="F12" s="390">
        <f>[4]STA_SP2_NO!$K$18</f>
        <v>256.43</v>
      </c>
      <c r="G12" s="387">
        <f>[5]STA_SP2_NO!$K$18</f>
        <v>64</v>
      </c>
      <c r="H12" s="126">
        <f>[6]STA_SP2_NO!$K$18</f>
        <v>0</v>
      </c>
      <c r="I12" s="143">
        <f>[7]STA_SP2_NO!$K$18</f>
        <v>420</v>
      </c>
      <c r="J12" s="126">
        <f>[8]STA_SP2_NO!$K$18</f>
        <v>889</v>
      </c>
      <c r="K12" s="143">
        <f>'[9]СП-2 (н.о.)'!$K$19</f>
        <v>72.05</v>
      </c>
      <c r="L12" s="381">
        <f>[10]STA_SP2_NO!$K$18</f>
        <v>2676</v>
      </c>
      <c r="M12" s="388">
        <f>[11]STA_SP2_NO!$K$18</f>
        <v>0</v>
      </c>
      <c r="N12" s="249">
        <f t="shared" si="0"/>
        <v>8276.619999999999</v>
      </c>
    </row>
    <row r="13" spans="1:14" ht="23.25" thickBot="1" x14ac:dyDescent="0.3">
      <c r="A13" s="32">
        <v>9</v>
      </c>
      <c r="B13" s="53" t="s">
        <v>47</v>
      </c>
      <c r="C13" s="117">
        <f>[1]STA_SP2_NO!$K$19</f>
        <v>0</v>
      </c>
      <c r="D13" s="68">
        <f>[2]STA_SP2_NO!$K$19</f>
        <v>0</v>
      </c>
      <c r="E13" s="117">
        <f>[3]STA_SP2_NO!$K$19</f>
        <v>0</v>
      </c>
      <c r="F13" s="390">
        <f>[4]STA_SP2_NO!$K$19</f>
        <v>0</v>
      </c>
      <c r="G13" s="387">
        <f>[5]STA_SP2_NO!$K$19</f>
        <v>0</v>
      </c>
      <c r="H13" s="126">
        <f>[6]STA_SP2_NO!$K$19</f>
        <v>0</v>
      </c>
      <c r="I13" s="143">
        <f>[7]STA_SP2_NO!$K$19</f>
        <v>0</v>
      </c>
      <c r="J13" s="126">
        <f>[8]STA_SP2_NO!$K$19</f>
        <v>0</v>
      </c>
      <c r="K13" s="143">
        <f>'[9]СП-2 (н.о.)'!$K$20</f>
        <v>0</v>
      </c>
      <c r="L13" s="381">
        <f>[10]STA_SP2_NO!$K$19</f>
        <v>0</v>
      </c>
      <c r="M13" s="388">
        <f>[11]STA_SP2_NO!$K$19</f>
        <v>0</v>
      </c>
      <c r="N13" s="249">
        <f t="shared" si="0"/>
        <v>0</v>
      </c>
    </row>
    <row r="14" spans="1:14" ht="34.5" thickBot="1" x14ac:dyDescent="0.3">
      <c r="A14" s="32">
        <v>10</v>
      </c>
      <c r="B14" s="156" t="s">
        <v>48</v>
      </c>
      <c r="C14" s="117">
        <f>[1]STA_SP2_NO!$K$20</f>
        <v>0</v>
      </c>
      <c r="D14" s="68">
        <f>[2]STA_SP2_NO!$K$20</f>
        <v>0</v>
      </c>
      <c r="E14" s="117">
        <f>[3]STA_SP2_NO!$K$20</f>
        <v>0</v>
      </c>
      <c r="F14" s="390">
        <f>[4]STA_SP2_NO!$K$20</f>
        <v>0</v>
      </c>
      <c r="G14" s="387">
        <f>[5]STA_SP2_NO!$K$20</f>
        <v>0</v>
      </c>
      <c r="H14" s="126">
        <f>[6]STA_SP2_NO!$K$20</f>
        <v>0</v>
      </c>
      <c r="I14" s="143">
        <f>[7]STA_SP2_NO!$K$20</f>
        <v>0</v>
      </c>
      <c r="J14" s="126">
        <f>[8]STA_SP2_NO!$K$20</f>
        <v>0</v>
      </c>
      <c r="K14" s="143">
        <f>'[9]СП-2 (н.о.)'!$K$21</f>
        <v>0</v>
      </c>
      <c r="L14" s="381">
        <f>[10]STA_SP2_NO!$K$20</f>
        <v>0</v>
      </c>
      <c r="M14" s="388">
        <f>[11]STA_SP2_NO!$K$20</f>
        <v>0</v>
      </c>
      <c r="N14" s="249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117">
        <f>[1]STA_SP2_NO!$K$21</f>
        <v>0</v>
      </c>
      <c r="D15" s="68">
        <f>[2]STA_SP2_NO!$K$21</f>
        <v>0</v>
      </c>
      <c r="E15" s="117">
        <f>[3]STA_SP2_NO!$K$21</f>
        <v>0</v>
      </c>
      <c r="F15" s="390">
        <f>[4]STA_SP2_NO!$K$21</f>
        <v>0</v>
      </c>
      <c r="G15" s="387">
        <f>[5]STA_SP2_NO!$K$21</f>
        <v>0</v>
      </c>
      <c r="H15" s="126">
        <f>[6]STA_SP2_NO!$K$21</f>
        <v>0</v>
      </c>
      <c r="I15" s="143">
        <f>[7]STA_SP2_NO!$K$21</f>
        <v>0</v>
      </c>
      <c r="J15" s="126">
        <f>[8]STA_SP2_NO!$K$21</f>
        <v>0</v>
      </c>
      <c r="K15" s="143">
        <f>'[9]СП-2 (н.о.)'!$K$22</f>
        <v>0</v>
      </c>
      <c r="L15" s="381">
        <f>[10]STA_SP2_NO!$K$21</f>
        <v>0</v>
      </c>
      <c r="M15" s="388">
        <f>[11]STA_SP2_NO!$K$21</f>
        <v>0</v>
      </c>
      <c r="N15" s="249">
        <f t="shared" si="0"/>
        <v>0</v>
      </c>
    </row>
    <row r="16" spans="1:14" ht="57" thickBot="1" x14ac:dyDescent="0.3">
      <c r="A16" s="32">
        <v>12</v>
      </c>
      <c r="B16" s="53" t="s">
        <v>50</v>
      </c>
      <c r="C16" s="117">
        <f>[1]STA_SP2_NO!$K$22</f>
        <v>0</v>
      </c>
      <c r="D16" s="68">
        <f>[2]STA_SP2_NO!$K$22</f>
        <v>0</v>
      </c>
      <c r="E16" s="117">
        <f>[3]STA_SP2_NO!$K$22</f>
        <v>0</v>
      </c>
      <c r="F16" s="390">
        <f>[4]STA_SP2_NO!$K$22</f>
        <v>0</v>
      </c>
      <c r="G16" s="387">
        <f>[5]STA_SP2_NO!$K$22</f>
        <v>0</v>
      </c>
      <c r="H16" s="126">
        <f>[6]STA_SP2_NO!$K$22</f>
        <v>0</v>
      </c>
      <c r="I16" s="143">
        <f>[7]STA_SP2_NO!$K$22</f>
        <v>0</v>
      </c>
      <c r="J16" s="126">
        <f>[8]STA_SP2_NO!$K$22</f>
        <v>0</v>
      </c>
      <c r="K16" s="143">
        <f>'[9]СП-2 (н.о.)'!$K$23</f>
        <v>0</v>
      </c>
      <c r="L16" s="381">
        <f>[10]STA_SP2_NO!$K$22</f>
        <v>0</v>
      </c>
      <c r="M16" s="388">
        <f>[11]STA_SP2_NO!$K$22</f>
        <v>0</v>
      </c>
      <c r="N16" s="249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117">
        <f>[1]STA_SP2_NO!$K$23</f>
        <v>0</v>
      </c>
      <c r="D17" s="68">
        <f>[2]STA_SP2_NO!$K$23</f>
        <v>0</v>
      </c>
      <c r="E17" s="117">
        <f>[3]STA_SP2_NO!$K$23</f>
        <v>0</v>
      </c>
      <c r="F17" s="390">
        <f>[4]STA_SP2_NO!$K$23</f>
        <v>0</v>
      </c>
      <c r="G17" s="387">
        <f>[5]STA_SP2_NO!$K$23</f>
        <v>0</v>
      </c>
      <c r="H17" s="126">
        <f>[6]STA_SP2_NO!$K$23</f>
        <v>0</v>
      </c>
      <c r="I17" s="143">
        <f>[7]STA_SP2_NO!$K$23</f>
        <v>0</v>
      </c>
      <c r="J17" s="126">
        <f>[8]STA_SP2_NO!$K$23</f>
        <v>0</v>
      </c>
      <c r="K17" s="143">
        <f>'[9]СП-2 (н.о.)'!$K$24</f>
        <v>0</v>
      </c>
      <c r="L17" s="381">
        <f>[10]STA_SP2_NO!$K$23</f>
        <v>0</v>
      </c>
      <c r="M17" s="388">
        <f>[11]STA_SP2_NO!$K$23</f>
        <v>0</v>
      </c>
      <c r="N17" s="249">
        <f t="shared" si="0"/>
        <v>0</v>
      </c>
    </row>
    <row r="18" spans="1:14" ht="15.75" thickBot="1" x14ac:dyDescent="0.3">
      <c r="A18" s="36"/>
      <c r="B18" s="37" t="s">
        <v>37</v>
      </c>
      <c r="C18" s="41">
        <f t="shared" ref="C18:E18" si="1">SUM(C5:C17)</f>
        <v>285749.27</v>
      </c>
      <c r="D18" s="42">
        <f>SUM(D5:D17)</f>
        <v>107675.51</v>
      </c>
      <c r="E18" s="41">
        <f t="shared" si="1"/>
        <v>86632</v>
      </c>
      <c r="F18" s="39">
        <f t="shared" ref="F18:N18" si="2">SUM(F5:F17)</f>
        <v>122520.84</v>
      </c>
      <c r="G18" s="40">
        <f t="shared" si="2"/>
        <v>109355</v>
      </c>
      <c r="H18" s="39">
        <f t="shared" si="2"/>
        <v>127546</v>
      </c>
      <c r="I18" s="40">
        <f t="shared" si="2"/>
        <v>226776</v>
      </c>
      <c r="J18" s="51">
        <f t="shared" si="2"/>
        <v>102804</v>
      </c>
      <c r="K18" s="40">
        <f t="shared" si="2"/>
        <v>116336.79000000002</v>
      </c>
      <c r="L18" s="382">
        <f t="shared" si="2"/>
        <v>109546</v>
      </c>
      <c r="M18" s="333">
        <f t="shared" si="2"/>
        <v>866.33</v>
      </c>
      <c r="N18" s="250">
        <f t="shared" si="2"/>
        <v>1395807.74</v>
      </c>
    </row>
    <row r="19" spans="1:14" ht="15.75" thickBot="1" x14ac:dyDescent="0.3">
      <c r="G19" s="341"/>
      <c r="H19" s="1"/>
      <c r="I19" s="341"/>
      <c r="J19" s="1"/>
      <c r="K19" s="341"/>
      <c r="L19" s="1"/>
      <c r="M19" s="341"/>
    </row>
    <row r="20" spans="1:14" ht="15.75" thickBot="1" x14ac:dyDescent="0.3">
      <c r="A20" s="535" t="s">
        <v>53</v>
      </c>
      <c r="B20" s="536"/>
      <c r="C20" s="55">
        <f>C18/N18</f>
        <v>0.20471964856707273</v>
      </c>
      <c r="D20" s="56">
        <f>D18/N18</f>
        <v>7.7142078320901128E-2</v>
      </c>
      <c r="E20" s="48">
        <f>E18/N18</f>
        <v>6.2065854427773841E-2</v>
      </c>
      <c r="F20" s="47">
        <f>F18/N18</f>
        <v>8.7777733629704618E-2</v>
      </c>
      <c r="G20" s="70">
        <f>G18/N18</f>
        <v>7.8345317099330597E-2</v>
      </c>
      <c r="H20" s="47">
        <f>H18/N18</f>
        <v>9.1377914267762983E-2</v>
      </c>
      <c r="I20" s="70">
        <f>I18/N18</f>
        <v>0.16246936702041787</v>
      </c>
      <c r="J20" s="47">
        <f>J18/N18</f>
        <v>7.3651977313150596E-2</v>
      </c>
      <c r="K20" s="70">
        <f>K18/N18</f>
        <v>8.3347288216069085E-2</v>
      </c>
      <c r="L20" s="391">
        <f>L18/N18</f>
        <v>7.8482155429228387E-2</v>
      </c>
      <c r="M20" s="342">
        <f>M18/N18</f>
        <v>6.2066570858820434E-4</v>
      </c>
      <c r="N20" s="258">
        <f>SUM(C20:M20)</f>
        <v>1</v>
      </c>
    </row>
    <row r="21" spans="1:14" x14ac:dyDescent="0.25">
      <c r="K21" s="341"/>
    </row>
  </sheetData>
  <mergeCells count="17">
    <mergeCell ref="A20:B20"/>
    <mergeCell ref="C1:K1"/>
    <mergeCell ref="A2:A4"/>
    <mergeCell ref="B2:B4"/>
    <mergeCell ref="H3:H4"/>
    <mergeCell ref="I3:I4"/>
    <mergeCell ref="J3:J4"/>
    <mergeCell ref="K3:K4"/>
    <mergeCell ref="N2:N4"/>
    <mergeCell ref="C3:C4"/>
    <mergeCell ref="D3:D4"/>
    <mergeCell ref="E3:E4"/>
    <mergeCell ref="F3:F4"/>
    <mergeCell ref="G3:G4"/>
    <mergeCell ref="L3:L4"/>
    <mergeCell ref="C2:M2"/>
    <mergeCell ref="M3:M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P11" sqref="P11"/>
    </sheetView>
  </sheetViews>
  <sheetFormatPr defaultRowHeight="15" x14ac:dyDescent="0.25"/>
  <cols>
    <col min="1" max="1" width="4" customWidth="1"/>
    <col min="2" max="2" width="21.5703125" customWidth="1"/>
  </cols>
  <sheetData>
    <row r="1" spans="1:15" ht="27.75" customHeight="1" thickBot="1" x14ac:dyDescent="0.3">
      <c r="A1" s="120"/>
      <c r="B1" s="26"/>
      <c r="C1" s="462" t="s">
        <v>112</v>
      </c>
      <c r="D1" s="463"/>
      <c r="E1" s="463"/>
      <c r="F1" s="463"/>
      <c r="G1" s="463"/>
      <c r="H1" s="463"/>
      <c r="I1" s="463"/>
      <c r="J1" s="464"/>
      <c r="K1" s="464"/>
      <c r="L1" s="26"/>
      <c r="M1" s="26"/>
      <c r="N1" s="52"/>
    </row>
    <row r="2" spans="1:15" ht="15.75" thickBot="1" x14ac:dyDescent="0.3">
      <c r="A2" s="465" t="s">
        <v>0</v>
      </c>
      <c r="B2" s="467" t="s">
        <v>1</v>
      </c>
      <c r="C2" s="487" t="s">
        <v>2</v>
      </c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92" t="s">
        <v>3</v>
      </c>
    </row>
    <row r="3" spans="1:15" x14ac:dyDescent="0.25">
      <c r="A3" s="505"/>
      <c r="B3" s="506"/>
      <c r="C3" s="512" t="s">
        <v>69</v>
      </c>
      <c r="D3" s="506" t="s">
        <v>4</v>
      </c>
      <c r="E3" s="516" t="s">
        <v>5</v>
      </c>
      <c r="F3" s="467" t="s">
        <v>6</v>
      </c>
      <c r="G3" s="499" t="s">
        <v>8</v>
      </c>
      <c r="H3" s="467" t="s">
        <v>94</v>
      </c>
      <c r="I3" s="499" t="s">
        <v>9</v>
      </c>
      <c r="J3" s="509" t="s">
        <v>10</v>
      </c>
      <c r="K3" s="499" t="s">
        <v>93</v>
      </c>
      <c r="L3" s="467" t="s">
        <v>11</v>
      </c>
      <c r="M3" s="528" t="s">
        <v>96</v>
      </c>
      <c r="N3" s="538"/>
    </row>
    <row r="4" spans="1:15" ht="15.75" thickBot="1" x14ac:dyDescent="0.3">
      <c r="A4" s="500"/>
      <c r="B4" s="507"/>
      <c r="C4" s="514"/>
      <c r="D4" s="500"/>
      <c r="E4" s="500"/>
      <c r="F4" s="500"/>
      <c r="G4" s="508"/>
      <c r="H4" s="468"/>
      <c r="I4" s="508"/>
      <c r="J4" s="510"/>
      <c r="K4" s="508"/>
      <c r="L4" s="468"/>
      <c r="M4" s="529"/>
      <c r="N4" s="539"/>
    </row>
    <row r="5" spans="1:15" x14ac:dyDescent="0.25">
      <c r="A5" s="30">
        <v>1</v>
      </c>
      <c r="B5" s="31" t="s">
        <v>39</v>
      </c>
      <c r="C5" s="62">
        <f>[1]STA_SP2_NO!$J$25</f>
        <v>84</v>
      </c>
      <c r="D5" s="118">
        <f>[2]STA_SP2_NO!$J$25</f>
        <v>35</v>
      </c>
      <c r="E5" s="61">
        <f>[3]STA_SP2_NO!$J$25</f>
        <v>19</v>
      </c>
      <c r="F5" s="118">
        <f>[4]STA_SP2_NO!$J$25</f>
        <v>38</v>
      </c>
      <c r="G5" s="143">
        <f>[5]STA_SP2_NO!$J$25</f>
        <v>25</v>
      </c>
      <c r="H5" s="118">
        <f>[6]STA_SP2_NO!$J$25</f>
        <v>46</v>
      </c>
      <c r="I5" s="143">
        <f>[7]STA_SP2_NO!$J$25</f>
        <v>64</v>
      </c>
      <c r="J5" s="118">
        <f>[8]STA_SP2_NO!$J$25</f>
        <v>29</v>
      </c>
      <c r="K5" s="143">
        <f>'[9]СП-2 (н.о.)'!$J$26</f>
        <v>96</v>
      </c>
      <c r="L5" s="389">
        <f>[10]STA_SP2_NO!$J$25</f>
        <v>38</v>
      </c>
      <c r="M5" s="396">
        <f>[11]STA_SP2_NO!$J$25</f>
        <v>0</v>
      </c>
      <c r="N5" s="403">
        <f t="shared" ref="N5:N12" si="0">SUM(C5:M5)</f>
        <v>474</v>
      </c>
    </row>
    <row r="6" spans="1:15" x14ac:dyDescent="0.25">
      <c r="A6" s="32">
        <v>2</v>
      </c>
      <c r="B6" s="33" t="s">
        <v>40</v>
      </c>
      <c r="C6" s="62">
        <f>[1]STA_SP2_NO!$J$26</f>
        <v>93</v>
      </c>
      <c r="D6" s="118">
        <f>[2]STA_SP2_NO!$J$26</f>
        <v>150</v>
      </c>
      <c r="E6" s="61">
        <f>[3]STA_SP2_NO!$J$26</f>
        <v>33</v>
      </c>
      <c r="F6" s="118">
        <f>[4]STA_SP2_NO!$J$26</f>
        <v>97</v>
      </c>
      <c r="G6" s="143">
        <f>[5]STA_SP2_NO!$J$26</f>
        <v>19</v>
      </c>
      <c r="H6" s="118">
        <f>[6]STA_SP2_NO!$J$26</f>
        <v>18</v>
      </c>
      <c r="I6" s="143">
        <f>[7]STA_SP2_NO!$J$26</f>
        <v>56</v>
      </c>
      <c r="J6" s="118">
        <f>[8]STA_SP2_NO!$J$26</f>
        <v>35</v>
      </c>
      <c r="K6" s="143">
        <f>'[9]СП-2 (н.о.)'!$J$27</f>
        <v>4</v>
      </c>
      <c r="L6" s="389">
        <f>[10]STA_SP2_NO!$J$26</f>
        <v>46</v>
      </c>
      <c r="M6" s="396">
        <f>[11]STA_SP2_NO!$J$26</f>
        <v>0</v>
      </c>
      <c r="N6" s="403">
        <f t="shared" si="0"/>
        <v>551</v>
      </c>
    </row>
    <row r="7" spans="1:15" x14ac:dyDescent="0.25">
      <c r="A7" s="32">
        <v>3</v>
      </c>
      <c r="B7" s="33" t="s">
        <v>41</v>
      </c>
      <c r="C7" s="62">
        <f>[1]STA_SP2_NO!$J$27</f>
        <v>3</v>
      </c>
      <c r="D7" s="118">
        <f>[2]STA_SP2_NO!$J$27</f>
        <v>2</v>
      </c>
      <c r="E7" s="61">
        <f>[3]STA_SP2_NO!$J$27</f>
        <v>1</v>
      </c>
      <c r="F7" s="118">
        <f>[4]STA_SP2_NO!$J$27</f>
        <v>13</v>
      </c>
      <c r="G7" s="143">
        <f>[5]STA_SP2_NO!$J$27</f>
        <v>0</v>
      </c>
      <c r="H7" s="118">
        <f>[6]STA_SP2_NO!$J$27</f>
        <v>8</v>
      </c>
      <c r="I7" s="143">
        <f>[7]STA_SP2_NO!$J$27</f>
        <v>2</v>
      </c>
      <c r="J7" s="118">
        <f>[8]STA_SP2_NO!$J$27</f>
        <v>2</v>
      </c>
      <c r="K7" s="143">
        <f>'[9]СП-2 (н.о.)'!$J$28</f>
        <v>0</v>
      </c>
      <c r="L7" s="389">
        <f>[10]STA_SP2_NO!$J$27</f>
        <v>0</v>
      </c>
      <c r="M7" s="396">
        <f>[11]STA_SP2_NO!$J$27</f>
        <v>0</v>
      </c>
      <c r="N7" s="403">
        <f t="shared" si="0"/>
        <v>31</v>
      </c>
    </row>
    <row r="8" spans="1:15" x14ac:dyDescent="0.25">
      <c r="A8" s="32">
        <v>4</v>
      </c>
      <c r="B8" s="33" t="s">
        <v>42</v>
      </c>
      <c r="C8" s="62">
        <f>[1]STA_SP2_NO!$J$28</f>
        <v>0</v>
      </c>
      <c r="D8" s="118">
        <f>[2]STA_SP2_NO!$J$28</f>
        <v>0</v>
      </c>
      <c r="E8" s="61">
        <f>[3]STA_SP2_NO!$J$28</f>
        <v>0</v>
      </c>
      <c r="F8" s="118">
        <f>[4]STA_SP2_NO!$J$28</f>
        <v>0</v>
      </c>
      <c r="G8" s="143">
        <f>[5]STA_SP2_NO!$J$28</f>
        <v>0</v>
      </c>
      <c r="H8" s="118">
        <f>[6]STA_SP2_NO!$J$28</f>
        <v>0</v>
      </c>
      <c r="I8" s="143">
        <f>[7]STA_SP2_NO!$J$28</f>
        <v>0</v>
      </c>
      <c r="J8" s="118">
        <f>[8]STA_SP2_NO!$J$28</f>
        <v>0</v>
      </c>
      <c r="K8" s="143">
        <f>'[9]СП-2 (н.о.)'!$J$29</f>
        <v>0</v>
      </c>
      <c r="L8" s="389">
        <f>[10]STA_SP2_NO!$J$28</f>
        <v>0</v>
      </c>
      <c r="M8" s="396">
        <f>[11]STA_SP2_NO!$J$28</f>
        <v>0</v>
      </c>
      <c r="N8" s="403">
        <f t="shared" si="0"/>
        <v>0</v>
      </c>
    </row>
    <row r="9" spans="1:15" x14ac:dyDescent="0.25">
      <c r="A9" s="32">
        <v>5</v>
      </c>
      <c r="B9" s="33" t="s">
        <v>43</v>
      </c>
      <c r="C9" s="62">
        <f>[1]STA_SP2_NO!$J$29</f>
        <v>0</v>
      </c>
      <c r="D9" s="118">
        <f>[2]STA_SP2_NO!$J$29</f>
        <v>1</v>
      </c>
      <c r="E9" s="61">
        <f>[3]STA_SP2_NO!$J$29</f>
        <v>0</v>
      </c>
      <c r="F9" s="118">
        <f>[4]STA_SP2_NO!$J$29</f>
        <v>0</v>
      </c>
      <c r="G9" s="143">
        <f>[5]STA_SP2_NO!$J$29</f>
        <v>0</v>
      </c>
      <c r="H9" s="118">
        <f>[6]STA_SP2_NO!$J$29</f>
        <v>0</v>
      </c>
      <c r="I9" s="143">
        <f>[7]STA_SP2_NO!$J$29</f>
        <v>0</v>
      </c>
      <c r="J9" s="118">
        <f>[8]STA_SP2_NO!$J$29</f>
        <v>0</v>
      </c>
      <c r="K9" s="143">
        <f>'[9]СП-2 (н.о.)'!$J$30</f>
        <v>0</v>
      </c>
      <c r="L9" s="389">
        <f>[10]STA_SP2_NO!$J$29</f>
        <v>0</v>
      </c>
      <c r="M9" s="396">
        <f>[11]STA_SP2_NO!$J$29</f>
        <v>0</v>
      </c>
      <c r="N9" s="403">
        <f t="shared" si="0"/>
        <v>1</v>
      </c>
    </row>
    <row r="10" spans="1:15" x14ac:dyDescent="0.25">
      <c r="A10" s="32">
        <v>6</v>
      </c>
      <c r="B10" s="33" t="s">
        <v>44</v>
      </c>
      <c r="C10" s="62">
        <f>[1]STA_SP2_NO!$J$30</f>
        <v>2</v>
      </c>
      <c r="D10" s="118">
        <f>[2]STA_SP2_NO!$J$30</f>
        <v>0</v>
      </c>
      <c r="E10" s="61">
        <f>[3]STA_SP2_NO!$J$30</f>
        <v>0</v>
      </c>
      <c r="F10" s="118">
        <f>[4]STA_SP2_NO!$J$30</f>
        <v>0</v>
      </c>
      <c r="G10" s="143">
        <f>[5]STA_SP2_NO!$J$30</f>
        <v>1</v>
      </c>
      <c r="H10" s="118">
        <f>[6]STA_SP2_NO!$J$30</f>
        <v>0</v>
      </c>
      <c r="I10" s="143">
        <f>[7]STA_SP2_NO!$J$30</f>
        <v>0</v>
      </c>
      <c r="J10" s="118">
        <f>[8]STA_SP2_NO!$J$30</f>
        <v>1</v>
      </c>
      <c r="K10" s="143">
        <f>'[9]СП-2 (н.о.)'!$J$31</f>
        <v>0</v>
      </c>
      <c r="L10" s="389">
        <f>[10]STA_SP2_NO!$J$30</f>
        <v>1</v>
      </c>
      <c r="M10" s="396">
        <f>[11]STA_SP2_NO!$J$30</f>
        <v>0</v>
      </c>
      <c r="N10" s="403">
        <f t="shared" si="0"/>
        <v>5</v>
      </c>
    </row>
    <row r="11" spans="1:15" x14ac:dyDescent="0.25">
      <c r="A11" s="32">
        <v>7</v>
      </c>
      <c r="B11" s="33" t="s">
        <v>45</v>
      </c>
      <c r="C11" s="62">
        <f>[1]STA_SP2_NO!$J$31</f>
        <v>0</v>
      </c>
      <c r="D11" s="118">
        <f>[2]STA_SP2_NO!$J$31</f>
        <v>11</v>
      </c>
      <c r="E11" s="61">
        <f>[3]STA_SP2_NO!$J$31</f>
        <v>4</v>
      </c>
      <c r="F11" s="118">
        <f>[4]STA_SP2_NO!$J$31</f>
        <v>2</v>
      </c>
      <c r="G11" s="143">
        <f>[5]STA_SP2_NO!$J$31</f>
        <v>0</v>
      </c>
      <c r="H11" s="118">
        <f>[6]STA_SP2_NO!$J$31</f>
        <v>5</v>
      </c>
      <c r="I11" s="143">
        <f>[7]STA_SP2_NO!$J$31</f>
        <v>1</v>
      </c>
      <c r="J11" s="118">
        <f>[8]STA_SP2_NO!$J$31</f>
        <v>2</v>
      </c>
      <c r="K11" s="143">
        <f>'[9]СП-2 (н.о.)'!$J$32</f>
        <v>1</v>
      </c>
      <c r="L11" s="389">
        <f>[10]STA_SP2_NO!$J$31</f>
        <v>1</v>
      </c>
      <c r="M11" s="396">
        <f>[11]STA_SP2_NO!$J$31</f>
        <v>0</v>
      </c>
      <c r="N11" s="403">
        <f t="shared" si="0"/>
        <v>27</v>
      </c>
    </row>
    <row r="12" spans="1:15" ht="15.75" thickBot="1" x14ac:dyDescent="0.3">
      <c r="A12" s="34">
        <v>8</v>
      </c>
      <c r="B12" s="35" t="s">
        <v>46</v>
      </c>
      <c r="C12" s="62">
        <f>[1]STA_SP2_NO!$J$32</f>
        <v>0</v>
      </c>
      <c r="D12" s="118">
        <f>[2]STA_SP2_NO!$J$32</f>
        <v>0</v>
      </c>
      <c r="E12" s="61">
        <f>[3]STA_SP2_NO!$J$32</f>
        <v>0</v>
      </c>
      <c r="F12" s="118">
        <f>[4]STA_SP2_NO!$J$32</f>
        <v>0</v>
      </c>
      <c r="G12" s="143">
        <f>[5]STA_SP2_NO!$J$32</f>
        <v>0</v>
      </c>
      <c r="H12" s="118">
        <f>[6]STA_SP2_NO!$J$32</f>
        <v>0</v>
      </c>
      <c r="I12" s="143">
        <f>[7]STA_SP2_NO!$J$32</f>
        <v>0</v>
      </c>
      <c r="J12" s="118">
        <f>[8]STA_SP2_NO!$J$32</f>
        <v>0</v>
      </c>
      <c r="K12" s="143">
        <f>'[9]СП-2 (н.о.)'!$J$33</f>
        <v>0</v>
      </c>
      <c r="L12" s="389">
        <f>[10]STA_SP2_NO!$J$32</f>
        <v>0</v>
      </c>
      <c r="M12" s="396">
        <f>[11]STA_SP2_NO!$J$32</f>
        <v>0</v>
      </c>
      <c r="N12" s="403">
        <f t="shared" si="0"/>
        <v>0</v>
      </c>
    </row>
    <row r="13" spans="1:15" ht="15.75" thickBot="1" x14ac:dyDescent="0.3">
      <c r="A13" s="36"/>
      <c r="B13" s="37" t="s">
        <v>54</v>
      </c>
      <c r="C13" s="41">
        <f t="shared" ref="C13:F13" si="1">SUM(C5:C12)</f>
        <v>182</v>
      </c>
      <c r="D13" s="39">
        <f t="shared" si="1"/>
        <v>199</v>
      </c>
      <c r="E13" s="41">
        <f t="shared" si="1"/>
        <v>57</v>
      </c>
      <c r="F13" s="39">
        <f t="shared" si="1"/>
        <v>150</v>
      </c>
      <c r="G13" s="40">
        <f t="shared" ref="G13:N13" si="2">SUM(G5:G12)</f>
        <v>45</v>
      </c>
      <c r="H13" s="39">
        <f t="shared" si="2"/>
        <v>77</v>
      </c>
      <c r="I13" s="40">
        <f t="shared" si="2"/>
        <v>123</v>
      </c>
      <c r="J13" s="39">
        <f t="shared" si="2"/>
        <v>69</v>
      </c>
      <c r="K13" s="40">
        <f t="shared" si="2"/>
        <v>101</v>
      </c>
      <c r="L13" s="382">
        <f t="shared" si="2"/>
        <v>86</v>
      </c>
      <c r="M13" s="402">
        <f t="shared" si="2"/>
        <v>0</v>
      </c>
      <c r="N13" s="234">
        <f t="shared" si="2"/>
        <v>1089</v>
      </c>
    </row>
    <row r="14" spans="1:15" x14ac:dyDescent="0.25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1"/>
      <c r="O14" s="1"/>
    </row>
    <row r="15" spans="1:15" ht="15.75" thickBot="1" x14ac:dyDescent="0.3">
      <c r="A15" s="1"/>
      <c r="B15" s="1"/>
      <c r="C15" s="1"/>
      <c r="D15" s="1"/>
      <c r="E15" s="1"/>
      <c r="F15" s="1"/>
      <c r="G15" s="341"/>
      <c r="H15" s="1"/>
      <c r="I15" s="341"/>
      <c r="J15" s="1"/>
      <c r="K15" s="341"/>
      <c r="L15" s="1"/>
      <c r="M15" s="341"/>
      <c r="O15" s="1"/>
    </row>
    <row r="16" spans="1:15" ht="15.75" thickBot="1" x14ac:dyDescent="0.3">
      <c r="A16" s="540" t="s">
        <v>53</v>
      </c>
      <c r="B16" s="541"/>
      <c r="C16" s="55">
        <f>C13/N13</f>
        <v>0.16712580348943984</v>
      </c>
      <c r="D16" s="56">
        <f>D13/N13</f>
        <v>0.18273645546372819</v>
      </c>
      <c r="E16" s="48">
        <f>E13/N13</f>
        <v>5.2341597796143252E-2</v>
      </c>
      <c r="F16" s="47">
        <f>F13/N13</f>
        <v>0.13774104683195593</v>
      </c>
      <c r="G16" s="70">
        <f>G13/N13</f>
        <v>4.1322314049586778E-2</v>
      </c>
      <c r="H16" s="47">
        <f>H13/N13</f>
        <v>7.0707070707070704E-2</v>
      </c>
      <c r="I16" s="70">
        <f>I13/N13</f>
        <v>0.11294765840220386</v>
      </c>
      <c r="J16" s="47">
        <f>J13/N13</f>
        <v>6.3360881542699726E-2</v>
      </c>
      <c r="K16" s="70">
        <f>K13/N13</f>
        <v>9.2745638200183653E-2</v>
      </c>
      <c r="L16" s="47">
        <f>L13/N13</f>
        <v>7.897153351698806E-2</v>
      </c>
      <c r="M16" s="342">
        <f>M13/N13</f>
        <v>0</v>
      </c>
      <c r="N16" s="258">
        <f>SUM(C16:M16)</f>
        <v>0.99999999999999989</v>
      </c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spans="1:15" ht="15.75" thickBot="1" x14ac:dyDescent="0.3">
      <c r="A18" s="1"/>
      <c r="B18" s="26"/>
      <c r="C18" s="462" t="s">
        <v>113</v>
      </c>
      <c r="D18" s="463"/>
      <c r="E18" s="463"/>
      <c r="F18" s="463"/>
      <c r="G18" s="463"/>
      <c r="H18" s="463"/>
      <c r="I18" s="463"/>
      <c r="J18" s="464"/>
      <c r="K18" s="464"/>
      <c r="L18" s="26"/>
      <c r="M18" s="26"/>
      <c r="N18" s="155" t="s">
        <v>36</v>
      </c>
    </row>
    <row r="19" spans="1:15" ht="15.75" thickBot="1" x14ac:dyDescent="0.3">
      <c r="A19" s="465" t="s">
        <v>0</v>
      </c>
      <c r="B19" s="527" t="s">
        <v>1</v>
      </c>
      <c r="C19" s="487" t="s">
        <v>2</v>
      </c>
      <c r="D19" s="488"/>
      <c r="E19" s="488"/>
      <c r="F19" s="488"/>
      <c r="G19" s="488"/>
      <c r="H19" s="488"/>
      <c r="I19" s="488"/>
      <c r="J19" s="488"/>
      <c r="K19" s="488"/>
      <c r="L19" s="488"/>
      <c r="M19" s="489"/>
      <c r="N19" s="492" t="s">
        <v>3</v>
      </c>
    </row>
    <row r="20" spans="1:15" x14ac:dyDescent="0.25">
      <c r="A20" s="505"/>
      <c r="B20" s="506"/>
      <c r="C20" s="512" t="s">
        <v>69</v>
      </c>
      <c r="D20" s="506" t="s">
        <v>4</v>
      </c>
      <c r="E20" s="516" t="s">
        <v>5</v>
      </c>
      <c r="F20" s="467" t="s">
        <v>6</v>
      </c>
      <c r="G20" s="499" t="s">
        <v>8</v>
      </c>
      <c r="H20" s="467" t="s">
        <v>94</v>
      </c>
      <c r="I20" s="499" t="s">
        <v>9</v>
      </c>
      <c r="J20" s="509" t="s">
        <v>10</v>
      </c>
      <c r="K20" s="499" t="s">
        <v>93</v>
      </c>
      <c r="L20" s="467" t="s">
        <v>11</v>
      </c>
      <c r="M20" s="528" t="s">
        <v>96</v>
      </c>
      <c r="N20" s="538"/>
    </row>
    <row r="21" spans="1:15" ht="15.75" thickBot="1" x14ac:dyDescent="0.3">
      <c r="A21" s="500"/>
      <c r="B21" s="507"/>
      <c r="C21" s="514"/>
      <c r="D21" s="500"/>
      <c r="E21" s="500"/>
      <c r="F21" s="500"/>
      <c r="G21" s="508"/>
      <c r="H21" s="468"/>
      <c r="I21" s="508"/>
      <c r="J21" s="510"/>
      <c r="K21" s="508"/>
      <c r="L21" s="468"/>
      <c r="M21" s="529"/>
      <c r="N21" s="539"/>
    </row>
    <row r="22" spans="1:15" x14ac:dyDescent="0.25">
      <c r="A22" s="30">
        <v>1</v>
      </c>
      <c r="B22" s="31" t="s">
        <v>39</v>
      </c>
      <c r="C22" s="62">
        <f>[1]STA_SP2_NO!$K$25</f>
        <v>25944.720000000001</v>
      </c>
      <c r="D22" s="118">
        <f>[2]STA_SP2_NO!$K$25</f>
        <v>33039.300000000003</v>
      </c>
      <c r="E22" s="61">
        <f>[3]STA_SP2_NO!$K$25</f>
        <v>4633</v>
      </c>
      <c r="F22" s="118">
        <f>[4]STA_SP2_NO!$K$25</f>
        <v>6153.97</v>
      </c>
      <c r="G22" s="143">
        <f>[5]STA_SP2_NO!$K$25</f>
        <v>2678</v>
      </c>
      <c r="H22" s="118">
        <f>[6]STA_SP2_NO!$K$25</f>
        <v>14408</v>
      </c>
      <c r="I22" s="143">
        <f>[7]STA_SP2_NO!$K$25</f>
        <v>27429</v>
      </c>
      <c r="J22" s="118">
        <f>[8]STA_SP2_NO!$K$25</f>
        <v>6257</v>
      </c>
      <c r="K22" s="143">
        <f>'[9]СП-2 (н.о.)'!$K$26</f>
        <v>16417.259999999998</v>
      </c>
      <c r="L22" s="389">
        <f>[10]STA_SP2_NO!$K$25</f>
        <v>5757</v>
      </c>
      <c r="M22" s="396">
        <f>[11]STA_SP2_NO!$K$25</f>
        <v>0</v>
      </c>
      <c r="N22" s="399">
        <f t="shared" ref="N22:N29" si="3">SUM(C22:M22)</f>
        <v>142717.25</v>
      </c>
    </row>
    <row r="23" spans="1:15" x14ac:dyDescent="0.25">
      <c r="A23" s="32">
        <v>2</v>
      </c>
      <c r="B23" s="33" t="s">
        <v>40</v>
      </c>
      <c r="C23" s="62">
        <f>[1]STA_SP2_NO!$K$26</f>
        <v>23105.73</v>
      </c>
      <c r="D23" s="118">
        <f>[2]STA_SP2_NO!$K$26</f>
        <v>43118.83</v>
      </c>
      <c r="E23" s="61">
        <f>[3]STA_SP2_NO!$K$26</f>
        <v>9931</v>
      </c>
      <c r="F23" s="118">
        <f>[4]STA_SP2_NO!$K$26</f>
        <v>22575.67</v>
      </c>
      <c r="G23" s="143">
        <f>[5]STA_SP2_NO!$K$26</f>
        <v>12337</v>
      </c>
      <c r="H23" s="118">
        <f>[6]STA_SP2_NO!$K$26</f>
        <v>6410</v>
      </c>
      <c r="I23" s="143">
        <f>[7]STA_SP2_NO!$K$26</f>
        <v>11637</v>
      </c>
      <c r="J23" s="118">
        <f>[8]STA_SP2_NO!$K$26</f>
        <v>21528</v>
      </c>
      <c r="K23" s="143">
        <f>'[9]СП-2 (н.о.)'!$K$27</f>
        <v>658.5</v>
      </c>
      <c r="L23" s="389">
        <f>[10]STA_SP2_NO!$K$26</f>
        <v>18253</v>
      </c>
      <c r="M23" s="396">
        <f>[11]STA_SP2_NO!$K$26</f>
        <v>0</v>
      </c>
      <c r="N23" s="399">
        <f t="shared" si="3"/>
        <v>169554.72999999998</v>
      </c>
    </row>
    <row r="24" spans="1:15" x14ac:dyDescent="0.25">
      <c r="A24" s="32">
        <v>3</v>
      </c>
      <c r="B24" s="33" t="s">
        <v>41</v>
      </c>
      <c r="C24" s="62">
        <f>[1]STA_SP2_NO!$K$27</f>
        <v>2004.67</v>
      </c>
      <c r="D24" s="118">
        <f>[2]STA_SP2_NO!$K$27</f>
        <v>457.49</v>
      </c>
      <c r="E24" s="61">
        <f>[3]STA_SP2_NO!$K$27</f>
        <v>49</v>
      </c>
      <c r="F24" s="118">
        <f>[4]STA_SP2_NO!$K$27</f>
        <v>2453.94</v>
      </c>
      <c r="G24" s="143">
        <f>[5]STA_SP2_NO!$K$27</f>
        <v>0</v>
      </c>
      <c r="H24" s="118">
        <f>[6]STA_SP2_NO!$K$27</f>
        <v>14479</v>
      </c>
      <c r="I24" s="143">
        <f>[7]STA_SP2_NO!$K$27</f>
        <v>125</v>
      </c>
      <c r="J24" s="118">
        <f>[8]STA_SP2_NO!$K$27</f>
        <v>464</v>
      </c>
      <c r="K24" s="143">
        <f>'[9]СП-2 (н.о.)'!$K$28</f>
        <v>0</v>
      </c>
      <c r="L24" s="389">
        <f>[10]STA_SP2_NO!$K$27</f>
        <v>0</v>
      </c>
      <c r="M24" s="396">
        <f>[11]STA_SP2_NO!$K$27</f>
        <v>0</v>
      </c>
      <c r="N24" s="399">
        <f t="shared" si="3"/>
        <v>20033.099999999999</v>
      </c>
    </row>
    <row r="25" spans="1:15" x14ac:dyDescent="0.25">
      <c r="A25" s="32">
        <v>4</v>
      </c>
      <c r="B25" s="33" t="s">
        <v>42</v>
      </c>
      <c r="C25" s="62">
        <f>[1]STA_SP2_NO!$K$28</f>
        <v>0</v>
      </c>
      <c r="D25" s="118">
        <f>[2]STA_SP2_NO!$K$28</f>
        <v>0</v>
      </c>
      <c r="E25" s="61">
        <f>[3]STA_SP2_NO!$K$28</f>
        <v>0</v>
      </c>
      <c r="F25" s="118">
        <f>[4]STA_SP2_NO!$K$28</f>
        <v>0</v>
      </c>
      <c r="G25" s="143">
        <f>[5]STA_SP2_NO!$K$28</f>
        <v>0</v>
      </c>
      <c r="H25" s="118">
        <f>[6]STA_SP2_NO!$K$28</f>
        <v>0</v>
      </c>
      <c r="I25" s="143">
        <f>[7]STA_SP2_NO!$K$28</f>
        <v>0</v>
      </c>
      <c r="J25" s="118">
        <f>[8]STA_SP2_NO!$K$28</f>
        <v>0</v>
      </c>
      <c r="K25" s="143">
        <f>'[9]СП-2 (н.о.)'!$K$29</f>
        <v>0</v>
      </c>
      <c r="L25" s="389">
        <f>[10]STA_SP2_NO!$K$28</f>
        <v>0</v>
      </c>
      <c r="M25" s="396">
        <f>[11]STA_SP2_NO!$K$28</f>
        <v>0</v>
      </c>
      <c r="N25" s="399">
        <f t="shared" si="3"/>
        <v>0</v>
      </c>
    </row>
    <row r="26" spans="1:15" x14ac:dyDescent="0.25">
      <c r="A26" s="32">
        <v>5</v>
      </c>
      <c r="B26" s="33" t="s">
        <v>43</v>
      </c>
      <c r="C26" s="62">
        <f>[1]STA_SP2_NO!$K$29</f>
        <v>0</v>
      </c>
      <c r="D26" s="118">
        <f>[2]STA_SP2_NO!$K$29</f>
        <v>41.11</v>
      </c>
      <c r="E26" s="61">
        <f>[3]STA_SP2_NO!$K$29</f>
        <v>0</v>
      </c>
      <c r="F26" s="118">
        <f>[4]STA_SP2_NO!$K$29</f>
        <v>0</v>
      </c>
      <c r="G26" s="143">
        <f>[5]STA_SP2_NO!$K$29</f>
        <v>0</v>
      </c>
      <c r="H26" s="118">
        <f>[6]STA_SP2_NO!$K$29</f>
        <v>0</v>
      </c>
      <c r="I26" s="143">
        <f>[7]STA_SP2_NO!$K$29</f>
        <v>0</v>
      </c>
      <c r="J26" s="118">
        <f>[8]STA_SP2_NO!$K$29</f>
        <v>0</v>
      </c>
      <c r="K26" s="143">
        <f>'[9]СП-2 (н.о.)'!$K$30</f>
        <v>0</v>
      </c>
      <c r="L26" s="389">
        <f>[10]STA_SP2_NO!$K$29</f>
        <v>0</v>
      </c>
      <c r="M26" s="396">
        <f>[11]STA_SP2_NO!$K$29</f>
        <v>0</v>
      </c>
      <c r="N26" s="399">
        <f t="shared" si="3"/>
        <v>41.11</v>
      </c>
    </row>
    <row r="27" spans="1:15" x14ac:dyDescent="0.25">
      <c r="A27" s="32">
        <v>6</v>
      </c>
      <c r="B27" s="33" t="s">
        <v>44</v>
      </c>
      <c r="C27" s="62">
        <f>[1]STA_SP2_NO!$K$30</f>
        <v>333.5</v>
      </c>
      <c r="D27" s="118">
        <f>[2]STA_SP2_NO!$K$30</f>
        <v>0</v>
      </c>
      <c r="E27" s="61">
        <f>[3]STA_SP2_NO!$K$30</f>
        <v>0</v>
      </c>
      <c r="F27" s="118">
        <f>[4]STA_SP2_NO!$K$30</f>
        <v>0</v>
      </c>
      <c r="G27" s="143">
        <f>[5]STA_SP2_NO!$K$30</f>
        <v>166</v>
      </c>
      <c r="H27" s="118">
        <f>[6]STA_SP2_NO!$K$30</f>
        <v>0</v>
      </c>
      <c r="I27" s="143">
        <f>[7]STA_SP2_NO!$K$30</f>
        <v>0</v>
      </c>
      <c r="J27" s="118">
        <f>[8]STA_SP2_NO!$K$30</f>
        <v>301</v>
      </c>
      <c r="K27" s="143">
        <f>'[9]СП-2 (н.о.)'!$K$31</f>
        <v>0</v>
      </c>
      <c r="L27" s="389">
        <f>[10]STA_SP2_NO!$K$30</f>
        <v>55</v>
      </c>
      <c r="M27" s="396">
        <f>[11]STA_SP2_NO!$K$30</f>
        <v>0</v>
      </c>
      <c r="N27" s="399">
        <f t="shared" si="3"/>
        <v>855.5</v>
      </c>
    </row>
    <row r="28" spans="1:15" x14ac:dyDescent="0.25">
      <c r="A28" s="32">
        <v>7</v>
      </c>
      <c r="B28" s="33" t="s">
        <v>45</v>
      </c>
      <c r="C28" s="62">
        <f>[1]STA_SP2_NO!$K$31</f>
        <v>0</v>
      </c>
      <c r="D28" s="118">
        <f>[2]STA_SP2_NO!$K$31</f>
        <v>2023.17</v>
      </c>
      <c r="E28" s="61">
        <f>[3]STA_SP2_NO!$K$31</f>
        <v>804</v>
      </c>
      <c r="F28" s="118">
        <f>[4]STA_SP2_NO!$K$31</f>
        <v>36.090000000000003</v>
      </c>
      <c r="G28" s="143">
        <f>[5]STA_SP2_NO!$K$31</f>
        <v>0</v>
      </c>
      <c r="H28" s="118">
        <f>[6]STA_SP2_NO!$K$31</f>
        <v>1401</v>
      </c>
      <c r="I28" s="143">
        <f>[7]STA_SP2_NO!$K$31</f>
        <v>266</v>
      </c>
      <c r="J28" s="118">
        <f>[8]STA_SP2_NO!$K$31</f>
        <v>184</v>
      </c>
      <c r="K28" s="143">
        <f>'[9]СП-2 (н.о.)'!$K$32</f>
        <v>60.19</v>
      </c>
      <c r="L28" s="389">
        <f>[10]STA_SP2_NO!$K$31</f>
        <v>243</v>
      </c>
      <c r="M28" s="396">
        <f>[11]STA_SP2_NO!$K$31</f>
        <v>0</v>
      </c>
      <c r="N28" s="399">
        <f t="shared" si="3"/>
        <v>5017.45</v>
      </c>
    </row>
    <row r="29" spans="1:15" ht="15.75" thickBot="1" x14ac:dyDescent="0.3">
      <c r="A29" s="34">
        <v>8</v>
      </c>
      <c r="B29" s="35" t="s">
        <v>46</v>
      </c>
      <c r="C29" s="62">
        <f>[1]STA_SP2_NO!$K$32</f>
        <v>0</v>
      </c>
      <c r="D29" s="118">
        <f>[2]STA_SP2_NO!$K$32</f>
        <v>0</v>
      </c>
      <c r="E29" s="61">
        <f>[3]STA_SP2_NO!$K$32</f>
        <v>0</v>
      </c>
      <c r="F29" s="118">
        <f>[4]STA_SP2_NO!$K$32</f>
        <v>0</v>
      </c>
      <c r="G29" s="143">
        <f>[5]STA_SP2_NO!$K$32</f>
        <v>0</v>
      </c>
      <c r="H29" s="118">
        <f>[6]STA_SP2_NO!$K$32</f>
        <v>0</v>
      </c>
      <c r="I29" s="143">
        <f>[7]STA_SP2_NO!$K$32</f>
        <v>0</v>
      </c>
      <c r="J29" s="118">
        <f>[8]STA_SP2_NO!$K$32</f>
        <v>0</v>
      </c>
      <c r="K29" s="143">
        <f>'[9]СП-2 (н.о.)'!$K$33</f>
        <v>0</v>
      </c>
      <c r="L29" s="389">
        <f>[10]STA_SP2_NO!$K$32</f>
        <v>0</v>
      </c>
      <c r="M29" s="396">
        <f>[11]STA_SP2_NO!$K$32</f>
        <v>0</v>
      </c>
      <c r="N29" s="399">
        <f t="shared" si="3"/>
        <v>0</v>
      </c>
    </row>
    <row r="30" spans="1:15" ht="15.75" thickBot="1" x14ac:dyDescent="0.3">
      <c r="A30" s="57"/>
      <c r="B30" s="37" t="s">
        <v>3</v>
      </c>
      <c r="C30" s="122">
        <f>SUM(C22:C28)</f>
        <v>51388.619999999995</v>
      </c>
      <c r="D30" s="51">
        <f t="shared" ref="D30:E30" si="4">SUM(D22:D29)</f>
        <v>78679.900000000009</v>
      </c>
      <c r="E30" s="41">
        <f t="shared" si="4"/>
        <v>15417</v>
      </c>
      <c r="F30" s="51">
        <f t="shared" ref="F30:M30" si="5">SUM(F22:F29)</f>
        <v>31219.67</v>
      </c>
      <c r="G30" s="40">
        <f t="shared" si="5"/>
        <v>15181</v>
      </c>
      <c r="H30" s="39">
        <f t="shared" si="5"/>
        <v>36698</v>
      </c>
      <c r="I30" s="40">
        <f t="shared" si="5"/>
        <v>39457</v>
      </c>
      <c r="J30" s="39">
        <f t="shared" si="5"/>
        <v>28734</v>
      </c>
      <c r="K30" s="40">
        <f t="shared" si="5"/>
        <v>17135.949999999997</v>
      </c>
      <c r="L30" s="338">
        <f t="shared" si="5"/>
        <v>24308</v>
      </c>
      <c r="M30" s="398">
        <f t="shared" si="5"/>
        <v>0</v>
      </c>
      <c r="N30" s="234">
        <f>SUM(C30:L30)</f>
        <v>338219.14</v>
      </c>
    </row>
    <row r="31" spans="1:15" ht="15.75" thickBot="1" x14ac:dyDescent="0.3">
      <c r="A31" s="1"/>
      <c r="B31" s="1"/>
      <c r="C31" s="1"/>
      <c r="D31" s="1"/>
      <c r="E31" s="1"/>
      <c r="F31" s="1"/>
      <c r="G31" s="341"/>
      <c r="H31" s="1"/>
      <c r="I31" s="341"/>
      <c r="J31" s="1"/>
      <c r="K31" s="341"/>
      <c r="L31" s="1"/>
      <c r="M31" s="349"/>
      <c r="N31" s="1"/>
    </row>
    <row r="32" spans="1:15" ht="15.75" thickBot="1" x14ac:dyDescent="0.3">
      <c r="A32" s="542" t="s">
        <v>53</v>
      </c>
      <c r="B32" s="543"/>
      <c r="C32" s="72">
        <f>C30/N30</f>
        <v>0.15193882877237519</v>
      </c>
      <c r="D32" s="71">
        <f>D30/N30</f>
        <v>0.23262994518879093</v>
      </c>
      <c r="E32" s="72">
        <f>E30/N30</f>
        <v>4.5582872690173595E-2</v>
      </c>
      <c r="F32" s="47">
        <f>F30/N30</f>
        <v>9.2306041580024117E-2</v>
      </c>
      <c r="G32" s="48">
        <f>G30/N30</f>
        <v>4.4885100234126313E-2</v>
      </c>
      <c r="H32" s="400">
        <f>H30/N30</f>
        <v>0.10850361691535257</v>
      </c>
      <c r="I32" s="48">
        <f>I30/N30</f>
        <v>0.11666104999261721</v>
      </c>
      <c r="J32" s="400">
        <f>J30/N30</f>
        <v>8.4956753186706105E-2</v>
      </c>
      <c r="K32" s="48">
        <f>K30/N30</f>
        <v>5.0665228466963745E-2</v>
      </c>
      <c r="L32" s="401">
        <f>L30/N30</f>
        <v>7.1870562972870186E-2</v>
      </c>
      <c r="M32" s="342">
        <f>M30/N30</f>
        <v>0</v>
      </c>
      <c r="N32" s="258">
        <f>SUM(C32:M32)</f>
        <v>1</v>
      </c>
    </row>
  </sheetData>
  <mergeCells count="34">
    <mergeCell ref="A32:B32"/>
    <mergeCell ref="C18:K18"/>
    <mergeCell ref="A19:A21"/>
    <mergeCell ref="B19:B21"/>
    <mergeCell ref="F20:F21"/>
    <mergeCell ref="G20:G21"/>
    <mergeCell ref="H20:H21"/>
    <mergeCell ref="I20:I21"/>
    <mergeCell ref="J20:J21"/>
    <mergeCell ref="C19:M19"/>
    <mergeCell ref="A16:B16"/>
    <mergeCell ref="C1:K1"/>
    <mergeCell ref="A2:A4"/>
    <mergeCell ref="B2:B4"/>
    <mergeCell ref="H3:H4"/>
    <mergeCell ref="I3:I4"/>
    <mergeCell ref="J3:J4"/>
    <mergeCell ref="K3:K4"/>
    <mergeCell ref="C2:M2"/>
    <mergeCell ref="N19:N21"/>
    <mergeCell ref="C20:C21"/>
    <mergeCell ref="D20:D21"/>
    <mergeCell ref="E20:E21"/>
    <mergeCell ref="N2:N4"/>
    <mergeCell ref="C3:C4"/>
    <mergeCell ref="D3:D4"/>
    <mergeCell ref="E3:E4"/>
    <mergeCell ref="F3:F4"/>
    <mergeCell ref="G3:G4"/>
    <mergeCell ref="L3:L4"/>
    <mergeCell ref="K20:K21"/>
    <mergeCell ref="L20:L21"/>
    <mergeCell ref="M3:M4"/>
    <mergeCell ref="M20:M21"/>
  </mergeCells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R25" sqref="R25"/>
    </sheetView>
  </sheetViews>
  <sheetFormatPr defaultRowHeight="15" x14ac:dyDescent="0.25"/>
  <cols>
    <col min="1" max="1" width="3.7109375" style="1" customWidth="1"/>
    <col min="2" max="2" width="22.5703125" customWidth="1"/>
  </cols>
  <sheetData>
    <row r="1" spans="1:15" ht="30" customHeight="1" thickBot="1" x14ac:dyDescent="0.3">
      <c r="B1" s="26"/>
      <c r="C1" s="462" t="s">
        <v>114</v>
      </c>
      <c r="D1" s="463"/>
      <c r="E1" s="463"/>
      <c r="F1" s="463"/>
      <c r="G1" s="463"/>
      <c r="H1" s="463"/>
      <c r="I1" s="463"/>
      <c r="J1" s="464"/>
      <c r="K1" s="464"/>
      <c r="L1" s="26"/>
      <c r="M1" s="26"/>
      <c r="N1" s="52"/>
    </row>
    <row r="2" spans="1:15" ht="15.75" thickBot="1" x14ac:dyDescent="0.3">
      <c r="A2" s="465" t="s">
        <v>0</v>
      </c>
      <c r="B2" s="467" t="s">
        <v>1</v>
      </c>
      <c r="C2" s="487" t="s">
        <v>2</v>
      </c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92" t="s">
        <v>3</v>
      </c>
    </row>
    <row r="3" spans="1:15" x14ac:dyDescent="0.25">
      <c r="A3" s="505"/>
      <c r="B3" s="506"/>
      <c r="C3" s="512" t="s">
        <v>69</v>
      </c>
      <c r="D3" s="506" t="s">
        <v>4</v>
      </c>
      <c r="E3" s="516" t="s">
        <v>5</v>
      </c>
      <c r="F3" s="467" t="s">
        <v>6</v>
      </c>
      <c r="G3" s="501" t="s">
        <v>8</v>
      </c>
      <c r="H3" s="467" t="s">
        <v>94</v>
      </c>
      <c r="I3" s="499" t="s">
        <v>9</v>
      </c>
      <c r="J3" s="509" t="s">
        <v>10</v>
      </c>
      <c r="K3" s="499" t="s">
        <v>93</v>
      </c>
      <c r="L3" s="467" t="s">
        <v>11</v>
      </c>
      <c r="M3" s="528" t="s">
        <v>96</v>
      </c>
      <c r="N3" s="538"/>
    </row>
    <row r="4" spans="1:15" ht="15.75" thickBot="1" x14ac:dyDescent="0.3">
      <c r="A4" s="500"/>
      <c r="B4" s="507"/>
      <c r="C4" s="514"/>
      <c r="D4" s="500"/>
      <c r="E4" s="500"/>
      <c r="F4" s="500"/>
      <c r="G4" s="502"/>
      <c r="H4" s="468"/>
      <c r="I4" s="508"/>
      <c r="J4" s="510"/>
      <c r="K4" s="508"/>
      <c r="L4" s="468"/>
      <c r="M4" s="529"/>
      <c r="N4" s="539"/>
    </row>
    <row r="5" spans="1:15" x14ac:dyDescent="0.25">
      <c r="A5" s="30">
        <v>1</v>
      </c>
      <c r="B5" s="31" t="s">
        <v>39</v>
      </c>
      <c r="C5" s="62">
        <f>[1]STA_SP2_NO!$J$34</f>
        <v>3</v>
      </c>
      <c r="D5" s="118">
        <f>[2]STA_SP2_NO!$J$34</f>
        <v>0</v>
      </c>
      <c r="E5" s="61">
        <f>[3]STA_SP2_NO!$J$34</f>
        <v>3</v>
      </c>
      <c r="F5" s="118">
        <f>[4]STA_SP2_NO!$J$34</f>
        <v>5</v>
      </c>
      <c r="G5" s="143">
        <f>[5]STA_SP2_NO!$J$34</f>
        <v>0</v>
      </c>
      <c r="H5" s="118">
        <f>[6]STA_SP2_NO!$J$34</f>
        <v>0</v>
      </c>
      <c r="I5" s="143">
        <f>[7]STA_SP2_NO!$J$34</f>
        <v>0</v>
      </c>
      <c r="J5" s="118">
        <f>[8]STA_SP2_NO!$J$34</f>
        <v>0</v>
      </c>
      <c r="K5" s="143">
        <f>'[9]СП-2 (н.о.)'!$J$35</f>
        <v>0</v>
      </c>
      <c r="L5" s="389">
        <f>[10]STA_SP2_NO!$J$34</f>
        <v>0</v>
      </c>
      <c r="M5" s="396">
        <f>[11]STA_SP2_NO!$J$34</f>
        <v>0</v>
      </c>
      <c r="N5" s="399">
        <f t="shared" ref="N5:N12" si="0">SUM(C5:M5)</f>
        <v>11</v>
      </c>
    </row>
    <row r="6" spans="1:15" x14ac:dyDescent="0.25">
      <c r="A6" s="32">
        <v>2</v>
      </c>
      <c r="B6" s="33" t="s">
        <v>40</v>
      </c>
      <c r="C6" s="62">
        <f>[1]STA_SP2_NO!$J$35</f>
        <v>0</v>
      </c>
      <c r="D6" s="118">
        <f>[2]STA_SP2_NO!$J$35</f>
        <v>0</v>
      </c>
      <c r="E6" s="61">
        <f>[3]STA_SP2_NO!$J$35</f>
        <v>0</v>
      </c>
      <c r="F6" s="118">
        <f>[4]STA_SP2_NO!$J$35</f>
        <v>0</v>
      </c>
      <c r="G6" s="143">
        <f>[5]STA_SP2_NO!$J$35</f>
        <v>0</v>
      </c>
      <c r="H6" s="118">
        <f>[6]STA_SP2_NO!$J$35</f>
        <v>0</v>
      </c>
      <c r="I6" s="143">
        <f>[7]STA_SP2_NO!$J$35</f>
        <v>0</v>
      </c>
      <c r="J6" s="118">
        <f>[8]STA_SP2_NO!$J$35</f>
        <v>0</v>
      </c>
      <c r="K6" s="143">
        <f>'[9]СП-2 (н.о.)'!$J$36</f>
        <v>0</v>
      </c>
      <c r="L6" s="389">
        <f>[10]STA_SP2_NO!$J$35</f>
        <v>0</v>
      </c>
      <c r="M6" s="396">
        <f>[11]STA_SP2_NO!$J$35</f>
        <v>0</v>
      </c>
      <c r="N6" s="399">
        <f t="shared" si="0"/>
        <v>0</v>
      </c>
    </row>
    <row r="7" spans="1:15" x14ac:dyDescent="0.25">
      <c r="A7" s="32">
        <v>3</v>
      </c>
      <c r="B7" s="33" t="s">
        <v>41</v>
      </c>
      <c r="C7" s="62">
        <f>[1]STA_SP2_NO!$J$36</f>
        <v>0</v>
      </c>
      <c r="D7" s="118">
        <f>[2]STA_SP2_NO!$J$36</f>
        <v>0</v>
      </c>
      <c r="E7" s="61">
        <f>[3]STA_SP2_NO!$J$36</f>
        <v>0</v>
      </c>
      <c r="F7" s="118">
        <f>[4]STA_SP2_NO!$J$36</f>
        <v>0</v>
      </c>
      <c r="G7" s="143">
        <f>[5]STA_SP2_NO!$J$36</f>
        <v>0</v>
      </c>
      <c r="H7" s="118">
        <f>[6]STA_SP2_NO!$J$36</f>
        <v>0</v>
      </c>
      <c r="I7" s="143">
        <f>[7]STA_SP2_NO!$J$36</f>
        <v>0</v>
      </c>
      <c r="J7" s="118">
        <f>[8]STA_SP2_NO!$J$36</f>
        <v>0</v>
      </c>
      <c r="K7" s="143">
        <f>'[9]СП-2 (н.о.)'!$J$37</f>
        <v>0</v>
      </c>
      <c r="L7" s="389">
        <f>[10]STA_SP2_NO!$J$36</f>
        <v>0</v>
      </c>
      <c r="M7" s="396">
        <f>[11]STA_SP2_NO!$J$36</f>
        <v>0</v>
      </c>
      <c r="N7" s="399">
        <f t="shared" si="0"/>
        <v>0</v>
      </c>
    </row>
    <row r="8" spans="1:15" x14ac:dyDescent="0.25">
      <c r="A8" s="32">
        <v>4</v>
      </c>
      <c r="B8" s="33" t="s">
        <v>42</v>
      </c>
      <c r="C8" s="62">
        <f>[1]STA_SP2_NO!$J$37</f>
        <v>0</v>
      </c>
      <c r="D8" s="118">
        <f>[2]STA_SP2_NO!$J$37</f>
        <v>0</v>
      </c>
      <c r="E8" s="61">
        <f>[3]STA_SP2_NO!$J$37</f>
        <v>0</v>
      </c>
      <c r="F8" s="118">
        <f>[4]STA_SP2_NO!$J$37</f>
        <v>0</v>
      </c>
      <c r="G8" s="143">
        <f>[5]STA_SP2_NO!$J$37</f>
        <v>0</v>
      </c>
      <c r="H8" s="118">
        <f>[6]STA_SP2_NO!$J$37</f>
        <v>0</v>
      </c>
      <c r="I8" s="143">
        <f>[7]STA_SP2_NO!$J$37</f>
        <v>0</v>
      </c>
      <c r="J8" s="118">
        <f>[8]STA_SP2_NO!$J$37</f>
        <v>0</v>
      </c>
      <c r="K8" s="143">
        <f>'[9]СП-2 (н.о.)'!$J$38</f>
        <v>0</v>
      </c>
      <c r="L8" s="389">
        <f>[10]STA_SP2_NO!$J$37</f>
        <v>0</v>
      </c>
      <c r="M8" s="396">
        <f>[11]STA_SP2_NO!$J$37</f>
        <v>0</v>
      </c>
      <c r="N8" s="399">
        <f t="shared" si="0"/>
        <v>0</v>
      </c>
    </row>
    <row r="9" spans="1:15" x14ac:dyDescent="0.25">
      <c r="A9" s="32">
        <v>5</v>
      </c>
      <c r="B9" s="33" t="s">
        <v>43</v>
      </c>
      <c r="C9" s="62">
        <f>[1]STA_SP2_NO!$J$38</f>
        <v>0</v>
      </c>
      <c r="D9" s="118">
        <f>[2]STA_SP2_NO!$J$38</f>
        <v>0</v>
      </c>
      <c r="E9" s="61">
        <f>[3]STA_SP2_NO!$J$38</f>
        <v>0</v>
      </c>
      <c r="F9" s="118">
        <f>[4]STA_SP2_NO!$J$38</f>
        <v>0</v>
      </c>
      <c r="G9" s="143">
        <f>[5]STA_SP2_NO!$J$38</f>
        <v>0</v>
      </c>
      <c r="H9" s="118">
        <f>[6]STA_SP2_NO!$J$38</f>
        <v>0</v>
      </c>
      <c r="I9" s="143">
        <f>[7]STA_SP2_NO!$J$38</f>
        <v>0</v>
      </c>
      <c r="J9" s="118">
        <f>[8]STA_SP2_NO!$J$38</f>
        <v>0</v>
      </c>
      <c r="K9" s="143">
        <f>'[9]СП-2 (н.о.)'!$J$39</f>
        <v>0</v>
      </c>
      <c r="L9" s="389">
        <f>[10]STA_SP2_NO!$J$38</f>
        <v>0</v>
      </c>
      <c r="M9" s="396">
        <f>[11]STA_SP2_NO!$J$38</f>
        <v>0</v>
      </c>
      <c r="N9" s="399">
        <f t="shared" si="0"/>
        <v>0</v>
      </c>
    </row>
    <row r="10" spans="1:15" x14ac:dyDescent="0.25">
      <c r="A10" s="32">
        <v>6</v>
      </c>
      <c r="B10" s="33" t="s">
        <v>44</v>
      </c>
      <c r="C10" s="62">
        <f>[1]STA_SP2_NO!$J$39</f>
        <v>0</v>
      </c>
      <c r="D10" s="118">
        <f>[2]STA_SP2_NO!$J$39</f>
        <v>0</v>
      </c>
      <c r="E10" s="61">
        <f>[3]STA_SP2_NO!$J$39</f>
        <v>0</v>
      </c>
      <c r="F10" s="118">
        <f>[4]STA_SP2_NO!$J$39</f>
        <v>0</v>
      </c>
      <c r="G10" s="143">
        <f>[5]STA_SP2_NO!$J$39</f>
        <v>0</v>
      </c>
      <c r="H10" s="118">
        <f>[6]STA_SP2_NO!$J$39</f>
        <v>0</v>
      </c>
      <c r="I10" s="143">
        <f>[7]STA_SP2_NO!$J$39</f>
        <v>0</v>
      </c>
      <c r="J10" s="118">
        <f>[8]STA_SP2_NO!$J$39</f>
        <v>0</v>
      </c>
      <c r="K10" s="143">
        <f>'[9]СП-2 (н.о.)'!$J$40</f>
        <v>0</v>
      </c>
      <c r="L10" s="389">
        <f>[10]STA_SP2_NO!$J$39</f>
        <v>0</v>
      </c>
      <c r="M10" s="396">
        <f>[11]STA_SP2_NO!$J$39</f>
        <v>0</v>
      </c>
      <c r="N10" s="399">
        <f t="shared" si="0"/>
        <v>0</v>
      </c>
    </row>
    <row r="11" spans="1:15" x14ac:dyDescent="0.25">
      <c r="A11" s="32">
        <v>7</v>
      </c>
      <c r="B11" s="33" t="s">
        <v>45</v>
      </c>
      <c r="C11" s="62">
        <f>[1]STA_SP2_NO!$J$40</f>
        <v>0</v>
      </c>
      <c r="D11" s="118">
        <f>[2]STA_SP2_NO!$J$40</f>
        <v>0</v>
      </c>
      <c r="E11" s="61">
        <f>[3]STA_SP2_NO!$J$40</f>
        <v>0</v>
      </c>
      <c r="F11" s="118">
        <f>[4]STA_SP2_NO!$J$40</f>
        <v>0</v>
      </c>
      <c r="G11" s="143">
        <f>[5]STA_SP2_NO!$J$40</f>
        <v>0</v>
      </c>
      <c r="H11" s="118">
        <f>[6]STA_SP2_NO!$J$40</f>
        <v>0</v>
      </c>
      <c r="I11" s="143">
        <f>[7]STA_SP2_NO!$J$40</f>
        <v>0</v>
      </c>
      <c r="J11" s="118">
        <f>[8]STA_SP2_NO!$J$40</f>
        <v>0</v>
      </c>
      <c r="K11" s="143">
        <f>'[9]СП-2 (н.о.)'!$J$41</f>
        <v>0</v>
      </c>
      <c r="L11" s="389">
        <f>[10]STA_SP2_NO!$J$40</f>
        <v>0</v>
      </c>
      <c r="M11" s="396">
        <f>[11]STA_SP2_NO!$J$40</f>
        <v>0</v>
      </c>
      <c r="N11" s="399">
        <f t="shared" si="0"/>
        <v>0</v>
      </c>
    </row>
    <row r="12" spans="1:15" ht="15.75" thickBot="1" x14ac:dyDescent="0.3">
      <c r="A12" s="34">
        <v>8</v>
      </c>
      <c r="B12" s="35" t="s">
        <v>46</v>
      </c>
      <c r="C12" s="62">
        <f>[1]STA_SP2_NO!$J$41</f>
        <v>0</v>
      </c>
      <c r="D12" s="118">
        <f>[2]STA_SP2_NO!$J$41</f>
        <v>0</v>
      </c>
      <c r="E12" s="61">
        <f>[3]STA_SP2_NO!$J$41</f>
        <v>0</v>
      </c>
      <c r="F12" s="118">
        <f>[4]STA_SP2_NO!$J$41</f>
        <v>0</v>
      </c>
      <c r="G12" s="143">
        <f>[5]STA_SP2_NO!$J$41</f>
        <v>0</v>
      </c>
      <c r="H12" s="118">
        <f>[6]STA_SP2_NO!$J$41</f>
        <v>0</v>
      </c>
      <c r="I12" s="143">
        <f>[7]STA_SP2_NO!$J$41</f>
        <v>0</v>
      </c>
      <c r="J12" s="118">
        <f>[8]STA_SP2_NO!$J$41</f>
        <v>0</v>
      </c>
      <c r="K12" s="143">
        <f>'[9]СП-2 (н.о.)'!$J$42</f>
        <v>0</v>
      </c>
      <c r="L12" s="389">
        <f>[10]STA_SP2_NO!$J$41</f>
        <v>0</v>
      </c>
      <c r="M12" s="396">
        <f>[11]STA_SP2_NO!$J$41</f>
        <v>0</v>
      </c>
      <c r="N12" s="399">
        <f t="shared" si="0"/>
        <v>0</v>
      </c>
    </row>
    <row r="13" spans="1:15" ht="15.75" thickBot="1" x14ac:dyDescent="0.3">
      <c r="A13" s="57"/>
      <c r="B13" s="37" t="s">
        <v>30</v>
      </c>
      <c r="C13" s="122">
        <f t="shared" ref="C13:F13" si="1">SUM(C5:C12)</f>
        <v>3</v>
      </c>
      <c r="D13" s="39">
        <f t="shared" si="1"/>
        <v>0</v>
      </c>
      <c r="E13" s="41">
        <f t="shared" si="1"/>
        <v>3</v>
      </c>
      <c r="F13" s="39">
        <f t="shared" si="1"/>
        <v>5</v>
      </c>
      <c r="G13" s="40">
        <f t="shared" ref="G13:N13" si="2">SUM(G5:G12)</f>
        <v>0</v>
      </c>
      <c r="H13" s="39">
        <f t="shared" si="2"/>
        <v>0</v>
      </c>
      <c r="I13" s="40">
        <f t="shared" si="2"/>
        <v>0</v>
      </c>
      <c r="J13" s="39">
        <f t="shared" si="2"/>
        <v>0</v>
      </c>
      <c r="K13" s="40">
        <f t="shared" si="2"/>
        <v>0</v>
      </c>
      <c r="L13" s="382">
        <f t="shared" si="2"/>
        <v>0</v>
      </c>
      <c r="M13" s="402">
        <f t="shared" si="2"/>
        <v>0</v>
      </c>
      <c r="N13" s="234">
        <f t="shared" si="2"/>
        <v>11</v>
      </c>
    </row>
    <row r="14" spans="1:15" ht="15.75" thickBot="1" x14ac:dyDescent="0.3"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9"/>
      <c r="N14" s="1"/>
    </row>
    <row r="15" spans="1:15" ht="15.75" thickBot="1" x14ac:dyDescent="0.3">
      <c r="A15" s="544" t="s">
        <v>53</v>
      </c>
      <c r="B15" s="545"/>
      <c r="C15" s="72">
        <f>C13/N13</f>
        <v>0.27272727272727271</v>
      </c>
      <c r="D15" s="71">
        <f>D13/N13</f>
        <v>0</v>
      </c>
      <c r="E15" s="70">
        <f>E13/N13</f>
        <v>0.27272727272727271</v>
      </c>
      <c r="F15" s="47">
        <f>F13/N13</f>
        <v>0.45454545454545453</v>
      </c>
      <c r="G15" s="48">
        <f>G13/N13</f>
        <v>0</v>
      </c>
      <c r="H15" s="56">
        <f>H13/N13</f>
        <v>0</v>
      </c>
      <c r="I15" s="48">
        <f>I13/N13</f>
        <v>0</v>
      </c>
      <c r="J15" s="56">
        <f>J13/N13</f>
        <v>0</v>
      </c>
      <c r="K15" s="48">
        <f>K13/N13</f>
        <v>0</v>
      </c>
      <c r="L15" s="56">
        <f>L13/N13</f>
        <v>0</v>
      </c>
      <c r="M15" s="342">
        <f>M13/N13</f>
        <v>0</v>
      </c>
      <c r="N15" s="251">
        <f>SUM(C15:M15)</f>
        <v>1</v>
      </c>
    </row>
    <row r="16" spans="1:1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4" ht="15.75" thickBot="1" x14ac:dyDescent="0.3">
      <c r="B17" s="26"/>
      <c r="C17" s="462" t="s">
        <v>115</v>
      </c>
      <c r="D17" s="463"/>
      <c r="E17" s="463"/>
      <c r="F17" s="463"/>
      <c r="G17" s="463"/>
      <c r="H17" s="463"/>
      <c r="I17" s="463"/>
      <c r="J17" s="464"/>
      <c r="K17" s="464"/>
      <c r="L17" s="26"/>
      <c r="M17" s="26"/>
      <c r="N17" s="155" t="s">
        <v>36</v>
      </c>
    </row>
    <row r="18" spans="1:14" ht="15.75" thickBot="1" x14ac:dyDescent="0.3">
      <c r="A18" s="465" t="s">
        <v>0</v>
      </c>
      <c r="B18" s="467" t="s">
        <v>1</v>
      </c>
      <c r="C18" s="487" t="s">
        <v>2</v>
      </c>
      <c r="D18" s="488"/>
      <c r="E18" s="488"/>
      <c r="F18" s="488"/>
      <c r="G18" s="488"/>
      <c r="H18" s="488"/>
      <c r="I18" s="488"/>
      <c r="J18" s="488"/>
      <c r="K18" s="488"/>
      <c r="L18" s="488"/>
      <c r="M18" s="489"/>
      <c r="N18" s="492" t="s">
        <v>3</v>
      </c>
    </row>
    <row r="19" spans="1:14" x14ac:dyDescent="0.25">
      <c r="A19" s="505"/>
      <c r="B19" s="506"/>
      <c r="C19" s="512" t="s">
        <v>69</v>
      </c>
      <c r="D19" s="506" t="s">
        <v>4</v>
      </c>
      <c r="E19" s="516" t="s">
        <v>5</v>
      </c>
      <c r="F19" s="467" t="s">
        <v>6</v>
      </c>
      <c r="G19" s="499" t="s">
        <v>8</v>
      </c>
      <c r="H19" s="467" t="s">
        <v>94</v>
      </c>
      <c r="I19" s="499" t="s">
        <v>9</v>
      </c>
      <c r="J19" s="509" t="s">
        <v>10</v>
      </c>
      <c r="K19" s="499" t="s">
        <v>93</v>
      </c>
      <c r="L19" s="467" t="s">
        <v>11</v>
      </c>
      <c r="M19" s="528" t="s">
        <v>96</v>
      </c>
      <c r="N19" s="538"/>
    </row>
    <row r="20" spans="1:14" ht="15.75" thickBot="1" x14ac:dyDescent="0.3">
      <c r="A20" s="500"/>
      <c r="B20" s="507"/>
      <c r="C20" s="514"/>
      <c r="D20" s="500"/>
      <c r="E20" s="500"/>
      <c r="F20" s="500"/>
      <c r="G20" s="508"/>
      <c r="H20" s="468"/>
      <c r="I20" s="508"/>
      <c r="J20" s="510"/>
      <c r="K20" s="508"/>
      <c r="L20" s="468"/>
      <c r="M20" s="529"/>
      <c r="N20" s="539"/>
    </row>
    <row r="21" spans="1:14" x14ac:dyDescent="0.25">
      <c r="A21" s="30">
        <v>1</v>
      </c>
      <c r="B21" s="31" t="s">
        <v>39</v>
      </c>
      <c r="C21" s="62">
        <f>[1]STA_SP2_NO!$K$34</f>
        <v>311.51</v>
      </c>
      <c r="D21" s="118">
        <f>[2]STA_SP2_NO!$K$34</f>
        <v>0</v>
      </c>
      <c r="E21" s="61">
        <f>[3]STA_SP2_NO!$K$34</f>
        <v>235</v>
      </c>
      <c r="F21" s="118">
        <f>[4]STA_SP2_NO!$K$34</f>
        <v>374.14</v>
      </c>
      <c r="G21" s="143">
        <f>[5]STA_SP2_NO!$K$34</f>
        <v>0</v>
      </c>
      <c r="H21" s="118">
        <f>[6]STA_SP2_NO!$K$34</f>
        <v>0</v>
      </c>
      <c r="I21" s="143">
        <f>[7]STA_SP2_NO!$K$34</f>
        <v>0</v>
      </c>
      <c r="J21" s="118">
        <f>[8]STA_SP2_NO!$K$34</f>
        <v>0</v>
      </c>
      <c r="K21" s="143">
        <f>'[9]СП-2 (н.о.)'!$K$35</f>
        <v>0</v>
      </c>
      <c r="L21" s="389">
        <f>[10]STA_SP2_NO!$K$34</f>
        <v>0</v>
      </c>
      <c r="M21" s="396">
        <f>[11]STA_SP2_NO!$K$34</f>
        <v>0</v>
      </c>
      <c r="N21" s="399">
        <f t="shared" ref="N21:N28" si="3">SUM(C21:M21)</f>
        <v>920.65</v>
      </c>
    </row>
    <row r="22" spans="1:14" x14ac:dyDescent="0.25">
      <c r="A22" s="32">
        <v>2</v>
      </c>
      <c r="B22" s="33" t="s">
        <v>40</v>
      </c>
      <c r="C22" s="62">
        <f>[1]STA_SP2_NO!$K$35</f>
        <v>0</v>
      </c>
      <c r="D22" s="118">
        <f>[2]STA_SP2_NO!$K$35</f>
        <v>0</v>
      </c>
      <c r="E22" s="61">
        <f>[3]STA_SP2_NO!$K$35</f>
        <v>0</v>
      </c>
      <c r="F22" s="118">
        <f>[4]STA_SP2_NO!$K$35</f>
        <v>0</v>
      </c>
      <c r="G22" s="143">
        <f>[5]STA_SP2_NO!$K$35</f>
        <v>0</v>
      </c>
      <c r="H22" s="118">
        <f>[6]STA_SP2_NO!$K$35</f>
        <v>0</v>
      </c>
      <c r="I22" s="143">
        <f>[7]STA_SP2_NO!$K$35</f>
        <v>0</v>
      </c>
      <c r="J22" s="118">
        <f>[8]STA_SP2_NO!$K$35</f>
        <v>0</v>
      </c>
      <c r="K22" s="143">
        <f>'[9]СП-2 (н.о.)'!$K$36</f>
        <v>0</v>
      </c>
      <c r="L22" s="389">
        <f>[10]STA_SP2_NO!$K$35</f>
        <v>0</v>
      </c>
      <c r="M22" s="396">
        <f>[11]STA_SP2_NO!$K$35</f>
        <v>0</v>
      </c>
      <c r="N22" s="399">
        <f t="shared" si="3"/>
        <v>0</v>
      </c>
    </row>
    <row r="23" spans="1:14" x14ac:dyDescent="0.25">
      <c r="A23" s="32">
        <v>3</v>
      </c>
      <c r="B23" s="33" t="s">
        <v>41</v>
      </c>
      <c r="C23" s="62">
        <f>[1]STA_SP2_NO!$K$36</f>
        <v>0</v>
      </c>
      <c r="D23" s="118">
        <f>[2]STA_SP2_NO!$K$36</f>
        <v>0</v>
      </c>
      <c r="E23" s="61">
        <f>[3]STA_SP2_NO!$K$36</f>
        <v>0</v>
      </c>
      <c r="F23" s="118">
        <f>[4]STA_SP2_NO!$K$36</f>
        <v>0</v>
      </c>
      <c r="G23" s="143">
        <f>[5]STA_SP2_NO!$K$36</f>
        <v>0</v>
      </c>
      <c r="H23" s="118">
        <f>[6]STA_SP2_NO!$K$36</f>
        <v>0</v>
      </c>
      <c r="I23" s="143">
        <f>[7]STA_SP2_NO!$K$36</f>
        <v>0</v>
      </c>
      <c r="J23" s="118">
        <f>[8]STA_SP2_NO!$K$36</f>
        <v>0</v>
      </c>
      <c r="K23" s="143">
        <f>'[9]СП-2 (н.о.)'!$K$37</f>
        <v>0</v>
      </c>
      <c r="L23" s="389">
        <f>[10]STA_SP2_NO!$K$36</f>
        <v>0</v>
      </c>
      <c r="M23" s="396">
        <f>[11]STA_SP2_NO!$K$36</f>
        <v>0</v>
      </c>
      <c r="N23" s="399">
        <f t="shared" si="3"/>
        <v>0</v>
      </c>
    </row>
    <row r="24" spans="1:14" x14ac:dyDescent="0.25">
      <c r="A24" s="32">
        <v>4</v>
      </c>
      <c r="B24" s="33" t="s">
        <v>42</v>
      </c>
      <c r="C24" s="62">
        <f>[1]STA_SP2_NO!$K$37</f>
        <v>0</v>
      </c>
      <c r="D24" s="118">
        <f>[2]STA_SP2_NO!$K$37</f>
        <v>0</v>
      </c>
      <c r="E24" s="61">
        <f>[3]STA_SP2_NO!$K$37</f>
        <v>0</v>
      </c>
      <c r="F24" s="118">
        <f>[4]STA_SP2_NO!$K$37</f>
        <v>0</v>
      </c>
      <c r="G24" s="143">
        <f>[5]STA_SP2_NO!$K$37</f>
        <v>0</v>
      </c>
      <c r="H24" s="118">
        <f>[6]STA_SP2_NO!$K$37</f>
        <v>0</v>
      </c>
      <c r="I24" s="143">
        <f>[7]STA_SP2_NO!$K$37</f>
        <v>0</v>
      </c>
      <c r="J24" s="118">
        <f>[8]STA_SP2_NO!$K$37</f>
        <v>0</v>
      </c>
      <c r="K24" s="143">
        <f>'[9]СП-2 (н.о.)'!$K$38</f>
        <v>0</v>
      </c>
      <c r="L24" s="389">
        <f>[10]STA_SP2_NO!$K$37</f>
        <v>0</v>
      </c>
      <c r="M24" s="396">
        <f>[11]STA_SP2_NO!$K$37</f>
        <v>0</v>
      </c>
      <c r="N24" s="399">
        <f t="shared" si="3"/>
        <v>0</v>
      </c>
    </row>
    <row r="25" spans="1:14" x14ac:dyDescent="0.25">
      <c r="A25" s="32">
        <v>5</v>
      </c>
      <c r="B25" s="33" t="s">
        <v>43</v>
      </c>
      <c r="C25" s="62">
        <f>[1]STA_SP2_NO!$K$38</f>
        <v>0</v>
      </c>
      <c r="D25" s="118">
        <f>[2]STA_SP2_NO!$K$38</f>
        <v>0</v>
      </c>
      <c r="E25" s="61">
        <f>[3]STA_SP2_NO!$K$38</f>
        <v>0</v>
      </c>
      <c r="F25" s="118">
        <f>[4]STA_SP2_NO!$K$38</f>
        <v>0</v>
      </c>
      <c r="G25" s="143">
        <f>[5]STA_SP2_NO!$K$38</f>
        <v>0</v>
      </c>
      <c r="H25" s="118">
        <f>[6]STA_SP2_NO!$K$38</f>
        <v>0</v>
      </c>
      <c r="I25" s="143">
        <f>[7]STA_SP2_NO!$K$38</f>
        <v>0</v>
      </c>
      <c r="J25" s="118">
        <f>[8]STA_SP2_NO!$K$38</f>
        <v>0</v>
      </c>
      <c r="K25" s="143">
        <f>'[9]СП-2 (н.о.)'!$K$39</f>
        <v>0</v>
      </c>
      <c r="L25" s="389">
        <f>[10]STA_SP2_NO!$K$38</f>
        <v>0</v>
      </c>
      <c r="M25" s="396">
        <f>[11]STA_SP2_NO!$K$38</f>
        <v>0</v>
      </c>
      <c r="N25" s="399">
        <f t="shared" si="3"/>
        <v>0</v>
      </c>
    </row>
    <row r="26" spans="1:14" x14ac:dyDescent="0.25">
      <c r="A26" s="32">
        <v>6</v>
      </c>
      <c r="B26" s="33" t="s">
        <v>44</v>
      </c>
      <c r="C26" s="62">
        <f>[1]STA_SP2_NO!$K$39</f>
        <v>0</v>
      </c>
      <c r="D26" s="118">
        <f>[2]STA_SP2_NO!$K$39</f>
        <v>0</v>
      </c>
      <c r="E26" s="61">
        <f>[3]STA_SP2_NO!$K$39</f>
        <v>0</v>
      </c>
      <c r="F26" s="118">
        <f>[4]STA_SP2_NO!$K$39</f>
        <v>0</v>
      </c>
      <c r="G26" s="143">
        <f>[5]STA_SP2_NO!$K$39</f>
        <v>0</v>
      </c>
      <c r="H26" s="118">
        <f>[6]STA_SP2_NO!$K$39</f>
        <v>0</v>
      </c>
      <c r="I26" s="143">
        <f>[7]STA_SP2_NO!$K$39</f>
        <v>0</v>
      </c>
      <c r="J26" s="118">
        <f>[8]STA_SP2_NO!$K$39</f>
        <v>0</v>
      </c>
      <c r="K26" s="143">
        <f>'[9]СП-2 (н.о.)'!$K$40</f>
        <v>0</v>
      </c>
      <c r="L26" s="389">
        <f>[10]STA_SP2_NO!$K$39</f>
        <v>0</v>
      </c>
      <c r="M26" s="396">
        <f>[11]STA_SP2_NO!$K$39</f>
        <v>0</v>
      </c>
      <c r="N26" s="399">
        <f t="shared" si="3"/>
        <v>0</v>
      </c>
    </row>
    <row r="27" spans="1:14" x14ac:dyDescent="0.25">
      <c r="A27" s="32">
        <v>7</v>
      </c>
      <c r="B27" s="33" t="s">
        <v>45</v>
      </c>
      <c r="C27" s="62">
        <f>[1]STA_SP2_NO!$K$40</f>
        <v>0</v>
      </c>
      <c r="D27" s="118">
        <f>[2]STA_SP2_NO!$K$40</f>
        <v>0</v>
      </c>
      <c r="E27" s="61">
        <f>[3]STA_SP2_NO!$K$40</f>
        <v>0</v>
      </c>
      <c r="F27" s="118">
        <f>[4]STA_SP2_NO!$K$40</f>
        <v>0</v>
      </c>
      <c r="G27" s="143">
        <f>[5]STA_SP2_NO!$K$40</f>
        <v>0</v>
      </c>
      <c r="H27" s="118">
        <f>[6]STA_SP2_NO!$K$40</f>
        <v>0</v>
      </c>
      <c r="I27" s="143">
        <f>[7]STA_SP2_NO!$K$40</f>
        <v>0</v>
      </c>
      <c r="J27" s="118">
        <f>[8]STA_SP2_NO!$K$40</f>
        <v>0</v>
      </c>
      <c r="K27" s="143">
        <f>'[9]СП-2 (н.о.)'!$K$41</f>
        <v>0</v>
      </c>
      <c r="L27" s="389">
        <f>[10]STA_SP2_NO!$K$40</f>
        <v>0</v>
      </c>
      <c r="M27" s="396">
        <f>[11]STA_SP2_NO!$K$40</f>
        <v>0</v>
      </c>
      <c r="N27" s="399">
        <f t="shared" si="3"/>
        <v>0</v>
      </c>
    </row>
    <row r="28" spans="1:14" ht="15.75" thickBot="1" x14ac:dyDescent="0.3">
      <c r="A28" s="34">
        <v>8</v>
      </c>
      <c r="B28" s="35" t="s">
        <v>46</v>
      </c>
      <c r="C28" s="62">
        <f>[1]STA_SP2_NO!$K$41</f>
        <v>0</v>
      </c>
      <c r="D28" s="118">
        <f>[2]STA_SP2_NO!$K$41</f>
        <v>0</v>
      </c>
      <c r="E28" s="61">
        <f>[3]STA_SP2_NO!$K$41</f>
        <v>0</v>
      </c>
      <c r="F28" s="118">
        <f>[4]STA_SP2_NO!$K$41</f>
        <v>0</v>
      </c>
      <c r="G28" s="143">
        <f>[5]STA_SP2_NO!$K$41</f>
        <v>0</v>
      </c>
      <c r="H28" s="118">
        <f>[6]STA_SP2_NO!$K$41</f>
        <v>0</v>
      </c>
      <c r="I28" s="143">
        <f>[7]STA_SP2_NO!$K$41</f>
        <v>0</v>
      </c>
      <c r="J28" s="118">
        <f>[8]STA_SP2_NO!$K$41</f>
        <v>0</v>
      </c>
      <c r="K28" s="143">
        <f>'[9]СП-2 (н.о.)'!$K$42</f>
        <v>0</v>
      </c>
      <c r="L28" s="389">
        <f>[10]STA_SP2_NO!$K$41</f>
        <v>0</v>
      </c>
      <c r="M28" s="396">
        <f>[11]STA_SP2_NO!$K$41</f>
        <v>0</v>
      </c>
      <c r="N28" s="399">
        <f t="shared" si="3"/>
        <v>0</v>
      </c>
    </row>
    <row r="29" spans="1:14" ht="15.75" thickBot="1" x14ac:dyDescent="0.3">
      <c r="A29" s="36"/>
      <c r="B29" s="37" t="s">
        <v>37</v>
      </c>
      <c r="C29" s="73">
        <f t="shared" ref="C29:F29" si="4">SUM(C21:C28)</f>
        <v>311.51</v>
      </c>
      <c r="D29" s="39">
        <f t="shared" si="4"/>
        <v>0</v>
      </c>
      <c r="E29" s="73">
        <f t="shared" si="4"/>
        <v>235</v>
      </c>
      <c r="F29" s="39">
        <f t="shared" si="4"/>
        <v>374.14</v>
      </c>
      <c r="G29" s="394">
        <f t="shared" ref="G29:N29" si="5">SUM(G21:G28)</f>
        <v>0</v>
      </c>
      <c r="H29" s="51">
        <f t="shared" si="5"/>
        <v>0</v>
      </c>
      <c r="I29" s="41">
        <f t="shared" si="5"/>
        <v>0</v>
      </c>
      <c r="J29" s="51">
        <f t="shared" si="5"/>
        <v>0</v>
      </c>
      <c r="K29" s="41">
        <f t="shared" si="5"/>
        <v>0</v>
      </c>
      <c r="L29" s="338">
        <f t="shared" si="5"/>
        <v>0</v>
      </c>
      <c r="M29" s="402">
        <f t="shared" si="5"/>
        <v>0</v>
      </c>
      <c r="N29" s="234">
        <f t="shared" si="5"/>
        <v>920.65</v>
      </c>
    </row>
    <row r="30" spans="1:14" ht="15.75" thickBot="1" x14ac:dyDescent="0.3">
      <c r="B30" s="1"/>
      <c r="C30" s="1"/>
      <c r="D30" s="1"/>
      <c r="E30" s="1"/>
      <c r="F30" s="1"/>
      <c r="G30" s="341"/>
      <c r="H30" s="1"/>
      <c r="I30" s="341"/>
      <c r="J30" s="1"/>
      <c r="K30" s="341"/>
      <c r="L30" s="1"/>
      <c r="M30" s="349"/>
      <c r="N30" s="1"/>
    </row>
    <row r="31" spans="1:14" ht="15.75" thickBot="1" x14ac:dyDescent="0.3">
      <c r="A31" s="544" t="s">
        <v>53</v>
      </c>
      <c r="B31" s="545"/>
      <c r="C31" s="70">
        <f>C29/N29</f>
        <v>0.33835876826155431</v>
      </c>
      <c r="D31" s="71">
        <f>D29/N29</f>
        <v>0</v>
      </c>
      <c r="E31" s="70">
        <f>E29/N29</f>
        <v>0.25525443979796886</v>
      </c>
      <c r="F31" s="71">
        <f>F29/N29</f>
        <v>0.40638679194047683</v>
      </c>
      <c r="G31" s="55">
        <f>G29/N29</f>
        <v>0</v>
      </c>
      <c r="H31" s="56">
        <f>H29/N29</f>
        <v>0</v>
      </c>
      <c r="I31" s="55">
        <f>I29/N29</f>
        <v>0</v>
      </c>
      <c r="J31" s="56">
        <f>J29/N29</f>
        <v>0</v>
      </c>
      <c r="K31" s="55">
        <f>K29/N29</f>
        <v>0</v>
      </c>
      <c r="L31" s="56">
        <f>L29/N29</f>
        <v>0</v>
      </c>
      <c r="M31" s="342">
        <f>M29/N29</f>
        <v>0</v>
      </c>
      <c r="N31" s="261">
        <f>SUM(C31:M31)</f>
        <v>1</v>
      </c>
    </row>
  </sheetData>
  <mergeCells count="34">
    <mergeCell ref="A31:B31"/>
    <mergeCell ref="C17:K17"/>
    <mergeCell ref="A18:A20"/>
    <mergeCell ref="B18:B20"/>
    <mergeCell ref="A2:A4"/>
    <mergeCell ref="A15:B15"/>
    <mergeCell ref="C2:M2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C18:M18"/>
    <mergeCell ref="C1:K1"/>
    <mergeCell ref="B2:B4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N13" sqref="N13"/>
    </sheetView>
  </sheetViews>
  <sheetFormatPr defaultRowHeight="15" x14ac:dyDescent="0.25"/>
  <cols>
    <col min="1" max="1" width="4.42578125" customWidth="1"/>
    <col min="2" max="2" width="27.85546875" customWidth="1"/>
    <col min="3" max="3" width="9.140625" customWidth="1"/>
    <col min="4" max="4" width="9.85546875" bestFit="1" customWidth="1"/>
    <col min="8" max="8" width="9.85546875" bestFit="1" customWidth="1"/>
  </cols>
  <sheetData>
    <row r="1" spans="1:14" ht="33.75" customHeight="1" thickBot="1" x14ac:dyDescent="0.3">
      <c r="A1" s="26"/>
      <c r="B1" s="26"/>
      <c r="C1" s="462" t="s">
        <v>116</v>
      </c>
      <c r="D1" s="463"/>
      <c r="E1" s="463"/>
      <c r="F1" s="463"/>
      <c r="G1" s="463"/>
      <c r="H1" s="463"/>
      <c r="I1" s="463"/>
      <c r="J1" s="26"/>
      <c r="K1" s="26"/>
      <c r="L1" s="26"/>
      <c r="M1" s="26"/>
      <c r="N1" s="157" t="s">
        <v>36</v>
      </c>
    </row>
    <row r="2" spans="1:14" ht="15.75" thickBot="1" x14ac:dyDescent="0.3">
      <c r="A2" s="465" t="s">
        <v>0</v>
      </c>
      <c r="B2" s="467" t="s">
        <v>1</v>
      </c>
      <c r="C2" s="484" t="s">
        <v>2</v>
      </c>
      <c r="D2" s="485"/>
      <c r="E2" s="485"/>
      <c r="F2" s="485"/>
      <c r="G2" s="485"/>
      <c r="H2" s="485"/>
      <c r="I2" s="485"/>
      <c r="J2" s="485"/>
      <c r="K2" s="485"/>
      <c r="L2" s="485"/>
      <c r="M2" s="548"/>
      <c r="N2" s="469" t="s">
        <v>3</v>
      </c>
    </row>
    <row r="3" spans="1:14" ht="15.75" thickBot="1" x14ac:dyDescent="0.3">
      <c r="A3" s="466"/>
      <c r="B3" s="483"/>
      <c r="C3" s="355" t="s">
        <v>69</v>
      </c>
      <c r="D3" s="344" t="s">
        <v>4</v>
      </c>
      <c r="E3" s="356" t="s">
        <v>5</v>
      </c>
      <c r="F3" s="344" t="s">
        <v>6</v>
      </c>
      <c r="G3" s="358" t="s">
        <v>8</v>
      </c>
      <c r="H3" s="357" t="s">
        <v>94</v>
      </c>
      <c r="I3" s="358" t="s">
        <v>9</v>
      </c>
      <c r="J3" s="373" t="s">
        <v>10</v>
      </c>
      <c r="K3" s="358" t="s">
        <v>93</v>
      </c>
      <c r="L3" s="409" t="s">
        <v>11</v>
      </c>
      <c r="M3" s="358" t="s">
        <v>96</v>
      </c>
      <c r="N3" s="546"/>
    </row>
    <row r="4" spans="1:14" x14ac:dyDescent="0.25">
      <c r="A4" s="30">
        <v>1</v>
      </c>
      <c r="B4" s="352" t="s">
        <v>12</v>
      </c>
      <c r="C4" s="371">
        <f>[1]STA_SP4_NO!$P$10</f>
        <v>54853.8</v>
      </c>
      <c r="D4" s="404">
        <f>[2]STA_SP4_NO!$P$10</f>
        <v>77530.740000000005</v>
      </c>
      <c r="E4" s="371">
        <f>[3]STA_SP4_NO!$P$10</f>
        <v>20339</v>
      </c>
      <c r="F4" s="54">
        <f>[4]STA_SP4_NO!$P$10</f>
        <v>51817.88</v>
      </c>
      <c r="G4" s="62">
        <f>[5]STA_SP4_NO!$P$10</f>
        <v>53508</v>
      </c>
      <c r="H4" s="54">
        <f>[6]STA_SP4_NO!$P$10</f>
        <v>16834</v>
      </c>
      <c r="I4" s="62">
        <f>[7]STA_SP4_NO!$P$10</f>
        <v>31038</v>
      </c>
      <c r="J4" s="54">
        <f>[8]STA_SP4_NO!$P$10</f>
        <v>26903</v>
      </c>
      <c r="K4" s="62">
        <f>'[9]СП-4 (н.о.)'!$P$11</f>
        <v>34430.199999999997</v>
      </c>
      <c r="L4" s="54">
        <f>[10]STA_SP4_NO!$P$10</f>
        <v>74561</v>
      </c>
      <c r="M4" s="407">
        <f>[11]STA_SP4_NO!$P$10</f>
        <v>1044.81</v>
      </c>
      <c r="N4" s="405">
        <f t="shared" ref="N4:N22" si="0">SUM(C4:M4)</f>
        <v>442860.43000000005</v>
      </c>
    </row>
    <row r="5" spans="1:14" x14ac:dyDescent="0.25">
      <c r="A5" s="32">
        <v>2</v>
      </c>
      <c r="B5" s="353" t="s">
        <v>13</v>
      </c>
      <c r="C5" s="371">
        <f>[1]STA_SP4_NO!$P$11</f>
        <v>139030.26999999999</v>
      </c>
      <c r="D5" s="404">
        <f>[2]STA_SP4_NO!$P$11</f>
        <v>131459.28</v>
      </c>
      <c r="E5" s="371">
        <f>[3]STA_SP4_NO!$P$11</f>
        <v>20762</v>
      </c>
      <c r="F5" s="54">
        <f>[4]STA_SP4_NO!$P$11</f>
        <v>70357.45</v>
      </c>
      <c r="G5" s="62">
        <f>[5]STA_SP4_NO!$P$11</f>
        <v>133326</v>
      </c>
      <c r="H5" s="54">
        <f>[6]STA_SP4_NO!$P$11</f>
        <v>0</v>
      </c>
      <c r="I5" s="62">
        <f>[7]STA_SP4_NO!$P$11</f>
        <v>69038</v>
      </c>
      <c r="J5" s="54">
        <f>[8]STA_SP4_NO!$P$11</f>
        <v>0</v>
      </c>
      <c r="K5" s="62">
        <f>'[9]СП-4 (н.о.)'!$P$12</f>
        <v>76864.210000000006</v>
      </c>
      <c r="L5" s="54">
        <f>[10]STA_SP4_NO!$P$11</f>
        <v>139474</v>
      </c>
      <c r="M5" s="410">
        <f>[11]STA_SP4_NO!$P$11</f>
        <v>0</v>
      </c>
      <c r="N5" s="405">
        <f t="shared" si="0"/>
        <v>780311.21</v>
      </c>
    </row>
    <row r="6" spans="1:14" x14ac:dyDescent="0.25">
      <c r="A6" s="32">
        <v>3</v>
      </c>
      <c r="B6" s="353" t="s">
        <v>14</v>
      </c>
      <c r="C6" s="371">
        <f>[1]STA_SP4_NO!$P$12</f>
        <v>83518.710000000006</v>
      </c>
      <c r="D6" s="404">
        <f>[2]STA_SP4_NO!$P$12</f>
        <v>90631.07</v>
      </c>
      <c r="E6" s="371">
        <f>[3]STA_SP4_NO!$P$12</f>
        <v>39916</v>
      </c>
      <c r="F6" s="54">
        <f>[4]STA_SP4_NO!$P$12</f>
        <v>151341.95000000001</v>
      </c>
      <c r="G6" s="62">
        <f>[5]STA_SP4_NO!$P$12</f>
        <v>86029</v>
      </c>
      <c r="H6" s="54">
        <f>[6]STA_SP4_NO!$P$12</f>
        <v>16974</v>
      </c>
      <c r="I6" s="62">
        <f>[7]STA_SP4_NO!$P$12</f>
        <v>56559</v>
      </c>
      <c r="J6" s="54">
        <f>[8]STA_SP4_NO!$P$12</f>
        <v>63355</v>
      </c>
      <c r="K6" s="62">
        <f>'[9]СП-4 (н.о.)'!$P$13</f>
        <v>69980.75</v>
      </c>
      <c r="L6" s="54">
        <f>[10]STA_SP4_NO!$P$12</f>
        <v>56368</v>
      </c>
      <c r="M6" s="407">
        <f>[11]STA_SP4_NO!$P$12</f>
        <v>3615.91</v>
      </c>
      <c r="N6" s="405">
        <f t="shared" si="0"/>
        <v>718289.39</v>
      </c>
    </row>
    <row r="7" spans="1:14" x14ac:dyDescent="0.25">
      <c r="A7" s="32">
        <v>4</v>
      </c>
      <c r="B7" s="353" t="s">
        <v>15</v>
      </c>
      <c r="C7" s="371">
        <f>[1]STA_SP4_NO!$P$13</f>
        <v>0</v>
      </c>
      <c r="D7" s="404">
        <f>[2]STA_SP4_NO!$P$13</f>
        <v>0</v>
      </c>
      <c r="E7" s="371">
        <f>[3]STA_SP4_NO!$P$13</f>
        <v>0</v>
      </c>
      <c r="F7" s="54">
        <f>[4]STA_SP4_NO!$P$13</f>
        <v>0</v>
      </c>
      <c r="G7" s="62">
        <f>[5]STA_SP4_NO!$P$13</f>
        <v>0</v>
      </c>
      <c r="H7" s="54">
        <f>[6]STA_SP4_NO!$P$13</f>
        <v>0</v>
      </c>
      <c r="I7" s="62">
        <f>[7]STA_SP4_NO!$P$13</f>
        <v>0</v>
      </c>
      <c r="J7" s="54">
        <f>[8]STA_SP4_NO!$P$13</f>
        <v>0</v>
      </c>
      <c r="K7" s="62">
        <f>'[9]СП-4 (н.о.)'!$P$14</f>
        <v>0</v>
      </c>
      <c r="L7" s="54">
        <f>[10]STA_SP4_NO!$P$13</f>
        <v>0</v>
      </c>
      <c r="M7" s="411">
        <f>[11]STA_SP4_NO!$P$13</f>
        <v>0</v>
      </c>
      <c r="N7" s="405">
        <f t="shared" si="0"/>
        <v>0</v>
      </c>
    </row>
    <row r="8" spans="1:14" x14ac:dyDescent="0.25">
      <c r="A8" s="32">
        <v>5</v>
      </c>
      <c r="B8" s="353" t="s">
        <v>16</v>
      </c>
      <c r="C8" s="371">
        <f>[1]STA_SP4_NO!$P$14</f>
        <v>0</v>
      </c>
      <c r="D8" s="404">
        <f>[2]STA_SP4_NO!$P$14</f>
        <v>756.35</v>
      </c>
      <c r="E8" s="371">
        <f>[3]STA_SP4_NO!$P$14</f>
        <v>0</v>
      </c>
      <c r="F8" s="54">
        <f>[4]STA_SP4_NO!$P$14</f>
        <v>0</v>
      </c>
      <c r="G8" s="62">
        <f>[5]STA_SP4_NO!$P$14</f>
        <v>57245</v>
      </c>
      <c r="H8" s="54">
        <f>[6]STA_SP4_NO!$P$14</f>
        <v>0</v>
      </c>
      <c r="I8" s="62">
        <f>[7]STA_SP4_NO!$P$14</f>
        <v>0</v>
      </c>
      <c r="J8" s="54">
        <f>[8]STA_SP4_NO!$P$14</f>
        <v>393</v>
      </c>
      <c r="K8" s="62">
        <f>'[9]СП-4 (н.о.)'!$P$15</f>
        <v>0</v>
      </c>
      <c r="L8" s="54">
        <f>[10]STA_SP4_NO!$P$14</f>
        <v>0</v>
      </c>
      <c r="M8" s="411">
        <f>[11]STA_SP4_NO!$P$14</f>
        <v>0</v>
      </c>
      <c r="N8" s="405">
        <f t="shared" si="0"/>
        <v>58394.35</v>
      </c>
    </row>
    <row r="9" spans="1:14" x14ac:dyDescent="0.25">
      <c r="A9" s="32">
        <v>6</v>
      </c>
      <c r="B9" s="353" t="s">
        <v>17</v>
      </c>
      <c r="C9" s="371">
        <f>[1]STA_SP4_NO!$P$15</f>
        <v>4</v>
      </c>
      <c r="D9" s="404">
        <f>[2]STA_SP4_NO!$P$15</f>
        <v>134.28</v>
      </c>
      <c r="E9" s="371">
        <f>[3]STA_SP4_NO!$P$15</f>
        <v>0</v>
      </c>
      <c r="F9" s="54">
        <f>[4]STA_SP4_NO!$P$15</f>
        <v>772.37</v>
      </c>
      <c r="G9" s="62">
        <f>[5]STA_SP4_NO!$P$15</f>
        <v>41</v>
      </c>
      <c r="H9" s="54">
        <f>[6]STA_SP4_NO!$P$15</f>
        <v>0</v>
      </c>
      <c r="I9" s="62">
        <f>[7]STA_SP4_NO!$P$15</f>
        <v>16</v>
      </c>
      <c r="J9" s="54">
        <f>[8]STA_SP4_NO!$P$15</f>
        <v>294</v>
      </c>
      <c r="K9" s="62">
        <f>'[9]СП-4 (н.о.)'!$P$16</f>
        <v>94.86</v>
      </c>
      <c r="L9" s="54">
        <f>[10]STA_SP4_NO!$P$15</f>
        <v>0</v>
      </c>
      <c r="M9" s="411">
        <f>[11]STA_SP4_NO!$P$15</f>
        <v>0</v>
      </c>
      <c r="N9" s="405">
        <f t="shared" si="0"/>
        <v>1356.51</v>
      </c>
    </row>
    <row r="10" spans="1:14" x14ac:dyDescent="0.25">
      <c r="A10" s="32">
        <v>7</v>
      </c>
      <c r="B10" s="353" t="s">
        <v>18</v>
      </c>
      <c r="C10" s="371">
        <f>[1]STA_SP4_NO!$P$16</f>
        <v>10369.290000000001</v>
      </c>
      <c r="D10" s="404">
        <f>[2]STA_SP4_NO!$P$16</f>
        <v>25576.97</v>
      </c>
      <c r="E10" s="371">
        <f>[3]STA_SP4_NO!$P$16</f>
        <v>11303</v>
      </c>
      <c r="F10" s="54">
        <f>[4]STA_SP4_NO!$P$16</f>
        <v>2427.5</v>
      </c>
      <c r="G10" s="62">
        <f>[5]STA_SP4_NO!$P$16</f>
        <v>3249</v>
      </c>
      <c r="H10" s="54">
        <f>[6]STA_SP4_NO!$P$16</f>
        <v>0</v>
      </c>
      <c r="I10" s="62">
        <f>[7]STA_SP4_NO!$P$16</f>
        <v>8093</v>
      </c>
      <c r="J10" s="54">
        <f>[8]STA_SP4_NO!$P$16</f>
        <v>2117</v>
      </c>
      <c r="K10" s="62">
        <f>'[9]СП-4 (н.о.)'!$P$17</f>
        <v>4549.8900000000003</v>
      </c>
      <c r="L10" s="54">
        <f>[10]STA_SP4_NO!$P$16</f>
        <v>1944</v>
      </c>
      <c r="M10" s="411">
        <f>[11]STA_SP4_NO!$P$16</f>
        <v>0</v>
      </c>
      <c r="N10" s="405">
        <f t="shared" si="0"/>
        <v>69629.650000000009</v>
      </c>
    </row>
    <row r="11" spans="1:14" x14ac:dyDescent="0.25">
      <c r="A11" s="32">
        <v>8</v>
      </c>
      <c r="B11" s="353" t="s">
        <v>19</v>
      </c>
      <c r="C11" s="371">
        <f>[1]STA_SP4_NO!$P$17</f>
        <v>112666.03</v>
      </c>
      <c r="D11" s="404">
        <f>[2]STA_SP4_NO!$P$17</f>
        <v>45248.24</v>
      </c>
      <c r="E11" s="371">
        <f>[3]STA_SP4_NO!$P$17</f>
        <v>29143</v>
      </c>
      <c r="F11" s="54">
        <f>[4]STA_SP4_NO!$P$17</f>
        <v>60859.53</v>
      </c>
      <c r="G11" s="62">
        <f>[5]STA_SP4_NO!$P$17</f>
        <v>186463</v>
      </c>
      <c r="H11" s="54">
        <f>[6]STA_SP4_NO!$P$17</f>
        <v>2252</v>
      </c>
      <c r="I11" s="62">
        <f>[7]STA_SP4_NO!$P$17</f>
        <v>31753</v>
      </c>
      <c r="J11" s="54">
        <f>[8]STA_SP4_NO!$P$17</f>
        <v>31087</v>
      </c>
      <c r="K11" s="62">
        <f>'[9]СП-4 (н.о.)'!$P$18</f>
        <v>36111.82</v>
      </c>
      <c r="L11" s="54">
        <f>[10]STA_SP4_NO!$P$17</f>
        <v>37276</v>
      </c>
      <c r="M11" s="407">
        <f>[11]STA_SP4_NO!$P$17</f>
        <v>264.89999999999998</v>
      </c>
      <c r="N11" s="405">
        <f t="shared" si="0"/>
        <v>573124.52</v>
      </c>
    </row>
    <row r="12" spans="1:14" x14ac:dyDescent="0.25">
      <c r="A12" s="32">
        <v>9</v>
      </c>
      <c r="B12" s="353" t="s">
        <v>20</v>
      </c>
      <c r="C12" s="371">
        <f>[1]STA_SP4_NO!$P$20</f>
        <v>223463.88</v>
      </c>
      <c r="D12" s="404">
        <f>[2]STA_SP4_NO!$P$20</f>
        <v>141292.12</v>
      </c>
      <c r="E12" s="371">
        <f>[3]STA_SP4_NO!$P$20</f>
        <v>93919</v>
      </c>
      <c r="F12" s="54">
        <f>[4]STA_SP4_NO!$P$20</f>
        <v>107748.16</v>
      </c>
      <c r="G12" s="62">
        <f>[5]STA_SP4_NO!$P$20</f>
        <v>75308</v>
      </c>
      <c r="H12" s="54">
        <f>[6]STA_SP4_NO!$P$20</f>
        <v>1558</v>
      </c>
      <c r="I12" s="62">
        <f>[7]STA_SP4_NO!$P$20</f>
        <v>128009</v>
      </c>
      <c r="J12" s="54">
        <f>[8]STA_SP4_NO!$P$20</f>
        <v>14561</v>
      </c>
      <c r="K12" s="62">
        <f>'[9]СП-4 (н.о.)'!$P$21</f>
        <v>30042.29</v>
      </c>
      <c r="L12" s="54">
        <f>[10]STA_SP4_NO!$P$20</f>
        <v>41254</v>
      </c>
      <c r="M12" s="407">
        <f>[11]STA_SP4_NO!$P$20</f>
        <v>93.28</v>
      </c>
      <c r="N12" s="405">
        <f t="shared" si="0"/>
        <v>857248.7300000001</v>
      </c>
    </row>
    <row r="13" spans="1:14" x14ac:dyDescent="0.25">
      <c r="A13" s="32">
        <v>10</v>
      </c>
      <c r="B13" s="353" t="s">
        <v>21</v>
      </c>
      <c r="C13" s="371">
        <f>[1]STA_SP4_NO!$P$26</f>
        <v>405400.59</v>
      </c>
      <c r="D13" s="404">
        <f>[2]STA_SP4_NO!$P$26</f>
        <v>280752.94</v>
      </c>
      <c r="E13" s="371">
        <f>[3]STA_SP4_NO!$P$26</f>
        <v>285932</v>
      </c>
      <c r="F13" s="54">
        <f>[4]STA_SP4_NO!$P$26</f>
        <v>295102.34999999998</v>
      </c>
      <c r="G13" s="62">
        <f>[5]STA_SP4_NO!$P$26</f>
        <v>261448</v>
      </c>
      <c r="H13" s="54">
        <f>[6]STA_SP4_NO!$P$26</f>
        <v>342537</v>
      </c>
      <c r="I13" s="62">
        <f>[7]STA_SP4_NO!$P$26</f>
        <v>473459</v>
      </c>
      <c r="J13" s="54">
        <f>[8]STA_SP4_NO!$P$26</f>
        <v>309011</v>
      </c>
      <c r="K13" s="62">
        <f>'[9]СП-4 (н.о.)'!$P$27</f>
        <v>221925.74</v>
      </c>
      <c r="L13" s="54">
        <f>[10]STA_SP4_NO!$P$26</f>
        <v>318758</v>
      </c>
      <c r="M13" s="407">
        <f>[11]STA_SP4_NO!$P$26</f>
        <v>30300.42</v>
      </c>
      <c r="N13" s="405">
        <f t="shared" si="0"/>
        <v>3224627.04</v>
      </c>
    </row>
    <row r="14" spans="1:14" x14ac:dyDescent="0.25">
      <c r="A14" s="32">
        <v>11</v>
      </c>
      <c r="B14" s="353" t="s">
        <v>22</v>
      </c>
      <c r="C14" s="371">
        <f>[1]STA_SP4_NO!$P$33</f>
        <v>14.12</v>
      </c>
      <c r="D14" s="404">
        <f>[2]STA_SP4_NO!$P$33</f>
        <v>913.27</v>
      </c>
      <c r="E14" s="371">
        <f>[3]STA_SP4_NO!$P$33</f>
        <v>0</v>
      </c>
      <c r="F14" s="54">
        <f>[4]STA_SP4_NO!$P$33</f>
        <v>0</v>
      </c>
      <c r="G14" s="62">
        <f>[5]STA_SP4_NO!$P$33</f>
        <v>6536</v>
      </c>
      <c r="H14" s="54">
        <f>[6]STA_SP4_NO!$P$33</f>
        <v>0</v>
      </c>
      <c r="I14" s="62">
        <f>[7]STA_SP4_NO!$P$33</f>
        <v>0</v>
      </c>
      <c r="J14" s="54">
        <f>[8]STA_SP4_NO!$P$33</f>
        <v>1036</v>
      </c>
      <c r="K14" s="62">
        <f>'[9]СП-4 (н.о.)'!$P$34</f>
        <v>0</v>
      </c>
      <c r="L14" s="54">
        <f>[10]STA_SP4_NO!$P$33</f>
        <v>22</v>
      </c>
      <c r="M14" s="411">
        <f>[11]STA_SP4_NO!$P$33</f>
        <v>0</v>
      </c>
      <c r="N14" s="405">
        <f t="shared" si="0"/>
        <v>8521.39</v>
      </c>
    </row>
    <row r="15" spans="1:14" x14ac:dyDescent="0.25">
      <c r="A15" s="32">
        <v>12</v>
      </c>
      <c r="B15" s="353" t="s">
        <v>23</v>
      </c>
      <c r="C15" s="371">
        <f>[1]STA_SP4_NO!$P$34</f>
        <v>348.45</v>
      </c>
      <c r="D15" s="404">
        <f>[2]STA_SP4_NO!$P$34</f>
        <v>304.3</v>
      </c>
      <c r="E15" s="371">
        <f>[3]STA_SP4_NO!$P$34</f>
        <v>49</v>
      </c>
      <c r="F15" s="54">
        <f>[4]STA_SP4_NO!$P$34</f>
        <v>929.73</v>
      </c>
      <c r="G15" s="62">
        <f>[5]STA_SP4_NO!$P$34</f>
        <v>533</v>
      </c>
      <c r="H15" s="54">
        <f>[6]STA_SP4_NO!$P$34</f>
        <v>0</v>
      </c>
      <c r="I15" s="62">
        <f>[7]STA_SP4_NO!$P$34</f>
        <v>360</v>
      </c>
      <c r="J15" s="54">
        <f>[8]STA_SP4_NO!$P$34</f>
        <v>434</v>
      </c>
      <c r="K15" s="62">
        <f>'[9]СП-4 (н.о.)'!$P$35</f>
        <v>289.36</v>
      </c>
      <c r="L15" s="54">
        <f>[10]STA_SP4_NO!$P$34</f>
        <v>97</v>
      </c>
      <c r="M15" s="411">
        <f>[11]STA_SP4_NO!$P$34</f>
        <v>0</v>
      </c>
      <c r="N15" s="405">
        <f t="shared" si="0"/>
        <v>3344.84</v>
      </c>
    </row>
    <row r="16" spans="1:14" x14ac:dyDescent="0.25">
      <c r="A16" s="32">
        <v>13</v>
      </c>
      <c r="B16" s="353" t="s">
        <v>68</v>
      </c>
      <c r="C16" s="371">
        <f>[1]STA_SP4_NO!$P$35</f>
        <v>29276.9</v>
      </c>
      <c r="D16" s="404">
        <f>[2]STA_SP4_NO!$P$35</f>
        <v>33745.89</v>
      </c>
      <c r="E16" s="371">
        <f>[3]STA_SP4_NO!$P$35</f>
        <v>8987</v>
      </c>
      <c r="F16" s="54">
        <f>[4]STA_SP4_NO!$P$35</f>
        <v>10702.73</v>
      </c>
      <c r="G16" s="62">
        <f>[5]STA_SP4_NO!$P$35</f>
        <v>67527</v>
      </c>
      <c r="H16" s="54">
        <f>[6]STA_SP4_NO!$P$35</f>
        <v>389</v>
      </c>
      <c r="I16" s="62">
        <f>[7]STA_SP4_NO!$P$35</f>
        <v>27634</v>
      </c>
      <c r="J16" s="54">
        <f>[8]STA_SP4_NO!$P$35</f>
        <v>14837</v>
      </c>
      <c r="K16" s="62">
        <f>'[9]СП-4 (н.о.)'!$P$36</f>
        <v>22867.759999999998</v>
      </c>
      <c r="L16" s="54">
        <f>[10]STA_SP4_NO!$P$35</f>
        <v>7056</v>
      </c>
      <c r="M16" s="407">
        <f>[11]STA_SP4_NO!$P$35</f>
        <v>42.38</v>
      </c>
      <c r="N16" s="405">
        <f t="shared" si="0"/>
        <v>223065.66000000003</v>
      </c>
    </row>
    <row r="17" spans="1:14" x14ac:dyDescent="0.25">
      <c r="A17" s="32">
        <v>14</v>
      </c>
      <c r="B17" s="353" t="s">
        <v>25</v>
      </c>
      <c r="C17" s="371">
        <f>[1]STA_SP4_NO!$P$36</f>
        <v>4226.76</v>
      </c>
      <c r="D17" s="404">
        <f>[2]STA_SP4_NO!$P$36</f>
        <v>14254.23</v>
      </c>
      <c r="E17" s="371">
        <f>[3]STA_SP4_NO!$P$36</f>
        <v>836</v>
      </c>
      <c r="F17" s="54">
        <f>[4]STA_SP4_NO!$P$36</f>
        <v>10717.13</v>
      </c>
      <c r="G17" s="62">
        <f>[5]STA_SP4_NO!$P$36</f>
        <v>0</v>
      </c>
      <c r="H17" s="54">
        <f>[6]STA_SP4_NO!$P$36</f>
        <v>0</v>
      </c>
      <c r="I17" s="62">
        <f>[7]STA_SP4_NO!$P$36</f>
        <v>0</v>
      </c>
      <c r="J17" s="54">
        <f>[8]STA_SP4_NO!$P$36</f>
        <v>0</v>
      </c>
      <c r="K17" s="62">
        <f>'[9]СП-4 (н.о.)'!$P$37</f>
        <v>666.82</v>
      </c>
      <c r="L17" s="54">
        <f>[10]STA_SP4_NO!$P$36</f>
        <v>939</v>
      </c>
      <c r="M17" s="411">
        <f>[11]STA_SP4_NO!$P$36</f>
        <v>0</v>
      </c>
      <c r="N17" s="405">
        <f t="shared" si="0"/>
        <v>31639.939999999995</v>
      </c>
    </row>
    <row r="18" spans="1:14" x14ac:dyDescent="0.25">
      <c r="A18" s="32">
        <v>15</v>
      </c>
      <c r="B18" s="353" t="s">
        <v>26</v>
      </c>
      <c r="C18" s="371">
        <f>[1]STA_SP4_NO!$P$37</f>
        <v>0</v>
      </c>
      <c r="D18" s="404">
        <f>[2]STA_SP4_NO!$P$37</f>
        <v>0</v>
      </c>
      <c r="E18" s="371">
        <f>[3]STA_SP4_NO!$P$37</f>
        <v>2</v>
      </c>
      <c r="F18" s="54">
        <f>[4]STA_SP4_NO!$P$37</f>
        <v>0</v>
      </c>
      <c r="G18" s="62">
        <f>[5]STA_SP4_NO!$P$37</f>
        <v>11</v>
      </c>
      <c r="H18" s="54">
        <f>[6]STA_SP4_NO!$P$37</f>
        <v>0</v>
      </c>
      <c r="I18" s="62">
        <f>[7]STA_SP4_NO!$P$37</f>
        <v>0</v>
      </c>
      <c r="J18" s="54">
        <f>[8]STA_SP4_NO!$P$37</f>
        <v>4</v>
      </c>
      <c r="K18" s="62">
        <f>'[9]СП-4 (н.о.)'!$P$38</f>
        <v>94.41</v>
      </c>
      <c r="L18" s="54">
        <f>[10]STA_SP4_NO!$P$37</f>
        <v>0</v>
      </c>
      <c r="M18" s="411">
        <f>[11]STA_SP4_NO!$P$37</f>
        <v>0</v>
      </c>
      <c r="N18" s="405">
        <f t="shared" si="0"/>
        <v>111.41</v>
      </c>
    </row>
    <row r="19" spans="1:14" x14ac:dyDescent="0.25">
      <c r="A19" s="32">
        <v>16</v>
      </c>
      <c r="B19" s="353" t="s">
        <v>27</v>
      </c>
      <c r="C19" s="371">
        <f>[1]STA_SP4_NO!$P$38</f>
        <v>5540.37</v>
      </c>
      <c r="D19" s="404">
        <f>[2]STA_SP4_NO!$P$38</f>
        <v>37628.46</v>
      </c>
      <c r="E19" s="371">
        <f>[3]STA_SP4_NO!$P$38</f>
        <v>88</v>
      </c>
      <c r="F19" s="54">
        <f>[4]STA_SP4_NO!$P$38</f>
        <v>6493.9</v>
      </c>
      <c r="G19" s="62">
        <f>[5]STA_SP4_NO!$P$38</f>
        <v>753</v>
      </c>
      <c r="H19" s="54">
        <f>[6]STA_SP4_NO!$P$38</f>
        <v>0</v>
      </c>
      <c r="I19" s="62">
        <f>[7]STA_SP4_NO!$P$38</f>
        <v>6009</v>
      </c>
      <c r="J19" s="54">
        <f>[8]STA_SP4_NO!$P$38</f>
        <v>0</v>
      </c>
      <c r="K19" s="62">
        <f>'[9]СП-4 (н.о.)'!$P$39</f>
        <v>1991.99</v>
      </c>
      <c r="L19" s="54">
        <f>[10]STA_SP4_NO!$P$38</f>
        <v>459</v>
      </c>
      <c r="M19" s="411">
        <f>[11]STA_SP4_NO!$P$38</f>
        <v>0</v>
      </c>
      <c r="N19" s="405">
        <f t="shared" si="0"/>
        <v>58963.72</v>
      </c>
    </row>
    <row r="20" spans="1:14" x14ac:dyDescent="0.25">
      <c r="A20" s="32">
        <v>17</v>
      </c>
      <c r="B20" s="353" t="s">
        <v>28</v>
      </c>
      <c r="C20" s="371">
        <f>[1]STA_SP4_NO!$P$39</f>
        <v>0</v>
      </c>
      <c r="D20" s="404">
        <f>[2]STA_SP4_NO!$P$39</f>
        <v>0</v>
      </c>
      <c r="E20" s="371">
        <f>[3]STA_SP4_NO!$P$39</f>
        <v>0</v>
      </c>
      <c r="F20" s="54">
        <f>[4]STA_SP4_NO!$P$39</f>
        <v>0</v>
      </c>
      <c r="G20" s="62">
        <f>[5]STA_SP4_NO!$P$39</f>
        <v>0</v>
      </c>
      <c r="H20" s="54">
        <f>[6]STA_SP4_NO!$P$39</f>
        <v>0</v>
      </c>
      <c r="I20" s="62">
        <f>[7]STA_SP4_NO!$P$39</f>
        <v>0</v>
      </c>
      <c r="J20" s="54">
        <f>[8]STA_SP4_NO!$P$39</f>
        <v>0</v>
      </c>
      <c r="K20" s="62">
        <f>'[9]СП-4 (н.о.)'!$P$40</f>
        <v>0</v>
      </c>
      <c r="L20" s="54">
        <f>[10]STA_SP4_NO!$P$39</f>
        <v>1</v>
      </c>
      <c r="M20" s="411">
        <f>[11]STA_SP4_NO!$P$39</f>
        <v>0</v>
      </c>
      <c r="N20" s="405">
        <f t="shared" si="0"/>
        <v>1</v>
      </c>
    </row>
    <row r="21" spans="1:14" ht="15.75" thickBot="1" x14ac:dyDescent="0.3">
      <c r="A21" s="34">
        <v>18</v>
      </c>
      <c r="B21" s="354" t="s">
        <v>29</v>
      </c>
      <c r="C21" s="371">
        <f>[1]STA_SP4_NO!$P$40</f>
        <v>8901.68</v>
      </c>
      <c r="D21" s="404">
        <f>[2]STA_SP4_NO!$P$40</f>
        <v>28704.11</v>
      </c>
      <c r="E21" s="371">
        <f>[3]STA_SP4_NO!$P$40</f>
        <v>5914</v>
      </c>
      <c r="F21" s="54">
        <f>[4]STA_SP4_NO!$P$40</f>
        <v>29144.01</v>
      </c>
      <c r="G21" s="62">
        <f>[5]STA_SP4_NO!$P$40</f>
        <v>20802</v>
      </c>
      <c r="H21" s="54">
        <f>[6]STA_SP4_NO!$P$40</f>
        <v>3854</v>
      </c>
      <c r="I21" s="62">
        <f>[7]STA_SP4_NO!$P$40</f>
        <v>11827</v>
      </c>
      <c r="J21" s="54">
        <f>[8]STA_SP4_NO!$P$40</f>
        <v>10960</v>
      </c>
      <c r="K21" s="62">
        <f>'[9]СП-4 (н.о.)'!$P$41</f>
        <v>6666.28</v>
      </c>
      <c r="L21" s="54">
        <f>[10]STA_SP4_NO!$P$40</f>
        <v>12159</v>
      </c>
      <c r="M21" s="411">
        <f>[11]STA_SP4_NO!$P$40</f>
        <v>0</v>
      </c>
      <c r="N21" s="405">
        <f t="shared" si="0"/>
        <v>138932.08000000002</v>
      </c>
    </row>
    <row r="22" spans="1:14" ht="15.75" thickBot="1" x14ac:dyDescent="0.3">
      <c r="A22" s="36"/>
      <c r="B22" s="367" t="s">
        <v>37</v>
      </c>
      <c r="C22" s="362">
        <f t="shared" ref="C22:D22" si="1">SUM(C4:C21)</f>
        <v>1077614.8500000001</v>
      </c>
      <c r="D22" s="364">
        <f t="shared" si="1"/>
        <v>908932.25</v>
      </c>
      <c r="E22" s="360">
        <f t="shared" ref="E22:M22" si="2">SUM(E4:E21)</f>
        <v>517190</v>
      </c>
      <c r="F22" s="363">
        <f t="shared" si="2"/>
        <v>798414.69000000006</v>
      </c>
      <c r="G22" s="351">
        <f t="shared" si="2"/>
        <v>952779</v>
      </c>
      <c r="H22" s="363">
        <f t="shared" si="2"/>
        <v>384398</v>
      </c>
      <c r="I22" s="351">
        <f t="shared" si="2"/>
        <v>843795</v>
      </c>
      <c r="J22" s="363">
        <f t="shared" si="2"/>
        <v>474992</v>
      </c>
      <c r="K22" s="351">
        <f t="shared" si="2"/>
        <v>506576.38</v>
      </c>
      <c r="L22" s="364">
        <f t="shared" si="2"/>
        <v>690368</v>
      </c>
      <c r="M22" s="408">
        <f t="shared" si="2"/>
        <v>35361.699999999997</v>
      </c>
      <c r="N22" s="236">
        <f t="shared" si="0"/>
        <v>7190421.8700000001</v>
      </c>
    </row>
    <row r="23" spans="1:14" ht="15.75" thickBot="1" x14ac:dyDescent="0.3">
      <c r="A23" s="43"/>
      <c r="B23" s="44"/>
      <c r="C23" s="59"/>
      <c r="D23" s="46"/>
      <c r="E23" s="59"/>
      <c r="F23" s="46"/>
      <c r="G23" s="46"/>
      <c r="H23" s="59"/>
      <c r="I23" s="46"/>
      <c r="J23" s="59"/>
      <c r="K23" s="46"/>
      <c r="L23" s="59"/>
      <c r="M23" s="349"/>
      <c r="N23" s="46"/>
    </row>
    <row r="24" spans="1:14" ht="15.75" thickBot="1" x14ac:dyDescent="0.3">
      <c r="A24" s="450" t="s">
        <v>53</v>
      </c>
      <c r="B24" s="451"/>
      <c r="C24" s="55">
        <f>C22/N22</f>
        <v>0.14986809807308288</v>
      </c>
      <c r="D24" s="56">
        <f>D22/N22</f>
        <v>0.12640875131294627</v>
      </c>
      <c r="E24" s="48">
        <f>E22/N22</f>
        <v>7.1927629470230237E-2</v>
      </c>
      <c r="F24" s="47">
        <f>F22/N22</f>
        <v>0.11103864341133576</v>
      </c>
      <c r="G24" s="70">
        <f>G22/N22</f>
        <v>0.13250668976394844</v>
      </c>
      <c r="H24" s="47">
        <f>H22/N22</f>
        <v>5.3459728365006211E-2</v>
      </c>
      <c r="I24" s="406">
        <f>I22/N22</f>
        <v>0.11734986002983995</v>
      </c>
      <c r="J24" s="47">
        <f>J22/N22</f>
        <v>6.6058989109077121E-2</v>
      </c>
      <c r="K24" s="406">
        <f>K22/N22</f>
        <v>7.0451551961581912E-2</v>
      </c>
      <c r="L24" s="47">
        <f>L22/N22</f>
        <v>9.6012169032858155E-2</v>
      </c>
      <c r="M24" s="342">
        <f>M22/N22</f>
        <v>4.9178894700930807E-3</v>
      </c>
      <c r="N24" s="258">
        <f>SUM(C24:M24)</f>
        <v>1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1"/>
    </row>
    <row r="26" spans="1:14" ht="15.75" thickBot="1" x14ac:dyDescent="0.3">
      <c r="A26" s="429" t="s">
        <v>0</v>
      </c>
      <c r="B26" s="431" t="s">
        <v>1</v>
      </c>
      <c r="C26" s="476" t="s">
        <v>90</v>
      </c>
      <c r="D26" s="477"/>
      <c r="E26" s="477"/>
      <c r="F26" s="477"/>
      <c r="G26" s="477"/>
      <c r="H26" s="478"/>
      <c r="I26" s="445" t="s">
        <v>3</v>
      </c>
      <c r="J26" s="1"/>
      <c r="K26" s="1"/>
      <c r="L26" s="1"/>
      <c r="M26" s="1"/>
      <c r="N26" s="1"/>
    </row>
    <row r="27" spans="1:14" ht="15.75" thickBot="1" x14ac:dyDescent="0.3">
      <c r="A27" s="430"/>
      <c r="B27" s="433"/>
      <c r="C27" s="189" t="s">
        <v>11</v>
      </c>
      <c r="D27" s="215" t="s">
        <v>32</v>
      </c>
      <c r="E27" s="191" t="s">
        <v>7</v>
      </c>
      <c r="F27" s="127" t="s">
        <v>9</v>
      </c>
      <c r="G27" s="168" t="s">
        <v>4</v>
      </c>
      <c r="H27" s="210" t="s">
        <v>95</v>
      </c>
      <c r="I27" s="547"/>
      <c r="J27" s="81"/>
      <c r="K27" s="417" t="s">
        <v>33</v>
      </c>
      <c r="L27" s="418"/>
      <c r="M27" s="232">
        <f>N22</f>
        <v>7190421.8700000001</v>
      </c>
      <c r="N27" s="233">
        <f>M27/M29</f>
        <v>0.82496027834192609</v>
      </c>
    </row>
    <row r="28" spans="1:14" ht="15.75" thickBot="1" x14ac:dyDescent="0.3">
      <c r="A28" s="22">
        <v>19</v>
      </c>
      <c r="B28" s="128" t="s">
        <v>34</v>
      </c>
      <c r="C28" s="193">
        <f>[12]STA_SP1_ZO!$Q$51</f>
        <v>379738</v>
      </c>
      <c r="D28" s="200">
        <f>[13]STA_SP1_ZO!$Q$51</f>
        <v>316017</v>
      </c>
      <c r="E28" s="194">
        <f>[14]STA_SP1_ZO!$Q$51</f>
        <v>330769.78999999998</v>
      </c>
      <c r="F28" s="50">
        <f>[15]STA_SP1_ZO!$Q$51</f>
        <v>222974.5</v>
      </c>
      <c r="G28" s="115">
        <f>[16]STA_SP1_ZO!$Q$51</f>
        <v>272572.77</v>
      </c>
      <c r="H28" s="50">
        <f>[17]STA_SP1_ZO!$Q$51</f>
        <v>3588.6</v>
      </c>
      <c r="I28" s="244">
        <f>SUM(C28:H28)</f>
        <v>1525660.6600000001</v>
      </c>
      <c r="J28" s="81"/>
      <c r="K28" s="417" t="s">
        <v>34</v>
      </c>
      <c r="L28" s="418"/>
      <c r="M28" s="255">
        <f>I28</f>
        <v>1525660.6600000001</v>
      </c>
      <c r="N28" s="235">
        <f>M28/M29</f>
        <v>0.17503972165807383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7" t="s">
        <v>3</v>
      </c>
      <c r="L29" s="418"/>
      <c r="M29" s="236">
        <f>M27+M28</f>
        <v>8716082.5300000012</v>
      </c>
      <c r="N29" s="237">
        <f>M29/M29</f>
        <v>1</v>
      </c>
    </row>
    <row r="30" spans="1:14" ht="15.75" thickBot="1" x14ac:dyDescent="0.3">
      <c r="A30" s="421" t="s">
        <v>53</v>
      </c>
      <c r="B30" s="422"/>
      <c r="C30" s="23">
        <f>C28/I28</f>
        <v>0.24890069591228758</v>
      </c>
      <c r="D30" s="82">
        <f>D28/I28</f>
        <v>0.20713452754297274</v>
      </c>
      <c r="E30" s="23">
        <f>E28/I28</f>
        <v>0.21680429906346274</v>
      </c>
      <c r="F30" s="82">
        <f>F28/I28</f>
        <v>0.1461494720588784</v>
      </c>
      <c r="G30" s="23">
        <f>G28/I28</f>
        <v>0.17865884409708774</v>
      </c>
      <c r="H30" s="82">
        <f>H28/I28</f>
        <v>2.3521613253107013E-3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N2:N3"/>
    <mergeCell ref="A30:B30"/>
    <mergeCell ref="K28:L28"/>
    <mergeCell ref="C1:I1"/>
    <mergeCell ref="A2:A3"/>
    <mergeCell ref="B2:B3"/>
    <mergeCell ref="A24:B24"/>
    <mergeCell ref="A26:A27"/>
    <mergeCell ref="B26:B27"/>
    <mergeCell ref="K27:L27"/>
    <mergeCell ref="K29:L29"/>
    <mergeCell ref="I26:I27"/>
    <mergeCell ref="C26:H26"/>
    <mergeCell ref="C2:M2"/>
  </mergeCells>
  <pageMargins left="0.25" right="0.25" top="0.75" bottom="0.75" header="0.3" footer="0.3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workbookViewId="0">
      <selection activeCell="C10" sqref="C10:H10"/>
    </sheetView>
  </sheetViews>
  <sheetFormatPr defaultRowHeight="15" x14ac:dyDescent="0.25"/>
  <cols>
    <col min="1" max="1" width="4.7109375" customWidth="1"/>
    <col min="2" max="2" width="20.28515625" customWidth="1"/>
    <col min="8" max="8" width="11.42578125" customWidth="1"/>
    <col min="14" max="14" width="11.7109375" customWidth="1"/>
  </cols>
  <sheetData>
    <row r="1" spans="1:15" x14ac:dyDescent="0.25">
      <c r="A1" s="11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561" t="s">
        <v>117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3"/>
      <c r="M2" s="1"/>
      <c r="N2" s="1"/>
    </row>
    <row r="3" spans="1:15" ht="15.75" thickBot="1" x14ac:dyDescent="0.3">
      <c r="A3" s="26"/>
      <c r="B3" s="491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26"/>
      <c r="N3" s="155" t="s">
        <v>91</v>
      </c>
    </row>
    <row r="4" spans="1:15" ht="15.75" thickBot="1" x14ac:dyDescent="0.3">
      <c r="A4" s="465" t="s">
        <v>0</v>
      </c>
      <c r="B4" s="570" t="s">
        <v>89</v>
      </c>
      <c r="C4" s="379" t="s">
        <v>2</v>
      </c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559" t="s">
        <v>3</v>
      </c>
    </row>
    <row r="5" spans="1:15" ht="15.75" thickBot="1" x14ac:dyDescent="0.3">
      <c r="A5" s="466"/>
      <c r="B5" s="569"/>
      <c r="C5" s="264" t="s">
        <v>69</v>
      </c>
      <c r="D5" s="171" t="s">
        <v>4</v>
      </c>
      <c r="E5" s="170" t="s">
        <v>5</v>
      </c>
      <c r="F5" s="413" t="s">
        <v>6</v>
      </c>
      <c r="G5" s="171" t="s">
        <v>8</v>
      </c>
      <c r="H5" s="228" t="s">
        <v>94</v>
      </c>
      <c r="I5" s="171" t="s">
        <v>9</v>
      </c>
      <c r="J5" s="265" t="s">
        <v>10</v>
      </c>
      <c r="K5" s="171" t="s">
        <v>93</v>
      </c>
      <c r="L5" s="169" t="s">
        <v>11</v>
      </c>
      <c r="M5" s="266" t="s">
        <v>96</v>
      </c>
      <c r="N5" s="560"/>
    </row>
    <row r="6" spans="1:15" ht="37.5" customHeight="1" x14ac:dyDescent="0.25">
      <c r="A6" s="30">
        <v>1</v>
      </c>
      <c r="B6" s="60" t="s">
        <v>59</v>
      </c>
      <c r="C6" s="67">
        <f>[1]STA_SP5_NO!$E$41</f>
        <v>723255.68</v>
      </c>
      <c r="D6" s="68">
        <f>[2]STA_SP5_NO!$E$41</f>
        <v>984107.48</v>
      </c>
      <c r="E6" s="61">
        <f>[3]STA_SP5_NO!$E$41</f>
        <v>189972</v>
      </c>
      <c r="F6" s="118">
        <f>[4]STA_SP5_NO!$E$41</f>
        <v>499401.07</v>
      </c>
      <c r="G6" s="68">
        <f>[5]STA_SP5_NO!$E$41</f>
        <v>349755</v>
      </c>
      <c r="H6" s="117">
        <f>[6]STA_SP5_NO!$E$41</f>
        <v>232807</v>
      </c>
      <c r="I6" s="68">
        <f>[7]STA_SP5_NO!$E$41</f>
        <v>162822</v>
      </c>
      <c r="J6" s="74">
        <f>[8]STA_SP5_NO!$E$41</f>
        <v>218143.5</v>
      </c>
      <c r="K6" s="68">
        <f>'[9]СП-5 (н.о.)'!$E$42</f>
        <v>275262.52999999997</v>
      </c>
      <c r="L6" s="262">
        <f>[10]STA_SP5_NO!$E$41</f>
        <v>351566</v>
      </c>
      <c r="M6" s="260">
        <f>[11]STA_SP5_NO!$E$41</f>
        <v>1148.6600000000001</v>
      </c>
      <c r="N6" s="267">
        <f>SUM(C6:M6)</f>
        <v>3988240.92</v>
      </c>
    </row>
    <row r="7" spans="1:15" ht="37.5" customHeight="1" thickBot="1" x14ac:dyDescent="0.3">
      <c r="A7" s="83">
        <v>2</v>
      </c>
      <c r="B7" s="84" t="s">
        <v>60</v>
      </c>
      <c r="C7" s="85">
        <f>[1]STA_SP5_NO!$G$41</f>
        <v>396077.84</v>
      </c>
      <c r="D7" s="86">
        <f>[2]STA_SP5_NO!$G$41</f>
        <v>287426.89</v>
      </c>
      <c r="E7" s="87">
        <f>[3]STA_SP5_NO!$G$41</f>
        <v>302025</v>
      </c>
      <c r="F7" s="414">
        <f>[4]STA_SP5_NO!$G$41</f>
        <v>242195.52</v>
      </c>
      <c r="G7" s="86">
        <f>[5]STA_SP5_NO!$G$41</f>
        <v>269212</v>
      </c>
      <c r="H7" s="412">
        <f>[6]STA_SP5_NO!$G$41</f>
        <v>85765</v>
      </c>
      <c r="I7" s="86">
        <f>[7]STA_SP5_NO!$G$41</f>
        <v>279798</v>
      </c>
      <c r="J7" s="87">
        <f>[8]STA_SP5_NO!$G$41</f>
        <v>270131.27</v>
      </c>
      <c r="K7" s="86">
        <f>'[9]СП-5 (н.о.)'!$G$42</f>
        <v>249735.5</v>
      </c>
      <c r="L7" s="263">
        <f>[10]STA_SP5_NO!$G$41</f>
        <v>316688</v>
      </c>
      <c r="M7" s="186">
        <f>[11]STA_SP5_NO!$G$41</f>
        <v>18241.580000000002</v>
      </c>
      <c r="N7" s="268">
        <f>SUM(C7:M7)</f>
        <v>2717296.6</v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465" t="s">
        <v>0</v>
      </c>
      <c r="B10" s="568" t="s">
        <v>89</v>
      </c>
      <c r="C10" s="573" t="s">
        <v>90</v>
      </c>
      <c r="D10" s="573"/>
      <c r="E10" s="573"/>
      <c r="F10" s="573"/>
      <c r="G10" s="573"/>
      <c r="H10" s="573"/>
      <c r="I10" s="571" t="s">
        <v>3</v>
      </c>
      <c r="K10" s="551" t="s">
        <v>81</v>
      </c>
      <c r="L10" s="552"/>
      <c r="M10" s="555" t="s">
        <v>2</v>
      </c>
      <c r="N10" s="557" t="s">
        <v>90</v>
      </c>
      <c r="O10" s="549" t="s">
        <v>3</v>
      </c>
    </row>
    <row r="11" spans="1:15" ht="15.75" thickBot="1" x14ac:dyDescent="0.3">
      <c r="A11" s="466"/>
      <c r="B11" s="569"/>
      <c r="C11" s="169" t="s">
        <v>11</v>
      </c>
      <c r="D11" s="195" t="s">
        <v>32</v>
      </c>
      <c r="E11" s="170" t="s">
        <v>7</v>
      </c>
      <c r="F11" s="171" t="s">
        <v>9</v>
      </c>
      <c r="G11" s="170" t="s">
        <v>4</v>
      </c>
      <c r="H11" s="216" t="s">
        <v>95</v>
      </c>
      <c r="I11" s="572"/>
      <c r="K11" s="553"/>
      <c r="L11" s="554"/>
      <c r="M11" s="556"/>
      <c r="N11" s="558"/>
      <c r="O11" s="550"/>
    </row>
    <row r="12" spans="1:15" ht="37.5" customHeight="1" thickBot="1" x14ac:dyDescent="0.3">
      <c r="A12" s="96">
        <v>1</v>
      </c>
      <c r="B12" s="60" t="s">
        <v>59</v>
      </c>
      <c r="C12" s="97">
        <f>[12]STA_SP4_ZO!$G$51</f>
        <v>17249</v>
      </c>
      <c r="D12" s="201">
        <f>[13]STA_SP4_ZO!$G$51</f>
        <v>47804</v>
      </c>
      <c r="E12" s="99">
        <f>[14]STA_SP4_ZO!$G$51</f>
        <v>13831</v>
      </c>
      <c r="F12" s="98">
        <f>[15]STA_SP4_ZO!$G$51</f>
        <v>10455</v>
      </c>
      <c r="G12" s="100">
        <f>[16]STA_SP4_ZO!$G$51</f>
        <v>3631.06</v>
      </c>
      <c r="H12" s="172">
        <f>[17]STA_SP4_ZO!$G$51</f>
        <v>0</v>
      </c>
      <c r="I12" s="271">
        <f>SUM(C12:H12)</f>
        <v>92970.06</v>
      </c>
      <c r="K12" s="564" t="s">
        <v>59</v>
      </c>
      <c r="L12" s="565"/>
      <c r="M12" s="105">
        <f>N6</f>
        <v>3988240.92</v>
      </c>
      <c r="N12" s="114">
        <f>I12</f>
        <v>92970.06</v>
      </c>
      <c r="O12" s="269">
        <f>SUM(M12:N12)</f>
        <v>4081210.98</v>
      </c>
    </row>
    <row r="13" spans="1:15" ht="37.5" customHeight="1" thickBot="1" x14ac:dyDescent="0.3">
      <c r="A13" s="83">
        <v>2</v>
      </c>
      <c r="B13" s="84" t="s">
        <v>60</v>
      </c>
      <c r="C13" s="101">
        <f>[12]STA_SP4_ZO!$H$51</f>
        <v>4374</v>
      </c>
      <c r="D13" s="202">
        <f>[13]STA_SP4_ZO!$H$51</f>
        <v>14013</v>
      </c>
      <c r="E13" s="103">
        <f>[14]STA_SP4_ZO!$H$51</f>
        <v>10812</v>
      </c>
      <c r="F13" s="102">
        <f>[15]STA_SP4_ZO!$H$51</f>
        <v>2051</v>
      </c>
      <c r="G13" s="104">
        <f>[16]STA_SP4_ZO!$H$51</f>
        <v>563.5</v>
      </c>
      <c r="H13" s="95">
        <f>[17]STA_SP4_ZO!$H$51</f>
        <v>95.3</v>
      </c>
      <c r="I13" s="272">
        <f>SUM(C13:H13)</f>
        <v>31908.799999999999</v>
      </c>
      <c r="K13" s="566" t="s">
        <v>60</v>
      </c>
      <c r="L13" s="567"/>
      <c r="M13" s="106">
        <f>N7</f>
        <v>2717296.6</v>
      </c>
      <c r="N13" s="114">
        <f>I13</f>
        <v>31908.799999999999</v>
      </c>
      <c r="O13" s="270">
        <f>SUM(M13:N13)</f>
        <v>2749205.4</v>
      </c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A2:L2"/>
    <mergeCell ref="K12:L12"/>
    <mergeCell ref="K13:L13"/>
    <mergeCell ref="B10:B11"/>
    <mergeCell ref="A10:A11"/>
    <mergeCell ref="B3:L3"/>
    <mergeCell ref="A4:A5"/>
    <mergeCell ref="B4:B5"/>
    <mergeCell ref="I10:I11"/>
    <mergeCell ref="C10:H10"/>
    <mergeCell ref="O10:O11"/>
    <mergeCell ref="K10:L11"/>
    <mergeCell ref="M10:M11"/>
    <mergeCell ref="N10:N11"/>
    <mergeCell ref="N4:N5"/>
  </mergeCells>
  <pageMargins left="0.25" right="0.25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B36" sqref="B36:M41"/>
    </sheetView>
  </sheetViews>
  <sheetFormatPr defaultRowHeight="15" x14ac:dyDescent="0.25"/>
  <cols>
    <col min="1" max="1" width="25.7109375" customWidth="1"/>
    <col min="12" max="12" width="10.5703125" customWidth="1"/>
    <col min="13" max="13" width="10.28515625" customWidth="1"/>
    <col min="14" max="14" width="11.5703125" customWidth="1"/>
  </cols>
  <sheetData>
    <row r="1" spans="1:13" ht="11.25" customHeight="1" thickBot="1" x14ac:dyDescent="0.3">
      <c r="A1" s="119"/>
      <c r="B1" s="119"/>
      <c r="C1" s="158" t="s">
        <v>118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5.75" thickBot="1" x14ac:dyDescent="0.3">
      <c r="A2" s="77"/>
      <c r="B2" s="78" t="s">
        <v>69</v>
      </c>
      <c r="C2" s="64" t="s">
        <v>4</v>
      </c>
      <c r="D2" s="65" t="s">
        <v>5</v>
      </c>
      <c r="E2" s="64" t="s">
        <v>6</v>
      </c>
      <c r="F2" s="64" t="s">
        <v>8</v>
      </c>
      <c r="G2" s="21" t="s">
        <v>94</v>
      </c>
      <c r="H2" s="64" t="s">
        <v>9</v>
      </c>
      <c r="I2" s="65" t="s">
        <v>10</v>
      </c>
      <c r="J2" s="64" t="s">
        <v>93</v>
      </c>
      <c r="K2" s="63" t="s">
        <v>11</v>
      </c>
      <c r="L2" s="273" t="s">
        <v>96</v>
      </c>
      <c r="M2" s="64" t="s">
        <v>3</v>
      </c>
    </row>
    <row r="3" spans="1:13" x14ac:dyDescent="0.25">
      <c r="A3" s="123" t="s">
        <v>70</v>
      </c>
      <c r="B3" s="75"/>
      <c r="C3" s="75"/>
      <c r="D3" s="76"/>
      <c r="E3" s="75"/>
      <c r="F3" s="75"/>
      <c r="G3" s="75"/>
      <c r="H3" s="75"/>
      <c r="I3" s="76"/>
      <c r="J3" s="75"/>
      <c r="K3" s="274"/>
      <c r="L3" s="76"/>
      <c r="M3" s="75"/>
    </row>
    <row r="4" spans="1:13" x14ac:dyDescent="0.25">
      <c r="A4" s="124" t="s">
        <v>76</v>
      </c>
      <c r="B4" s="149">
        <f>[1]STA_SP7_NO!$C$9</f>
        <v>47071</v>
      </c>
      <c r="C4" s="149">
        <f>[2]STA_SP7_NO!$C$9</f>
        <v>122053</v>
      </c>
      <c r="D4" s="150">
        <f>[3]STA_SP7_NO!$C$9</f>
        <v>60739</v>
      </c>
      <c r="E4" s="149">
        <f>[4]STA_SP7_NO!$C$9</f>
        <v>75867</v>
      </c>
      <c r="F4" s="149">
        <f>[5]STA_SP7_NO!$C$9</f>
        <v>115724</v>
      </c>
      <c r="G4" s="149">
        <f>[6]STA_SP7_NO!$C$9</f>
        <v>294</v>
      </c>
      <c r="H4" s="149">
        <f>[7]STA_SP7_NO!$C$9</f>
        <v>16265</v>
      </c>
      <c r="I4" s="149">
        <f>[8]STA_SP7_NO!$C$9</f>
        <v>78824</v>
      </c>
      <c r="J4" s="149">
        <f>'[9]СП-7 (н.о.)'!$D$10</f>
        <v>2099</v>
      </c>
      <c r="K4" s="149">
        <f>[10]STA_SP7_NO!$C$9</f>
        <v>60154</v>
      </c>
      <c r="L4" s="290">
        <f>[11]STA_SP7_NO!$C$9</f>
        <v>789</v>
      </c>
      <c r="M4" s="149">
        <f>SUM(B4:L4)</f>
        <v>579879</v>
      </c>
    </row>
    <row r="5" spans="1:13" x14ac:dyDescent="0.25">
      <c r="A5" s="124" t="s">
        <v>77</v>
      </c>
      <c r="B5" s="149">
        <f>[1]STA_SP7_NO!$D$9</f>
        <v>215621.47</v>
      </c>
      <c r="C5" s="149">
        <f>[2]STA_SP7_NO!$D$9</f>
        <v>952441.53</v>
      </c>
      <c r="D5" s="150">
        <f>[3]STA_SP7_NO!$D$9</f>
        <v>299603</v>
      </c>
      <c r="E5" s="149">
        <f>[4]STA_SP7_NO!$D$9</f>
        <v>596813.41</v>
      </c>
      <c r="F5" s="149">
        <f>[5]STA_SP7_NO!$D$9</f>
        <v>929572.8</v>
      </c>
      <c r="G5" s="149">
        <f>[6]STA_SP7_NO!$D$9</f>
        <v>1035</v>
      </c>
      <c r="H5" s="149">
        <f>[7]STA_SP7_NO!$D$9</f>
        <v>166854</v>
      </c>
      <c r="I5" s="149">
        <f>[8]STA_SP7_NO!$D$9</f>
        <v>429272</v>
      </c>
      <c r="J5" s="149">
        <f>'[9]СП-7 (н.о.)'!$E$10</f>
        <v>41560.860000000008</v>
      </c>
      <c r="K5" s="149">
        <f>[10]STA_SP7_NO!$D$9</f>
        <v>509996</v>
      </c>
      <c r="L5" s="291">
        <f>[11]STA_SP7_NO!$D$9</f>
        <v>3310.93</v>
      </c>
      <c r="M5" s="149">
        <f>SUM(B5:L5)</f>
        <v>4146081</v>
      </c>
    </row>
    <row r="6" spans="1:13" x14ac:dyDescent="0.25">
      <c r="A6" s="124" t="s">
        <v>58</v>
      </c>
      <c r="B6" s="149">
        <f>[1]STA_SP7_NO!$E$9</f>
        <v>0</v>
      </c>
      <c r="C6" s="149">
        <f>[2]STA_SP7_NO!$E$9</f>
        <v>0</v>
      </c>
      <c r="D6" s="150">
        <f>[3]STA_SP7_NO!$E$9</f>
        <v>0</v>
      </c>
      <c r="E6" s="149">
        <f>[4]STA_SP7_NO!$E$9</f>
        <v>0</v>
      </c>
      <c r="F6" s="149">
        <f>[5]STA_SP7_NO!$E$9</f>
        <v>0</v>
      </c>
      <c r="G6" s="149">
        <f>[6]STA_SP7_NO!$F$9</f>
        <v>0</v>
      </c>
      <c r="H6" s="149">
        <f>[7]STA_SP7_NO!$E$9</f>
        <v>0</v>
      </c>
      <c r="I6" s="149">
        <f>[8]STA_SP7_NO!$E$9</f>
        <v>0</v>
      </c>
      <c r="J6" s="149">
        <f>'[9]СП-7 (н.о.)'!$F$10</f>
        <v>0</v>
      </c>
      <c r="K6" s="149">
        <f>[10]STA_SP7_NO!$E$9</f>
        <v>0</v>
      </c>
      <c r="L6" s="290">
        <f>[11]STA_SP7_NO!$E$9</f>
        <v>0</v>
      </c>
      <c r="M6" s="149">
        <f>SUM(B6:L6)</f>
        <v>0</v>
      </c>
    </row>
    <row r="7" spans="1:13" x14ac:dyDescent="0.25">
      <c r="A7" s="123" t="s">
        <v>71</v>
      </c>
      <c r="B7" s="75"/>
      <c r="C7" s="75"/>
      <c r="D7" s="76"/>
      <c r="E7" s="75"/>
      <c r="F7" s="75"/>
      <c r="G7" s="75"/>
      <c r="H7" s="75"/>
      <c r="I7" s="76"/>
      <c r="J7" s="75"/>
      <c r="K7" s="75"/>
      <c r="L7" s="76"/>
      <c r="M7" s="75"/>
    </row>
    <row r="8" spans="1:13" x14ac:dyDescent="0.25">
      <c r="A8" s="124" t="s">
        <v>76</v>
      </c>
      <c r="B8" s="149">
        <f>[1]STA_SP7_NO!$C$18</f>
        <v>48159</v>
      </c>
      <c r="C8" s="149">
        <f>[2]STA_SP7_NO!$C$18</f>
        <v>50865</v>
      </c>
      <c r="D8" s="150">
        <f>[3]STA_SP7_NO!$C$18</f>
        <v>26135</v>
      </c>
      <c r="E8" s="149">
        <f>[4]STA_SP7_NO!$C$18</f>
        <v>23972</v>
      </c>
      <c r="F8" s="149">
        <f>[5]STA_SP7_NO!$C$18</f>
        <v>21572</v>
      </c>
      <c r="G8" s="149">
        <f>[6]STA_SP7_NO!$C$18</f>
        <v>63720</v>
      </c>
      <c r="H8" s="149">
        <f>[7]STA_SP7_NO!$C$18</f>
        <v>55291</v>
      </c>
      <c r="I8" s="149">
        <f>[8]STA_SP7_NO!$C$18</f>
        <v>29041</v>
      </c>
      <c r="J8" s="149">
        <f>'[9]СП-7 (н.о.)'!$D$19</f>
        <v>10945</v>
      </c>
      <c r="K8" s="149">
        <f>[10]STA_SP7_NO!$C$18</f>
        <v>50048</v>
      </c>
      <c r="L8" s="291">
        <f>[11]STA_SP7_NO!$C$18</f>
        <v>6348</v>
      </c>
      <c r="M8" s="149">
        <f>SUM(B8:L8)</f>
        <v>386096</v>
      </c>
    </row>
    <row r="9" spans="1:13" x14ac:dyDescent="0.25">
      <c r="A9" s="124" t="s">
        <v>77</v>
      </c>
      <c r="B9" s="149">
        <f>[1]STA_SP7_NO!$D$18</f>
        <v>600399.76</v>
      </c>
      <c r="C9" s="149">
        <f>[2]STA_SP7_NO!$D18</f>
        <v>264436.11</v>
      </c>
      <c r="D9" s="150">
        <f>[3]STA_SP7_NO!$D$18</f>
        <v>348036</v>
      </c>
      <c r="E9" s="149">
        <f>[4]STA_SP7_NO!$D$18</f>
        <v>182530.31</v>
      </c>
      <c r="F9" s="149">
        <f>[5]STA_SP7_NO!$D$18</f>
        <v>212383.56</v>
      </c>
      <c r="G9" s="149">
        <f>[6]STA_SP7_NO!$D$18</f>
        <v>339016</v>
      </c>
      <c r="H9" s="149">
        <f>[7]STA_SP7_NO!$D$18</f>
        <v>537193</v>
      </c>
      <c r="I9" s="149">
        <f>[8]STA_SP7_NO!$D$18</f>
        <v>168133</v>
      </c>
      <c r="J9" s="149">
        <f>'[9]СП-7 (н.о.)'!$E$19</f>
        <v>120476.78000000001</v>
      </c>
      <c r="K9" s="149">
        <f>[10]STA_SP7_NO!$D$18</f>
        <v>350795</v>
      </c>
      <c r="L9" s="291">
        <f>[11]STA_SP7_NO!$D$18</f>
        <v>42538.48</v>
      </c>
      <c r="M9" s="149">
        <f>SUM(B9:L9)</f>
        <v>3165938</v>
      </c>
    </row>
    <row r="10" spans="1:13" x14ac:dyDescent="0.25">
      <c r="A10" s="124" t="s">
        <v>58</v>
      </c>
      <c r="B10" s="149">
        <f>[1]STA_SP7_NO!$E$18</f>
        <v>141992.87</v>
      </c>
      <c r="C10" s="149">
        <f>[2]STA_SP7_NO!$E$18</f>
        <v>64619.39</v>
      </c>
      <c r="D10" s="150">
        <f>[3]STA_SP7_NO!$E$18</f>
        <v>119821</v>
      </c>
      <c r="E10" s="149">
        <f>[4]STA_SP7_NO!$E$18</f>
        <v>34890.99</v>
      </c>
      <c r="F10" s="149">
        <f>[5]STA_SP7_NO!$E$18</f>
        <v>55102.7</v>
      </c>
      <c r="G10" s="149">
        <f>[6]STA_SP7_NO!$E$18</f>
        <v>110010</v>
      </c>
      <c r="H10" s="149">
        <f>[7]STA_SP7_NO!$E$18</f>
        <v>131163</v>
      </c>
      <c r="I10" s="149">
        <f>[8]STA_SP7_NO!$E$18</f>
        <v>45406.99</v>
      </c>
      <c r="J10" s="149">
        <f>'[9]СП-7 (н.о.)'!$F$19</f>
        <v>31975</v>
      </c>
      <c r="K10" s="149">
        <f>[10]STA_SP7_NO!$E$18</f>
        <v>99583</v>
      </c>
      <c r="L10" s="291">
        <f>[11]STA_SP7_NO!$E$18</f>
        <v>6082.82</v>
      </c>
      <c r="M10" s="149">
        <f>SUM(B10:L10)</f>
        <v>840647.75999999989</v>
      </c>
    </row>
    <row r="11" spans="1:13" x14ac:dyDescent="0.25">
      <c r="A11" s="123" t="s">
        <v>72</v>
      </c>
      <c r="B11" s="75"/>
      <c r="C11" s="75"/>
      <c r="D11" s="76"/>
      <c r="E11" s="75"/>
      <c r="F11" s="75"/>
      <c r="G11" s="75"/>
      <c r="H11" s="75"/>
      <c r="I11" s="76"/>
      <c r="J11" s="75"/>
      <c r="K11" s="75"/>
      <c r="L11" s="76"/>
      <c r="M11" s="75"/>
    </row>
    <row r="12" spans="1:13" x14ac:dyDescent="0.25">
      <c r="A12" s="124" t="s">
        <v>76</v>
      </c>
      <c r="B12" s="149">
        <f>[1]STA_SP7_NO!$C$19</f>
        <v>48048</v>
      </c>
      <c r="C12" s="149">
        <f>[2]STA_SP7_NO!$C$19</f>
        <v>37</v>
      </c>
      <c r="D12" s="150">
        <f>[3]STA_SP7_NO!$C$19</f>
        <v>11960</v>
      </c>
      <c r="E12" s="149">
        <f>[4]STA_SP7_NO!$C$19</f>
        <v>3037</v>
      </c>
      <c r="F12" s="149">
        <f>[5]STA_SP7_NO!$C$19</f>
        <v>0</v>
      </c>
      <c r="G12" s="149">
        <f>[6]STA_SP7_NO!$C$19</f>
        <v>918</v>
      </c>
      <c r="H12" s="149">
        <f>[7]STA_SP7_NO!$C$19</f>
        <v>14148</v>
      </c>
      <c r="I12" s="149">
        <f>[8]STA_SP7_NO!$C$19</f>
        <v>2971</v>
      </c>
      <c r="J12" s="149">
        <f>'[9]СП-7 (н.о.)'!$D$61</f>
        <v>0</v>
      </c>
      <c r="K12" s="149">
        <f>[10]STA_SP7_NO!$C$19</f>
        <v>0</v>
      </c>
      <c r="L12" s="291">
        <f>[11]STA_SP7_NO!$C$19</f>
        <v>0</v>
      </c>
      <c r="M12" s="149">
        <f>SUM(B12:L12)</f>
        <v>81119</v>
      </c>
    </row>
    <row r="13" spans="1:13" x14ac:dyDescent="0.25">
      <c r="A13" s="124" t="s">
        <v>77</v>
      </c>
      <c r="B13" s="149">
        <f>[1]STA_SP7_NO!$D$19</f>
        <v>541609.21</v>
      </c>
      <c r="C13" s="149">
        <f>[2]STA_SP7_NO!$D$19</f>
        <v>486.44</v>
      </c>
      <c r="D13" s="150">
        <f>[3]STA_SP7_NO!$D$19</f>
        <v>61104</v>
      </c>
      <c r="E13" s="149">
        <f>[4]STA_SP7_NO!$D$19</f>
        <v>12173.88</v>
      </c>
      <c r="F13" s="149">
        <f>[5]STA_SP7_NO!$D$19</f>
        <v>0</v>
      </c>
      <c r="G13" s="149">
        <f>[6]STA_SP7_NO!$D$19</f>
        <v>5089</v>
      </c>
      <c r="H13" s="149">
        <f>[7]STA_SP7_NO!$D$19</f>
        <v>68243</v>
      </c>
      <c r="I13" s="149">
        <f>[8]STA_SP7_NO!$D$19</f>
        <v>14505</v>
      </c>
      <c r="J13" s="149">
        <f>'[9]СП-7 (н.о.)'!$E$61</f>
        <v>0</v>
      </c>
      <c r="K13" s="149">
        <f>[10]STA_SP7_NO!$D$19</f>
        <v>0</v>
      </c>
      <c r="L13" s="291">
        <f>[11]STA_SP7_NO!$D$19</f>
        <v>0</v>
      </c>
      <c r="M13" s="149">
        <f>SUM(B13:L13)</f>
        <v>703210.52999999991</v>
      </c>
    </row>
    <row r="14" spans="1:13" x14ac:dyDescent="0.25">
      <c r="A14" s="124" t="s">
        <v>58</v>
      </c>
      <c r="B14" s="149">
        <f>[1]STA_SP7_NO!$E$19</f>
        <v>125583.24</v>
      </c>
      <c r="C14" s="149">
        <f>[2]STA_SP7_NO!$E$19</f>
        <v>65.349999999999994</v>
      </c>
      <c r="D14" s="150">
        <f>[3]STA_SP7_NO!$E$19</f>
        <v>18364</v>
      </c>
      <c r="E14" s="149">
        <f>[4]STA_SP7_NO!$E$19</f>
        <v>2886.53</v>
      </c>
      <c r="F14" s="149">
        <f>[5]STA_SP7_NO!$E$19</f>
        <v>0</v>
      </c>
      <c r="G14" s="149">
        <f>[6]STA_SP7_NO!$E$19</f>
        <v>1742</v>
      </c>
      <c r="H14" s="149">
        <f>[7]STA_SP7_NO!$E$19</f>
        <v>21386</v>
      </c>
      <c r="I14" s="149">
        <f>[8]STA_SP7_NO!$E$19</f>
        <v>4944.99</v>
      </c>
      <c r="J14" s="149">
        <f>'[9]СП-7 (н.о.)'!$F$61</f>
        <v>0</v>
      </c>
      <c r="K14" s="149">
        <f>[10]STA_SP7_NO!$E$19</f>
        <v>0</v>
      </c>
      <c r="L14" s="291">
        <f>[11]STA_SP7_NO!$E$19</f>
        <v>0</v>
      </c>
      <c r="M14" s="149">
        <f>SUM(B14:L14)</f>
        <v>174972.11000000002</v>
      </c>
    </row>
    <row r="15" spans="1:13" x14ac:dyDescent="0.25">
      <c r="A15" s="123" t="s">
        <v>73</v>
      </c>
      <c r="B15" s="75"/>
      <c r="C15" s="75"/>
      <c r="D15" s="76"/>
      <c r="E15" s="75"/>
      <c r="F15" s="75"/>
      <c r="G15" s="75"/>
      <c r="H15" s="75"/>
      <c r="I15" s="76"/>
      <c r="J15" s="75"/>
      <c r="K15" s="75"/>
      <c r="L15" s="76"/>
      <c r="M15" s="75"/>
    </row>
    <row r="16" spans="1:13" x14ac:dyDescent="0.25">
      <c r="A16" s="124" t="s">
        <v>76</v>
      </c>
      <c r="B16" s="149">
        <f>[1]STA_SP7_NO!$C$20</f>
        <v>1448</v>
      </c>
      <c r="C16" s="149">
        <f>[2]STA_SP7_NO!$C$20</f>
        <v>3558</v>
      </c>
      <c r="D16" s="150">
        <f>[3]STA_SP7_NO!$C$20</f>
        <v>86</v>
      </c>
      <c r="E16" s="149">
        <f>[4]STA_SP7_NO!$C$20</f>
        <v>4174</v>
      </c>
      <c r="F16" s="149">
        <f>[5]STA_SP7_NO!$C$20</f>
        <v>22967</v>
      </c>
      <c r="G16" s="149">
        <f>[6]STA_SP7_NO!$C$20</f>
        <v>445</v>
      </c>
      <c r="H16" s="149">
        <f>[7]STA_SP7_NO!$C$20</f>
        <v>2233</v>
      </c>
      <c r="I16" s="149">
        <f>[8]STA_SP7_NO!$C$20</f>
        <v>1371</v>
      </c>
      <c r="J16" s="149">
        <f>'[9]СП-7 (н.о.)'!$D$63</f>
        <v>305</v>
      </c>
      <c r="K16" s="149">
        <f>[10]STA_SP7_NO!$C$20</f>
        <v>606</v>
      </c>
      <c r="L16" s="291">
        <f>[11]STA_SP7_NO!$C$20</f>
        <v>0</v>
      </c>
      <c r="M16" s="149">
        <f>SUM(B16:L16)</f>
        <v>37193</v>
      </c>
    </row>
    <row r="17" spans="1:13" x14ac:dyDescent="0.25">
      <c r="A17" s="124" t="s">
        <v>77</v>
      </c>
      <c r="B17" s="149">
        <f>[1]STA_SP7_NO!$D$20</f>
        <v>504.7</v>
      </c>
      <c r="C17" s="149">
        <f>[2]STA_SP7_NO!$D$20</f>
        <v>2345.6999999999998</v>
      </c>
      <c r="D17" s="150">
        <f>[3]STA_SP7_NO!$D$20</f>
        <v>36</v>
      </c>
      <c r="E17" s="149">
        <f>[4]STA_SP7_NO!$D$20</f>
        <v>2651.94</v>
      </c>
      <c r="F17" s="149">
        <f>[5]STA_SP7_NO!$D$20</f>
        <v>9953</v>
      </c>
      <c r="G17" s="149">
        <f>[6]STA_SP7_NO!$D$20</f>
        <v>201</v>
      </c>
      <c r="H17" s="149">
        <f>[7]STA_SP7_NO!$D$20</f>
        <v>1125</v>
      </c>
      <c r="I17" s="149">
        <f>[8]STA_SP7_NO!$D$20</f>
        <v>787</v>
      </c>
      <c r="J17" s="149">
        <f>'[9]СП-7 (н.о.)'!$E$63</f>
        <v>123.6</v>
      </c>
      <c r="K17" s="149">
        <f>[10]STA_SP7_NO!$D$20</f>
        <v>1064</v>
      </c>
      <c r="L17" s="291">
        <f>[11]STA_SP7_NO!$D$20</f>
        <v>0</v>
      </c>
      <c r="M17" s="149">
        <f>SUM(B17:L17)</f>
        <v>18791.939999999999</v>
      </c>
    </row>
    <row r="18" spans="1:13" x14ac:dyDescent="0.25">
      <c r="A18" s="124" t="s">
        <v>58</v>
      </c>
      <c r="B18" s="149">
        <f>[1]STA_SP7_NO!$E$20</f>
        <v>151.41</v>
      </c>
      <c r="C18" s="149">
        <f>[2]STA_SP7_NO!$E$20</f>
        <v>517.05999999999995</v>
      </c>
      <c r="D18" s="150">
        <f>[3]STA_SP7_NO!$E$20</f>
        <v>11</v>
      </c>
      <c r="E18" s="149">
        <f>[4]STA_SP7_NO!$E$20</f>
        <v>791.65</v>
      </c>
      <c r="F18" s="149">
        <f>[5]STA_SP7_NO!$E$20</f>
        <v>5945</v>
      </c>
      <c r="G18" s="149">
        <f>[6]STA_SP7_NO!$E$20</f>
        <v>1</v>
      </c>
      <c r="H18" s="149">
        <f>[7]STA_SP7_NO!$E$20</f>
        <v>0</v>
      </c>
      <c r="I18" s="149">
        <f>[8]STA_SP7_NO!$E$20</f>
        <v>196.31</v>
      </c>
      <c r="J18" s="149">
        <f>'[9]СП-7 (н.о.)'!$F$63</f>
        <v>43</v>
      </c>
      <c r="K18" s="149">
        <f>[10]STA_SP7_NO!$E$20</f>
        <v>368</v>
      </c>
      <c r="L18" s="291">
        <f>[11]STA_SP7_NO!$E$20</f>
        <v>0</v>
      </c>
      <c r="M18" s="149">
        <f>SUM(B18:L18)</f>
        <v>8024.43</v>
      </c>
    </row>
    <row r="19" spans="1:13" x14ac:dyDescent="0.25">
      <c r="A19" s="123" t="s">
        <v>74</v>
      </c>
      <c r="B19" s="75"/>
      <c r="C19" s="75"/>
      <c r="D19" s="76"/>
      <c r="E19" s="75"/>
      <c r="F19" s="75"/>
      <c r="G19" s="75"/>
      <c r="H19" s="75"/>
      <c r="I19" s="76"/>
      <c r="J19" s="75"/>
      <c r="K19" s="75"/>
      <c r="L19" s="76"/>
      <c r="M19" s="75"/>
    </row>
    <row r="20" spans="1:13" x14ac:dyDescent="0.25">
      <c r="A20" s="124" t="s">
        <v>76</v>
      </c>
      <c r="B20" s="149">
        <f>[1]STA_SP7_NO!$C$21</f>
        <v>0</v>
      </c>
      <c r="C20" s="149">
        <f>[2]STA_SP7_NO!$C$21</f>
        <v>0</v>
      </c>
      <c r="D20" s="150">
        <f>[3]STA_SP7_NO!$C$21</f>
        <v>780</v>
      </c>
      <c r="E20" s="149">
        <f>[4]STA_SP7_NO!$C$21</f>
        <v>0</v>
      </c>
      <c r="F20" s="149">
        <f>[5]STA_SP7_NO!$C$21</f>
        <v>0</v>
      </c>
      <c r="G20" s="149">
        <f>[6]STA_SP7_NO!$C$21</f>
        <v>0</v>
      </c>
      <c r="H20" s="149">
        <f>[7]STA_SP7_NO!$C$21</f>
        <v>0</v>
      </c>
      <c r="I20" s="149">
        <f>[8]STA_SP7_NO!$C$21</f>
        <v>0</v>
      </c>
      <c r="J20" s="149">
        <f>'[9]СП-7 (н.о.)'!$D$71</f>
        <v>0</v>
      </c>
      <c r="K20" s="149">
        <f>[10]STA_SP7_NO!$C$21</f>
        <v>0</v>
      </c>
      <c r="L20" s="291">
        <f>[11]STA_SP7_NO!$C$21</f>
        <v>0</v>
      </c>
      <c r="M20" s="149">
        <f>SUM(B20:L20)</f>
        <v>780</v>
      </c>
    </row>
    <row r="21" spans="1:13" x14ac:dyDescent="0.25">
      <c r="A21" s="124" t="s">
        <v>77</v>
      </c>
      <c r="B21" s="149">
        <f>[1]STA_SP7_NO!$D$21</f>
        <v>0</v>
      </c>
      <c r="C21" s="149">
        <f>[2]STA_SP7_NO!$D$21</f>
        <v>0</v>
      </c>
      <c r="D21" s="150">
        <f>[3]STA_SP7_NO!$D$21</f>
        <v>10009</v>
      </c>
      <c r="E21" s="149">
        <f>[4]STA_SP7_NO!$D$21</f>
        <v>0</v>
      </c>
      <c r="F21" s="149">
        <f>[5]STA_SP7_NO!$D$21</f>
        <v>0</v>
      </c>
      <c r="G21" s="149">
        <f>[6]STA_SP7_NO!$D$21</f>
        <v>0</v>
      </c>
      <c r="H21" s="149">
        <f>[7]STA_SP7_NO!$D$21</f>
        <v>0</v>
      </c>
      <c r="I21" s="149">
        <f>[8]STA_SP7_NO!$D$21</f>
        <v>0</v>
      </c>
      <c r="J21" s="149">
        <f>'[9]СП-7 (н.о.)'!$E$71</f>
        <v>0</v>
      </c>
      <c r="K21" s="149">
        <f>[10]STA_SP7_NO!$D$21</f>
        <v>0</v>
      </c>
      <c r="L21" s="291">
        <f>[11]STA_SP7_NO!$D$21</f>
        <v>0</v>
      </c>
      <c r="M21" s="149">
        <f>SUM(B21:L21)</f>
        <v>10009</v>
      </c>
    </row>
    <row r="22" spans="1:13" ht="12.75" customHeight="1" x14ac:dyDescent="0.25">
      <c r="A22" s="124" t="s">
        <v>58</v>
      </c>
      <c r="B22" s="149">
        <f>[1]STA_SP7_NO!$E$21</f>
        <v>0</v>
      </c>
      <c r="C22" s="149">
        <f>[2]STA_SP7_NO!$E$21</f>
        <v>0</v>
      </c>
      <c r="D22" s="150">
        <f>[3]STA_SP7_NO!$E$21</f>
        <v>1501</v>
      </c>
      <c r="E22" s="149">
        <f>[4]STA_SP7_NO!$E$21</f>
        <v>0</v>
      </c>
      <c r="F22" s="149">
        <f>[5]STA_SP7_NO!$E$21</f>
        <v>0</v>
      </c>
      <c r="G22" s="149">
        <f>[6]STA_SP7_NO!$E$21</f>
        <v>0</v>
      </c>
      <c r="H22" s="149">
        <f>[7]STA_SP7_NO!$E$21</f>
        <v>0</v>
      </c>
      <c r="I22" s="149">
        <f>[8]STA_SP7_NO!$E$21</f>
        <v>0</v>
      </c>
      <c r="J22" s="149">
        <f>'[9]СП-7 (н.о.)'!$F$71</f>
        <v>0</v>
      </c>
      <c r="K22" s="149">
        <f>[10]STA_SP7_NO!$E$21</f>
        <v>0</v>
      </c>
      <c r="L22" s="291">
        <f>[11]STA_SP7_NO!$E$21</f>
        <v>0</v>
      </c>
      <c r="M22" s="149">
        <f>SUM(B22:L22)</f>
        <v>1501</v>
      </c>
    </row>
    <row r="23" spans="1:13" x14ac:dyDescent="0.25">
      <c r="A23" s="123" t="s">
        <v>75</v>
      </c>
      <c r="B23" s="75"/>
      <c r="C23" s="75"/>
      <c r="D23" s="76"/>
      <c r="E23" s="75"/>
      <c r="F23" s="75"/>
      <c r="G23" s="75"/>
      <c r="H23" s="75"/>
      <c r="I23" s="76"/>
      <c r="J23" s="75"/>
      <c r="K23" s="75"/>
      <c r="L23" s="76"/>
      <c r="M23" s="75"/>
    </row>
    <row r="24" spans="1:13" x14ac:dyDescent="0.25">
      <c r="A24" s="124" t="s">
        <v>76</v>
      </c>
      <c r="B24" s="149">
        <f>[1]STA_SP7_NO!$C$22</f>
        <v>3027</v>
      </c>
      <c r="C24" s="149">
        <f>[2]STA_SP7_NO!$C$22</f>
        <v>8871</v>
      </c>
      <c r="D24" s="150">
        <f>[3]STA_SP7_NO!$C$22</f>
        <v>2125</v>
      </c>
      <c r="E24" s="149">
        <f>[4]STA_SP7_NO!$C$22</f>
        <v>37120</v>
      </c>
      <c r="F24" s="149">
        <f>[5]STA_SP7_NO!$C$22</f>
        <v>0</v>
      </c>
      <c r="G24" s="149">
        <f>[6]STA_SP7_NO!$C$22</f>
        <v>0</v>
      </c>
      <c r="H24" s="149">
        <f>[7]STA_SP7_NO!$C$22</f>
        <v>13</v>
      </c>
      <c r="I24" s="149">
        <f>[8]STA_SP7_NO!$C$22</f>
        <v>950</v>
      </c>
      <c r="J24" s="149">
        <f>'[9]СП-7 (н.о.)'!$D$85</f>
        <v>31216</v>
      </c>
      <c r="K24" s="149">
        <f>[10]STA_SP7_NO!$C$22</f>
        <v>54056</v>
      </c>
      <c r="L24" s="291">
        <f>[11]STA_SP7_NO!$C$22</f>
        <v>0</v>
      </c>
      <c r="M24" s="149">
        <f>SUM(B24:L24)</f>
        <v>137378</v>
      </c>
    </row>
    <row r="25" spans="1:13" x14ac:dyDescent="0.25">
      <c r="A25" s="124" t="s">
        <v>77</v>
      </c>
      <c r="B25" s="149">
        <f>[1]STA_SP7_NO!$D$22</f>
        <v>51674.81</v>
      </c>
      <c r="C25" s="149">
        <f>[2]STA_SP7_NO!$D$22</f>
        <v>14908.79</v>
      </c>
      <c r="D25" s="150">
        <f>[3]STA_SP7_NO!$D$22</f>
        <v>4302</v>
      </c>
      <c r="E25" s="149">
        <f>[4]STA_SP7_NO!$D$22</f>
        <v>43155.97</v>
      </c>
      <c r="F25" s="149">
        <f>[5]STA_SP7_NO!$D$22</f>
        <v>0</v>
      </c>
      <c r="G25" s="149">
        <f>[6]STA_SP7_NO!$D$22</f>
        <v>0</v>
      </c>
      <c r="H25" s="149">
        <f>[7]STA_SP7_NO!$D$22</f>
        <v>144</v>
      </c>
      <c r="I25" s="149">
        <f>[8]STA_SP7_NO!$D$22</f>
        <v>3561.6</v>
      </c>
      <c r="J25" s="149">
        <f>'[9]СП-7 (н.о.)'!$E$85</f>
        <v>235192.47</v>
      </c>
      <c r="K25" s="149">
        <f>[10]STA_SP7_NO!$D$22</f>
        <v>57095</v>
      </c>
      <c r="L25" s="291">
        <f>[11]STA_SP7_NO!$D$22</f>
        <v>0</v>
      </c>
      <c r="M25" s="149">
        <f>SUM(B25:L25)</f>
        <v>410034.64</v>
      </c>
    </row>
    <row r="26" spans="1:13" x14ac:dyDescent="0.25">
      <c r="A26" s="124" t="s">
        <v>58</v>
      </c>
      <c r="B26" s="149">
        <f>[1]STA_SP7_NO!$E$22</f>
        <v>11221.51</v>
      </c>
      <c r="C26" s="149">
        <f>[2]STA_SP7_NO!$E$22</f>
        <v>4447.95</v>
      </c>
      <c r="D26" s="150">
        <f>[3]STA_SP7_NO!$E$22</f>
        <v>1241</v>
      </c>
      <c r="E26" s="149">
        <f>[4]STA_SP7_NO!$E$22</f>
        <v>12803.49</v>
      </c>
      <c r="F26" s="149">
        <f>[5]STA_SP7_NO!$E$22</f>
        <v>0</v>
      </c>
      <c r="G26" s="149">
        <f>[6]STA_SP7_NO!$E$22</f>
        <v>0</v>
      </c>
      <c r="H26" s="149">
        <f>[7]STA_SP7_NO!$E$22</f>
        <v>0</v>
      </c>
      <c r="I26" s="149">
        <f>[8]STA_SP7_NO!$E$22</f>
        <v>0</v>
      </c>
      <c r="J26" s="149">
        <f>'[9]СП-7 (н.о.)'!$F$85</f>
        <v>11973</v>
      </c>
      <c r="K26" s="149">
        <f>[10]STA_SP7_NO!$E$22</f>
        <v>21814</v>
      </c>
      <c r="L26" s="291">
        <f>[11]STA_SP7_NO!$E$22</f>
        <v>0</v>
      </c>
      <c r="M26" s="149">
        <f>SUM(B26:L26)</f>
        <v>63500.95</v>
      </c>
    </row>
    <row r="27" spans="1:13" x14ac:dyDescent="0.25">
      <c r="A27" s="123" t="s">
        <v>78</v>
      </c>
      <c r="B27" s="75"/>
      <c r="C27" s="75"/>
      <c r="D27" s="76"/>
      <c r="E27" s="75"/>
      <c r="F27" s="75"/>
      <c r="G27" s="75"/>
      <c r="H27" s="75"/>
      <c r="I27" s="76"/>
      <c r="J27" s="75"/>
      <c r="K27" s="75"/>
      <c r="L27" s="76"/>
      <c r="M27" s="75"/>
    </row>
    <row r="28" spans="1:13" x14ac:dyDescent="0.25">
      <c r="A28" s="124" t="s">
        <v>76</v>
      </c>
      <c r="B28" s="149">
        <f>[1]STA_SP7_NO!$C$29</f>
        <v>42106</v>
      </c>
      <c r="C28" s="149">
        <f>[2]STA_SP7_NO!$C$29</f>
        <v>7002</v>
      </c>
      <c r="D28" s="150">
        <f>[3]STA_SP7_NO!$C$29</f>
        <v>4736</v>
      </c>
      <c r="E28" s="149">
        <f>[4]STA_SP7_NO!$C$29</f>
        <v>28023</v>
      </c>
      <c r="F28" s="149">
        <f>[5]STA_SP7_NO!$C$29</f>
        <v>5424</v>
      </c>
      <c r="G28" s="149">
        <f>[6]STA_SP7_NO!$C$29</f>
        <v>36298</v>
      </c>
      <c r="H28" s="149">
        <f>[7]STA_SP7_NO!$C$29</f>
        <v>67576</v>
      </c>
      <c r="I28" s="149">
        <f>[8]STA_SP7_NO!$C$29</f>
        <v>8535</v>
      </c>
      <c r="J28" s="149">
        <f>'[9]СП-7 (н.о.)'!$D$86</f>
        <v>51287</v>
      </c>
      <c r="K28" s="149">
        <f>[10]STA_SP7_NO!$C$29</f>
        <v>3609</v>
      </c>
      <c r="L28" s="291">
        <f>[11]STA_SP7_NO!$C$29</f>
        <v>35</v>
      </c>
      <c r="M28" s="149">
        <f>SUM(B28:L28)</f>
        <v>254631</v>
      </c>
    </row>
    <row r="29" spans="1:13" x14ac:dyDescent="0.25">
      <c r="A29" s="124" t="s">
        <v>77</v>
      </c>
      <c r="B29" s="149">
        <f>[1]STA_SP7_NO!$D$29</f>
        <v>416950.56</v>
      </c>
      <c r="C29" s="149">
        <f>[2]STA_SP7_NO!$D$29</f>
        <v>38588.82</v>
      </c>
      <c r="D29" s="150">
        <f>[3]STA_SP7_NO!$D$29</f>
        <v>25676</v>
      </c>
      <c r="E29" s="149">
        <f>[4]STA_SP7_NO!$D$29</f>
        <v>191076.69</v>
      </c>
      <c r="F29" s="149">
        <f>[5]STA_SP7_NO!$D$29</f>
        <v>35055.21</v>
      </c>
      <c r="G29" s="149">
        <f>[6]STA_SP7_NO!$D$29</f>
        <v>195816</v>
      </c>
      <c r="H29" s="149">
        <f>[7]STA_SP7_NO!$D$29</f>
        <v>371015</v>
      </c>
      <c r="I29" s="149">
        <f>[8]STA_SP7_NO!$D$29</f>
        <v>48104</v>
      </c>
      <c r="J29" s="149">
        <f>'[9]СП-7 (н.о.)'!$E$86</f>
        <v>306282.07999999996</v>
      </c>
      <c r="K29" s="149">
        <f>[10]STA_SP7_NO!$D$29</f>
        <v>19595</v>
      </c>
      <c r="L29" s="291">
        <f>[11]STA_SP7_NO!$D$29</f>
        <v>364.68</v>
      </c>
      <c r="M29" s="149">
        <f>SUM(B29:L29)</f>
        <v>1648524.0399999998</v>
      </c>
    </row>
    <row r="30" spans="1:13" x14ac:dyDescent="0.25">
      <c r="A30" s="124" t="s">
        <v>58</v>
      </c>
      <c r="B30" s="149">
        <f>[1]STA_SP7_NO!$E$29</f>
        <v>116598.88</v>
      </c>
      <c r="C30" s="149">
        <f>[2]STA_SP7_NO!$E$29</f>
        <v>7310.7</v>
      </c>
      <c r="D30" s="150">
        <f>[3]STA_SP7_NO!$E$29</f>
        <v>3610</v>
      </c>
      <c r="E30" s="149">
        <f>[4]STA_SP7_NO!$E$29</f>
        <v>36458.239999999998</v>
      </c>
      <c r="F30" s="149">
        <f>[5]STA_SP7_NO!$E$29</f>
        <v>9676</v>
      </c>
      <c r="G30" s="149">
        <f>[6]STA_SP7_NO!$E$29</f>
        <v>49048</v>
      </c>
      <c r="H30" s="149">
        <f>[7]STA_SP7_NO!$E$29</f>
        <v>77832</v>
      </c>
      <c r="I30" s="149">
        <f>[8]STA_SP7_NO!$E$29</f>
        <v>8271.09</v>
      </c>
      <c r="J30" s="149">
        <f>'[9]СП-7 (н.о.)'!$F$86</f>
        <v>853</v>
      </c>
      <c r="K30" s="149">
        <f>[10]STA_SP7_NO!$E$29</f>
        <v>22483</v>
      </c>
      <c r="L30" s="291">
        <f>[11]STA_SP7_NO!$E$29</f>
        <v>34.770000000000003</v>
      </c>
      <c r="M30" s="149">
        <f>SUM(B30:L30)</f>
        <v>332175.68000000005</v>
      </c>
    </row>
    <row r="31" spans="1:13" ht="12" customHeight="1" x14ac:dyDescent="0.25">
      <c r="A31" s="123" t="s">
        <v>79</v>
      </c>
      <c r="B31" s="123"/>
      <c r="C31" s="75"/>
      <c r="D31" s="76"/>
      <c r="E31" s="75"/>
      <c r="F31" s="75"/>
      <c r="G31" s="75"/>
      <c r="H31" s="75"/>
      <c r="I31" s="76"/>
      <c r="J31" s="75"/>
      <c r="K31" s="75"/>
      <c r="L31" s="76"/>
      <c r="M31" s="75"/>
    </row>
    <row r="32" spans="1:13" x14ac:dyDescent="0.25">
      <c r="A32" s="124" t="s">
        <v>76</v>
      </c>
      <c r="B32" s="149">
        <f>[1]STA_SP7_NO!$C$38</f>
        <v>0</v>
      </c>
      <c r="C32" s="149">
        <f>[2]STA_SP7_NO!$C$38</f>
        <v>0</v>
      </c>
      <c r="D32" s="150">
        <f>[3]STA_SP7_NO!$C$38</f>
        <v>0</v>
      </c>
      <c r="E32" s="149">
        <f>[4]STA_SP7_NO!$C$38</f>
        <v>20592</v>
      </c>
      <c r="F32" s="149">
        <f>[5]STA_SP7_NO!$C$38</f>
        <v>128</v>
      </c>
      <c r="G32" s="149">
        <f>[6]STA_SP7_NO!$C$38</f>
        <v>0</v>
      </c>
      <c r="H32" s="149">
        <f>[7]STA_SP7_NO!$C$38</f>
        <v>0</v>
      </c>
      <c r="I32" s="149">
        <f>[8]STA_SP7_NO!$C$38</f>
        <v>0</v>
      </c>
      <c r="J32" s="149">
        <f>'[9]СП-7 (н.о.)'!$D$95</f>
        <v>8</v>
      </c>
      <c r="K32" s="149">
        <f>[10]STA_SP7_NO!$C$38</f>
        <v>887</v>
      </c>
      <c r="L32" s="291">
        <f>[11]STA_SP7_NO!$C$38</f>
        <v>0</v>
      </c>
      <c r="M32" s="149">
        <f>SUM(B32:L32)</f>
        <v>21615</v>
      </c>
    </row>
    <row r="33" spans="1:13" ht="12.75" customHeight="1" x14ac:dyDescent="0.25">
      <c r="A33" s="124" t="s">
        <v>77</v>
      </c>
      <c r="B33" s="149">
        <f>[1]STA_SP7_NO!$D$38</f>
        <v>0</v>
      </c>
      <c r="C33" s="149">
        <f>[2]STA_SP7_NO!$D$38</f>
        <v>0</v>
      </c>
      <c r="D33" s="150">
        <f>[3]STA_SP7_NO!$D$38</f>
        <v>0</v>
      </c>
      <c r="E33" s="149">
        <f>[4]STA_SP7_NO!$D$38</f>
        <v>16010.56</v>
      </c>
      <c r="F33" s="149">
        <f>[5]STA_SP7_NO!$D$38</f>
        <v>610</v>
      </c>
      <c r="G33" s="149">
        <f>[6]STA_SP7_NO!$D$38</f>
        <v>0</v>
      </c>
      <c r="H33" s="149">
        <f>[7]STA_SP7_NO!$D$38</f>
        <v>0</v>
      </c>
      <c r="I33" s="149">
        <f>[8]STA_SP7_NO!$D$38</f>
        <v>0</v>
      </c>
      <c r="J33" s="149">
        <f>'[9]СП-7 (н.о.)'!$E$95</f>
        <v>274.39</v>
      </c>
      <c r="K33" s="149">
        <f>[10]STA_SP7_NO!$D$38</f>
        <v>11580</v>
      </c>
      <c r="L33" s="291">
        <f>[11]STA_SP7_NO!$D$38</f>
        <v>0</v>
      </c>
      <c r="M33" s="149">
        <f>SUM(B33:L33)</f>
        <v>28474.949999999997</v>
      </c>
    </row>
    <row r="34" spans="1:13" ht="15.75" thickBot="1" x14ac:dyDescent="0.3">
      <c r="A34" s="125" t="s">
        <v>58</v>
      </c>
      <c r="B34" s="207">
        <f>[1]STA_SP7_NO!$E$38</f>
        <v>0</v>
      </c>
      <c r="C34" s="207">
        <f>[2]STA_SP7_NO!$E$38</f>
        <v>0</v>
      </c>
      <c r="D34" s="208">
        <f>[3]STA_SP7_NO!$E$38</f>
        <v>0</v>
      </c>
      <c r="E34" s="116">
        <f>[4]STA_SP7_NO!$E$38</f>
        <v>1076.19</v>
      </c>
      <c r="F34" s="116">
        <f>[5]STA_SP7_NO!$E$38</f>
        <v>371</v>
      </c>
      <c r="G34" s="116">
        <f>[6]STA_SP7_NO!$E$38</f>
        <v>0</v>
      </c>
      <c r="H34" s="116">
        <f>[7]STA_SP7_NO!$E$38</f>
        <v>0</v>
      </c>
      <c r="I34" s="116">
        <f>[8]STA_SP7_NO!$E$38</f>
        <v>0</v>
      </c>
      <c r="J34" s="116">
        <f>'[9]СП-7 (н.о.)'!$F$95</f>
        <v>0</v>
      </c>
      <c r="K34" s="116">
        <f>[10]STA_SP7_NO!$E$38</f>
        <v>2990</v>
      </c>
      <c r="L34" s="292">
        <f>[11]STA_SP7_NO!$E$38</f>
        <v>0</v>
      </c>
      <c r="M34" s="116">
        <f>SUM(B34:L34)</f>
        <v>4437.1900000000005</v>
      </c>
    </row>
    <row r="37" spans="1:13" x14ac:dyDescent="0.25"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</row>
    <row r="38" spans="1:13" x14ac:dyDescent="0.25"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</row>
    <row r="39" spans="1:13" x14ac:dyDescent="0.25"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</row>
    <row r="40" spans="1:13" x14ac:dyDescent="0.25">
      <c r="L40" s="1"/>
      <c r="M40" s="198"/>
    </row>
    <row r="41" spans="1:13" x14ac:dyDescent="0.25"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</row>
    <row r="42" spans="1:13" x14ac:dyDescent="0.25"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</row>
    <row r="45" spans="1:13" x14ac:dyDescent="0.25"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</row>
  </sheetData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activeCell="K24" sqref="K24"/>
    </sheetView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x14ac:dyDescent="0.25">
      <c r="A2" s="164"/>
      <c r="B2" s="576" t="s">
        <v>119</v>
      </c>
      <c r="C2" s="576"/>
      <c r="D2" s="576"/>
      <c r="E2" s="576"/>
      <c r="F2" s="576"/>
      <c r="G2" s="577"/>
      <c r="H2" s="577"/>
      <c r="I2" s="94"/>
      <c r="J2" s="94"/>
      <c r="K2" s="94"/>
    </row>
    <row r="3" spans="1:11" ht="15.75" thickBot="1" x14ac:dyDescent="0.3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55" t="s">
        <v>92</v>
      </c>
    </row>
    <row r="4" spans="1:11" ht="15.75" thickBot="1" x14ac:dyDescent="0.3">
      <c r="A4" s="509" t="s">
        <v>82</v>
      </c>
      <c r="B4" s="509" t="s">
        <v>57</v>
      </c>
      <c r="C4" s="509" t="s">
        <v>83</v>
      </c>
      <c r="D4" s="509" t="s">
        <v>84</v>
      </c>
      <c r="E4" s="578" t="s">
        <v>85</v>
      </c>
      <c r="F4" s="579"/>
      <c r="G4" s="580"/>
      <c r="H4" s="509" t="s">
        <v>86</v>
      </c>
      <c r="I4" s="509" t="s">
        <v>80</v>
      </c>
      <c r="J4" s="509" t="s">
        <v>87</v>
      </c>
      <c r="K4" s="509" t="s">
        <v>3</v>
      </c>
    </row>
    <row r="5" spans="1:11" ht="47.25" customHeight="1" thickBot="1" x14ac:dyDescent="0.3">
      <c r="A5" s="510"/>
      <c r="B5" s="510"/>
      <c r="C5" s="510"/>
      <c r="D5" s="510"/>
      <c r="E5" s="89" t="s">
        <v>59</v>
      </c>
      <c r="F5" s="89" t="s">
        <v>60</v>
      </c>
      <c r="G5" s="89" t="s">
        <v>88</v>
      </c>
      <c r="H5" s="510"/>
      <c r="I5" s="510"/>
      <c r="J5" s="510"/>
      <c r="K5" s="510"/>
    </row>
    <row r="6" spans="1:11" ht="15.75" thickBot="1" x14ac:dyDescent="0.3">
      <c r="A6" s="275"/>
      <c r="B6" s="276" t="s">
        <v>55</v>
      </c>
      <c r="C6" s="277">
        <f t="shared" ref="C6:K6" si="0">SUM(C7:C17)</f>
        <v>6095514.2800000003</v>
      </c>
      <c r="D6" s="278">
        <f t="shared" si="0"/>
        <v>125342.59</v>
      </c>
      <c r="E6" s="279">
        <f t="shared" si="0"/>
        <v>3988240.92</v>
      </c>
      <c r="F6" s="279">
        <f t="shared" si="0"/>
        <v>2717296.6</v>
      </c>
      <c r="G6" s="280">
        <f t="shared" si="0"/>
        <v>6885907.0200000005</v>
      </c>
      <c r="H6" s="278">
        <f t="shared" si="0"/>
        <v>0</v>
      </c>
      <c r="I6" s="278">
        <f t="shared" si="0"/>
        <v>0</v>
      </c>
      <c r="J6" s="278">
        <f t="shared" si="0"/>
        <v>35405.72</v>
      </c>
      <c r="K6" s="281">
        <f t="shared" si="0"/>
        <v>13142169.610000003</v>
      </c>
    </row>
    <row r="7" spans="1:11" x14ac:dyDescent="0.25">
      <c r="A7" s="90">
        <v>1</v>
      </c>
      <c r="B7" s="129" t="s">
        <v>69</v>
      </c>
      <c r="C7" s="136">
        <f>[1]STA_SP5_NO!$C$41+[1]STA_SP5_NO!$K$41</f>
        <v>1096979.23</v>
      </c>
      <c r="D7" s="137">
        <f>[1]STA_SP5_NO!$D$41</f>
        <v>28738.1</v>
      </c>
      <c r="E7" s="136">
        <f>[1]STA_SP5_NO!$E$41</f>
        <v>723255.68</v>
      </c>
      <c r="F7" s="136">
        <f>[1]STA_SP5_NO!$G$41</f>
        <v>396077.84</v>
      </c>
      <c r="G7" s="137">
        <f>E7+F7+[1]STA_SP5_NO!$I$41</f>
        <v>1136123.54</v>
      </c>
      <c r="H7" s="136">
        <v>0</v>
      </c>
      <c r="I7" s="136">
        <v>0</v>
      </c>
      <c r="J7" s="136">
        <f>[1]STA_SP5_NO!$M$41</f>
        <v>0</v>
      </c>
      <c r="K7" s="137">
        <f>C7+D7+G7+J7</f>
        <v>2261840.87</v>
      </c>
    </row>
    <row r="8" spans="1:11" x14ac:dyDescent="0.25">
      <c r="A8" s="88">
        <v>2</v>
      </c>
      <c r="B8" s="93" t="s">
        <v>4</v>
      </c>
      <c r="C8" s="138">
        <f>[2]STA_SP5_NO!$C$41+[2]STA_SP5_NO!$K$41</f>
        <v>669399.05999999994</v>
      </c>
      <c r="D8" s="134">
        <f>[2]STA_SP5_NO!$D$41</f>
        <v>62283.72</v>
      </c>
      <c r="E8" s="134">
        <f>[2]STA_SP5_NO!$E$41</f>
        <v>984107.48</v>
      </c>
      <c r="F8" s="134">
        <f>[2]STA_SP5_NO!$G$41</f>
        <v>287426.89</v>
      </c>
      <c r="G8" s="138">
        <f>E8+F8+[2]STA_SP5_NO!$I$41</f>
        <v>1340141.9000000001</v>
      </c>
      <c r="H8" s="138">
        <v>0</v>
      </c>
      <c r="I8" s="138">
        <v>0</v>
      </c>
      <c r="J8" s="138">
        <f>[2]STA_SP5_NO!$M$41</f>
        <v>0</v>
      </c>
      <c r="K8" s="174">
        <f>C8+D8+G8+J8</f>
        <v>2071824.6800000002</v>
      </c>
    </row>
    <row r="9" spans="1:11" x14ac:dyDescent="0.25">
      <c r="A9" s="91">
        <v>3</v>
      </c>
      <c r="B9" s="130" t="s">
        <v>5</v>
      </c>
      <c r="C9" s="133">
        <f>[3]STA_SP5_NO!$C$41+[3]STA_SP5_NO!$K$41</f>
        <v>372187</v>
      </c>
      <c r="D9" s="133">
        <f>[3]STA_SP5_NO!$D$41</f>
        <v>3358</v>
      </c>
      <c r="E9" s="133">
        <f>[3]STA_SP5_NO!$E$41</f>
        <v>189972</v>
      </c>
      <c r="F9" s="133">
        <f>[3]STA_SP5_NO!$G$41</f>
        <v>302025</v>
      </c>
      <c r="G9" s="141">
        <f>E9+F9+[3]STA_SP5_NO!$I$41</f>
        <v>516541</v>
      </c>
      <c r="H9" s="133">
        <v>0</v>
      </c>
      <c r="I9" s="133">
        <v>0</v>
      </c>
      <c r="J9" s="141">
        <f>[3]STA_SP5_NO!$M$41</f>
        <v>0</v>
      </c>
      <c r="K9" s="137">
        <f>C9+D9+G9+J9</f>
        <v>892086</v>
      </c>
    </row>
    <row r="10" spans="1:11" x14ac:dyDescent="0.25">
      <c r="A10" s="88">
        <v>4</v>
      </c>
      <c r="B10" s="93" t="s">
        <v>6</v>
      </c>
      <c r="C10" s="134">
        <f>[4]STA_SP5_NO!$C$41+[4]STA_SP5_NO!$K$41</f>
        <v>664807.46000000008</v>
      </c>
      <c r="D10" s="134">
        <f>[4]STA_SP5_NO!$D$41</f>
        <v>5441.08</v>
      </c>
      <c r="E10" s="134">
        <f>[4]STA_SP5_NO!$E$41</f>
        <v>499401.07</v>
      </c>
      <c r="F10" s="134">
        <f>[4]STA_SP5_NO!$G$41</f>
        <v>242195.52</v>
      </c>
      <c r="G10" s="138">
        <f>E10+F10+[4]STA_SP5_NO!$I$41</f>
        <v>762616.49</v>
      </c>
      <c r="H10" s="134">
        <v>0</v>
      </c>
      <c r="I10" s="134">
        <v>0</v>
      </c>
      <c r="J10" s="138">
        <f>[4]STA_SP5_NO!$M$41</f>
        <v>0</v>
      </c>
      <c r="K10" s="174">
        <f t="shared" ref="K10" si="1">C10+D10+G10+J10</f>
        <v>1432865.03</v>
      </c>
    </row>
    <row r="11" spans="1:11" x14ac:dyDescent="0.25">
      <c r="A11" s="90">
        <v>5</v>
      </c>
      <c r="B11" s="93" t="s">
        <v>8</v>
      </c>
      <c r="C11" s="134">
        <f>[5]STA_SP5_NO!$C$41+[5]STA_SP5_NO!$K$41</f>
        <v>696272</v>
      </c>
      <c r="D11" s="134">
        <f>[5]STA_SP5_NO!$D$41</f>
        <v>7374</v>
      </c>
      <c r="E11" s="134">
        <f>[5]STA_SP5_NO!$E$41</f>
        <v>349755</v>
      </c>
      <c r="F11" s="134">
        <f>[5]STA_SP5_NO!$G$41</f>
        <v>269212</v>
      </c>
      <c r="G11" s="138">
        <f>E11+F11+[5]STA_SP5_NO!$I$41</f>
        <v>624976</v>
      </c>
      <c r="H11" s="134">
        <v>0</v>
      </c>
      <c r="I11" s="134">
        <v>0</v>
      </c>
      <c r="J11" s="138">
        <f>[5]STA_SP5_NO!$M$41</f>
        <v>0</v>
      </c>
      <c r="K11" s="174">
        <f t="shared" ref="K11:K17" si="2">C11+D11+G11+J11</f>
        <v>1328622</v>
      </c>
    </row>
    <row r="12" spans="1:11" x14ac:dyDescent="0.25">
      <c r="A12" s="88">
        <v>6</v>
      </c>
      <c r="B12" s="130" t="s">
        <v>94</v>
      </c>
      <c r="C12" s="133">
        <f>[6]STA_SP5_NO!$C$41+[6]STA_SP5_NO!$K$41</f>
        <v>357755.9</v>
      </c>
      <c r="D12" s="133">
        <f>[6]STA_SP5_NO!$D$41</f>
        <v>0</v>
      </c>
      <c r="E12" s="133">
        <f>[6]STA_SP5_NO!$E$41</f>
        <v>232807</v>
      </c>
      <c r="F12" s="133">
        <f>[6]STA_SP5_NO!$G$41</f>
        <v>85765</v>
      </c>
      <c r="G12" s="141">
        <f>E12+F12+[6]STA_SP5_NO!$I$41</f>
        <v>321000.8</v>
      </c>
      <c r="H12" s="133">
        <v>0</v>
      </c>
      <c r="I12" s="133">
        <v>0</v>
      </c>
      <c r="J12" s="141">
        <f>[6]STA_SP5_NO!$M$41</f>
        <v>0</v>
      </c>
      <c r="K12" s="137">
        <f t="shared" si="2"/>
        <v>678756.7</v>
      </c>
    </row>
    <row r="13" spans="1:11" x14ac:dyDescent="0.25">
      <c r="A13" s="91">
        <v>7</v>
      </c>
      <c r="B13" s="93" t="s">
        <v>9</v>
      </c>
      <c r="C13" s="134">
        <f>[7]STA_SP5_NO!$C$41+[7]STA_SP5_NO!$K$41</f>
        <v>721886</v>
      </c>
      <c r="D13" s="134">
        <f>[7]STA_SP5_NO!$D$41</f>
        <v>23</v>
      </c>
      <c r="E13" s="134">
        <f>[7]STA_SP5_NO!$E$41</f>
        <v>162822</v>
      </c>
      <c r="F13" s="134">
        <f>[7]STA_SP5_NO!$G$41</f>
        <v>279798</v>
      </c>
      <c r="G13" s="138">
        <f>E13+F13+[7]STA_SP5_NO!$I$41</f>
        <v>450808</v>
      </c>
      <c r="H13" s="134">
        <v>0</v>
      </c>
      <c r="I13" s="134">
        <v>0</v>
      </c>
      <c r="J13" s="138">
        <f>[7]STA_SP5_NO!$M$41</f>
        <v>0</v>
      </c>
      <c r="K13" s="174">
        <f t="shared" si="2"/>
        <v>1172717</v>
      </c>
    </row>
    <row r="14" spans="1:11" x14ac:dyDescent="0.25">
      <c r="A14" s="88">
        <v>8</v>
      </c>
      <c r="B14" s="130" t="s">
        <v>38</v>
      </c>
      <c r="C14" s="133">
        <f>[8]STA_SP5_NO!$C$41+[8]STA_SP5_NO!$K$41</f>
        <v>431846.55</v>
      </c>
      <c r="D14" s="133">
        <f>[8]STA_SP5_NO!$D$41</f>
        <v>5459.57</v>
      </c>
      <c r="E14" s="133">
        <f>[8]STA_SP5_NO!$E$41</f>
        <v>218143.5</v>
      </c>
      <c r="F14" s="133">
        <f>[8]STA_SP5_NO!$G$41</f>
        <v>270131.27</v>
      </c>
      <c r="G14" s="141">
        <f>E14+F14+[8]STA_SP5_NO!$I$41</f>
        <v>496186.47000000003</v>
      </c>
      <c r="H14" s="133">
        <v>0</v>
      </c>
      <c r="I14" s="133">
        <v>0</v>
      </c>
      <c r="J14" s="141">
        <f>[8]STA_SP5_NO!$M$41</f>
        <v>35405.72</v>
      </c>
      <c r="K14" s="137">
        <f t="shared" si="2"/>
        <v>968898.31</v>
      </c>
    </row>
    <row r="15" spans="1:11" x14ac:dyDescent="0.25">
      <c r="A15" s="90">
        <v>9</v>
      </c>
      <c r="B15" s="93" t="s">
        <v>93</v>
      </c>
      <c r="C15" s="138">
        <f>'[9]СП-5 (н.о.)'!$C$42+'[9]СП-5 (н.о.)'!$K$42</f>
        <v>458814.07</v>
      </c>
      <c r="D15" s="138">
        <f>'[9]СП-5 (н.о.)'!$D$42</f>
        <v>3496.12</v>
      </c>
      <c r="E15" s="138">
        <f>'[9]СП-5 (н.о.)'!$E$42</f>
        <v>275262.52999999997</v>
      </c>
      <c r="F15" s="138">
        <f>'[9]СП-5 (н.о.)'!$G$42</f>
        <v>249735.5</v>
      </c>
      <c r="G15" s="138">
        <f>E15+F15+'[9]СП-5 (н.о.)'!$I$42</f>
        <v>538312.62</v>
      </c>
      <c r="H15" s="134">
        <v>0</v>
      </c>
      <c r="I15" s="134">
        <v>0</v>
      </c>
      <c r="J15" s="138">
        <v>0</v>
      </c>
      <c r="K15" s="174">
        <f t="shared" si="2"/>
        <v>1000622.81</v>
      </c>
    </row>
    <row r="16" spans="1:11" x14ac:dyDescent="0.25">
      <c r="A16" s="88">
        <v>10</v>
      </c>
      <c r="B16" s="131" t="s">
        <v>11</v>
      </c>
      <c r="C16" s="140">
        <f>[10]STA_SP5_NO!$C$41+[10]STA_SP5_NO!$K$41</f>
        <v>592100</v>
      </c>
      <c r="D16" s="139">
        <f>[10]STA_SP5_NO!$D$41</f>
        <v>9169</v>
      </c>
      <c r="E16" s="140">
        <f>[10]STA_SP5_NO!$E$41</f>
        <v>351566</v>
      </c>
      <c r="F16" s="140">
        <f>[10]STA_SP5_NO!$G$41</f>
        <v>316688</v>
      </c>
      <c r="G16" s="139">
        <f>E16+F16+[10]STA_SP5_NO!$I$41</f>
        <v>679713</v>
      </c>
      <c r="H16" s="140">
        <v>0</v>
      </c>
      <c r="I16" s="140">
        <v>0</v>
      </c>
      <c r="J16" s="139">
        <f>[10]STA_SP5_NO!$M$41</f>
        <v>0</v>
      </c>
      <c r="K16" s="219">
        <f t="shared" si="2"/>
        <v>1280982</v>
      </c>
    </row>
    <row r="17" spans="1:11" s="1" customFormat="1" ht="15.75" thickBot="1" x14ac:dyDescent="0.3">
      <c r="A17" s="91">
        <v>11</v>
      </c>
      <c r="B17" s="287" t="s">
        <v>96</v>
      </c>
      <c r="C17" s="288">
        <f>[11]STA_SP5_NO!$C$41+[11]STA_SP5_NO!$K$41</f>
        <v>33467.01</v>
      </c>
      <c r="D17" s="289">
        <f>[11]STA_SP5_NO!$D$41</f>
        <v>0</v>
      </c>
      <c r="E17" s="288">
        <f>[11]STA_SP5_NO!$E$41</f>
        <v>1148.6600000000001</v>
      </c>
      <c r="F17" s="288">
        <f>[11]STA_SP5_NO!$G$41</f>
        <v>18241.580000000002</v>
      </c>
      <c r="G17" s="289">
        <f>E17+F17+[11]STA_SP5_NO!$I$41</f>
        <v>19487.2</v>
      </c>
      <c r="H17" s="288">
        <v>0</v>
      </c>
      <c r="I17" s="288">
        <v>0</v>
      </c>
      <c r="J17" s="289">
        <f>[11]STA_SP5_NO!$M$41</f>
        <v>0</v>
      </c>
      <c r="K17" s="289">
        <f t="shared" si="2"/>
        <v>52954.210000000006</v>
      </c>
    </row>
    <row r="18" spans="1:11" ht="15.75" thickBot="1" x14ac:dyDescent="0.3">
      <c r="A18" s="275"/>
      <c r="B18" s="276" t="s">
        <v>56</v>
      </c>
      <c r="C18" s="282">
        <f>SUM(C19:C24)</f>
        <v>48309.41</v>
      </c>
      <c r="D18" s="283">
        <f>SUM(D19:D24)</f>
        <v>112098</v>
      </c>
      <c r="E18" s="283">
        <f>SUM(E19:E24)</f>
        <v>92970.06</v>
      </c>
      <c r="F18" s="283">
        <f>SUM(F19:F24)</f>
        <v>31908.799999999999</v>
      </c>
      <c r="G18" s="284">
        <f>G19+G20+G21+G22+G23+G24</f>
        <v>130041.37</v>
      </c>
      <c r="H18" s="283">
        <f>SUM(H19:H24)</f>
        <v>0</v>
      </c>
      <c r="I18" s="283">
        <f>SUM(I19:I24)</f>
        <v>10578653.25</v>
      </c>
      <c r="J18" s="283">
        <f>SUM(J19:J24)</f>
        <v>0</v>
      </c>
      <c r="K18" s="284">
        <f>SUM(K19:K24)</f>
        <v>10869102.030000001</v>
      </c>
    </row>
    <row r="19" spans="1:11" x14ac:dyDescent="0.25">
      <c r="A19" s="91">
        <v>1</v>
      </c>
      <c r="B19" s="130" t="s">
        <v>11</v>
      </c>
      <c r="C19" s="98">
        <f>[12]STA_SP4_ZO!$C$51</f>
        <v>17787</v>
      </c>
      <c r="D19" s="98">
        <f>[12]STA_SP4_ZO!$F$51</f>
        <v>0</v>
      </c>
      <c r="E19" s="98">
        <f>[12]STA_SP4_ZO!$G$51</f>
        <v>17249</v>
      </c>
      <c r="F19" s="204">
        <f>[12]STA_SP4_ZO!$H$51</f>
        <v>4374</v>
      </c>
      <c r="G19" s="141">
        <f>E19+F19+[12]STA_SP4_ZO!$J$51</f>
        <v>22463</v>
      </c>
      <c r="H19" s="133">
        <v>0</v>
      </c>
      <c r="I19" s="141">
        <f>[12]STA_SP4_ZO!$D$51+[12]STA_SP4_ZO!$E$51</f>
        <v>3915880</v>
      </c>
      <c r="J19" s="133">
        <v>0</v>
      </c>
      <c r="K19" s="137">
        <f t="shared" ref="K19:K24" si="3">C19+D19+G19+I19+J19</f>
        <v>3956130</v>
      </c>
    </row>
    <row r="20" spans="1:11" x14ac:dyDescent="0.25">
      <c r="A20" s="88">
        <v>2</v>
      </c>
      <c r="B20" s="93" t="s">
        <v>32</v>
      </c>
      <c r="C20" s="206">
        <f>[13]STA_SP4_ZO!$C$51</f>
        <v>11993</v>
      </c>
      <c r="D20" s="206">
        <f>[13]STA_SP4_ZO!$F$51</f>
        <v>112098</v>
      </c>
      <c r="E20" s="206">
        <f>[13]STA_SP4_ZO!$G$51</f>
        <v>47804</v>
      </c>
      <c r="F20" s="203">
        <f>[13]STA_SP4_ZO!$H$51</f>
        <v>14013</v>
      </c>
      <c r="G20" s="138">
        <f>[13]STA_SP4_ZO!$J$51+E20+F20</f>
        <v>62642</v>
      </c>
      <c r="H20" s="134">
        <v>0</v>
      </c>
      <c r="I20" s="134">
        <f>[13]STA_SP4_ZO!$D$51+[13]STA_SP4_ZO!$E$51</f>
        <v>3305529</v>
      </c>
      <c r="J20" s="134">
        <v>0</v>
      </c>
      <c r="K20" s="174">
        <f t="shared" si="3"/>
        <v>3492262</v>
      </c>
    </row>
    <row r="21" spans="1:11" x14ac:dyDescent="0.25">
      <c r="A21" s="91">
        <v>3</v>
      </c>
      <c r="B21" s="130" t="s">
        <v>7</v>
      </c>
      <c r="C21" s="133">
        <f>[14]STA_SP4_ZO!$C$51</f>
        <v>5049</v>
      </c>
      <c r="D21" s="133">
        <f>[14]STA_SP4_ZO!$F$51</f>
        <v>0</v>
      </c>
      <c r="E21" s="133">
        <f>[14]STA_SP4_ZO!$G$51</f>
        <v>13831</v>
      </c>
      <c r="F21" s="204">
        <f>[14]STA_SP4_ZO!$H$51</f>
        <v>10812</v>
      </c>
      <c r="G21" s="141">
        <f>[14]STA_SP4_ZO!$J$51+E21+F21</f>
        <v>26767</v>
      </c>
      <c r="H21" s="133">
        <v>0</v>
      </c>
      <c r="I21" s="141">
        <f>[14]STA_SP4_ZO!$D$51+[14]STA_SP4_ZO!$E$51</f>
        <v>1730346</v>
      </c>
      <c r="J21" s="133">
        <v>0</v>
      </c>
      <c r="K21" s="137">
        <f t="shared" si="3"/>
        <v>1762162</v>
      </c>
    </row>
    <row r="22" spans="1:11" x14ac:dyDescent="0.25">
      <c r="A22" s="107">
        <v>4</v>
      </c>
      <c r="B22" s="132" t="s">
        <v>9</v>
      </c>
      <c r="C22" s="135">
        <f>[15]STA_SP4_ZO!$C$51</f>
        <v>11895</v>
      </c>
      <c r="D22" s="135">
        <f>[15]STA_SP4_ZO!$F$51</f>
        <v>0</v>
      </c>
      <c r="E22" s="135">
        <f>[15]STA_SP4_ZO!$G$51</f>
        <v>10455</v>
      </c>
      <c r="F22" s="205">
        <f>[15]STA_SP4_ZO!$H$51</f>
        <v>2051</v>
      </c>
      <c r="G22" s="199">
        <f>E22+F22+[15]STA_SP4_ZO!$J$51</f>
        <v>13669.3</v>
      </c>
      <c r="H22" s="135">
        <v>0</v>
      </c>
      <c r="I22" s="135">
        <f>[15]STA_SP4_ZO!$D$51+[15]STA_SP4_ZO!$E$51</f>
        <v>843001</v>
      </c>
      <c r="J22" s="135">
        <v>0</v>
      </c>
      <c r="K22" s="174">
        <f t="shared" si="3"/>
        <v>868565.3</v>
      </c>
    </row>
    <row r="23" spans="1:11" s="1" customFormat="1" x14ac:dyDescent="0.25">
      <c r="A23" s="92">
        <v>5</v>
      </c>
      <c r="B23" s="131" t="s">
        <v>4</v>
      </c>
      <c r="C23" s="140">
        <f>[16]STA_SP4_ZO!$C$51</f>
        <v>892.37</v>
      </c>
      <c r="D23" s="217">
        <f>[16]STA_SP4_ZO!$F$51</f>
        <v>0</v>
      </c>
      <c r="E23" s="140">
        <f>[16]STA_SP4_ZO!$G$51</f>
        <v>3631.06</v>
      </c>
      <c r="F23" s="218">
        <f>[16]STA_SP4_ZO!$H$51</f>
        <v>563.5</v>
      </c>
      <c r="G23" s="139">
        <f>E23+F23+[16]STA_SP4_ZO!$J$51</f>
        <v>4404.2899999999991</v>
      </c>
      <c r="H23" s="140">
        <v>0</v>
      </c>
      <c r="I23" s="140">
        <f>[16]STA_SP4_ZO!$D$51+[16]STA_SP4_ZO!$E$51</f>
        <v>781210.23</v>
      </c>
      <c r="J23" s="140">
        <v>0</v>
      </c>
      <c r="K23" s="219">
        <f t="shared" si="3"/>
        <v>786506.89</v>
      </c>
    </row>
    <row r="24" spans="1:11" s="1" customFormat="1" x14ac:dyDescent="0.25">
      <c r="A24" s="221">
        <v>6</v>
      </c>
      <c r="B24" s="222" t="s">
        <v>95</v>
      </c>
      <c r="C24" s="223">
        <f>[17]STA_SP4_ZO!$C$51</f>
        <v>693.04</v>
      </c>
      <c r="D24" s="223">
        <f>[17]STA_SP4_ZO!$F$51</f>
        <v>0</v>
      </c>
      <c r="E24" s="223">
        <f>[17]STA_SP4_ZO!$G$51</f>
        <v>0</v>
      </c>
      <c r="F24" s="223">
        <f>[17]STA_SP4_ZO!$H$51</f>
        <v>95.3</v>
      </c>
      <c r="G24" s="223">
        <f>E24+F24+[17]STA_SP4_ZO!$J$51</f>
        <v>95.78</v>
      </c>
      <c r="H24" s="220">
        <v>0</v>
      </c>
      <c r="I24" s="223">
        <f>[17]STA_SP4_ZO!$D$51+[17]STA_SP4_ZO!$E$51</f>
        <v>2687.02</v>
      </c>
      <c r="J24" s="224">
        <v>0</v>
      </c>
      <c r="K24" s="225">
        <f t="shared" si="3"/>
        <v>3475.84</v>
      </c>
    </row>
    <row r="25" spans="1:11" ht="15.75" thickBot="1" x14ac:dyDescent="0.3">
      <c r="A25" s="574" t="s">
        <v>30</v>
      </c>
      <c r="B25" s="575"/>
      <c r="C25" s="285">
        <f t="shared" ref="C25:K25" si="4">C6+C18</f>
        <v>6143823.6900000004</v>
      </c>
      <c r="D25" s="285">
        <f t="shared" si="4"/>
        <v>237440.59</v>
      </c>
      <c r="E25" s="285">
        <f t="shared" si="4"/>
        <v>4081210.98</v>
      </c>
      <c r="F25" s="285">
        <f t="shared" si="4"/>
        <v>2749205.4</v>
      </c>
      <c r="G25" s="286">
        <f t="shared" si="4"/>
        <v>7015948.3900000006</v>
      </c>
      <c r="H25" s="285">
        <f t="shared" si="4"/>
        <v>0</v>
      </c>
      <c r="I25" s="285">
        <f t="shared" si="4"/>
        <v>10578653.25</v>
      </c>
      <c r="J25" s="285">
        <f t="shared" si="4"/>
        <v>35405.72</v>
      </c>
      <c r="K25" s="286">
        <f t="shared" si="4"/>
        <v>24011271.640000004</v>
      </c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A25:B25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I26" sqref="I26:I27"/>
    </sheetView>
  </sheetViews>
  <sheetFormatPr defaultRowHeight="15" x14ac:dyDescent="0.25"/>
  <cols>
    <col min="1" max="1" width="4.28515625" customWidth="1"/>
    <col min="2" max="2" width="27.85546875" customWidth="1"/>
    <col min="3" max="3" width="11" bestFit="1" customWidth="1"/>
    <col min="8" max="8" width="10.42578125" customWidth="1"/>
    <col min="10" max="10" width="10.28515625" bestFit="1" customWidth="1"/>
  </cols>
  <sheetData>
    <row r="1" spans="1:14" ht="23.25" customHeight="1" thickBot="1" x14ac:dyDescent="0.3">
      <c r="A1" s="152"/>
      <c r="B1" s="152"/>
      <c r="C1" s="427" t="s">
        <v>97</v>
      </c>
      <c r="D1" s="428"/>
      <c r="E1" s="428"/>
      <c r="F1" s="428"/>
      <c r="G1" s="428"/>
      <c r="H1" s="428"/>
      <c r="I1" s="428"/>
      <c r="J1" s="2"/>
      <c r="K1" s="2"/>
      <c r="L1" s="2"/>
      <c r="M1" s="2"/>
      <c r="N1" s="8"/>
    </row>
    <row r="2" spans="1:14" ht="15.75" thickBot="1" x14ac:dyDescent="0.3">
      <c r="A2" s="429" t="s">
        <v>0</v>
      </c>
      <c r="B2" s="439" t="s">
        <v>1</v>
      </c>
      <c r="C2" s="440" t="s">
        <v>2</v>
      </c>
      <c r="D2" s="441"/>
      <c r="E2" s="441"/>
      <c r="F2" s="441"/>
      <c r="G2" s="441"/>
      <c r="H2" s="441"/>
      <c r="I2" s="441"/>
      <c r="J2" s="441"/>
      <c r="K2" s="441"/>
      <c r="L2" s="441"/>
      <c r="M2" s="442"/>
      <c r="N2" s="415" t="s">
        <v>3</v>
      </c>
    </row>
    <row r="3" spans="1:14" ht="15.75" thickBot="1" x14ac:dyDescent="0.3">
      <c r="A3" s="430"/>
      <c r="B3" s="432"/>
      <c r="C3" s="228" t="s">
        <v>69</v>
      </c>
      <c r="D3" s="227" t="s">
        <v>4</v>
      </c>
      <c r="E3" s="228" t="s">
        <v>5</v>
      </c>
      <c r="F3" s="167" t="s">
        <v>6</v>
      </c>
      <c r="G3" s="326" t="s">
        <v>8</v>
      </c>
      <c r="H3" s="252" t="s">
        <v>94</v>
      </c>
      <c r="I3" s="326" t="s">
        <v>9</v>
      </c>
      <c r="J3" s="252" t="s">
        <v>10</v>
      </c>
      <c r="K3" s="326" t="s">
        <v>93</v>
      </c>
      <c r="L3" s="252" t="s">
        <v>11</v>
      </c>
      <c r="M3" s="331" t="s">
        <v>96</v>
      </c>
      <c r="N3" s="416"/>
    </row>
    <row r="4" spans="1:14" ht="15.75" thickBot="1" x14ac:dyDescent="0.3">
      <c r="A4" s="5">
        <v>1</v>
      </c>
      <c r="B4" s="9" t="s">
        <v>12</v>
      </c>
      <c r="C4" s="142">
        <f>[1]STA_SP1_NO!$C$10</f>
        <v>83090</v>
      </c>
      <c r="D4" s="145">
        <f>[2]STA_SP1_NO!$C$10</f>
        <v>38628</v>
      </c>
      <c r="E4" s="142">
        <f>[3]STA_SP1_NO!$C$10</f>
        <v>26942</v>
      </c>
      <c r="F4" s="144">
        <f>[4]STA_SP1_NO!$C$10</f>
        <v>115271</v>
      </c>
      <c r="G4" s="318">
        <f>[5]STA_SP1_NO!$C$10</f>
        <v>42071</v>
      </c>
      <c r="H4" s="144">
        <f>[6]STA_SP1_NO!$C$10</f>
        <v>55545</v>
      </c>
      <c r="I4" s="318">
        <f>[7]STA_SP1_NO!$C$10</f>
        <v>58499</v>
      </c>
      <c r="J4" s="144">
        <f>[8]STA_SP1_NO!$C$10</f>
        <v>50718</v>
      </c>
      <c r="K4" s="318">
        <f>'[9]СП-1 (н.о.)'!$C$11</f>
        <v>52058</v>
      </c>
      <c r="L4" s="330">
        <f>[10]STA_SP1_NO!$C$10</f>
        <v>84665</v>
      </c>
      <c r="M4" s="332">
        <f>[11]STA_SP1_NO!$C$10</f>
        <v>4156</v>
      </c>
      <c r="N4" s="238">
        <f t="shared" ref="N4:N22" si="0">SUM(C4:M4)</f>
        <v>611643</v>
      </c>
    </row>
    <row r="5" spans="1:14" ht="15.75" thickBot="1" x14ac:dyDescent="0.3">
      <c r="A5" s="4">
        <v>2</v>
      </c>
      <c r="B5" s="10" t="s">
        <v>13</v>
      </c>
      <c r="C5" s="142">
        <f>[1]STA_SP1_NO!$C$20</f>
        <v>1642</v>
      </c>
      <c r="D5" s="145">
        <f>[2]STA_SP1_NO!$C$20</f>
        <v>14633</v>
      </c>
      <c r="E5" s="142">
        <f>[3]STA_SP1_NO!$C$20</f>
        <v>604</v>
      </c>
      <c r="F5" s="144">
        <f>[4]STA_SP1_NO!$C$20</f>
        <v>9965</v>
      </c>
      <c r="G5" s="318">
        <f>[5]STA_SP1_NO!$C$20</f>
        <v>1051</v>
      </c>
      <c r="H5" s="144">
        <f>[6]STA_SP1_NO!$C$20</f>
        <v>0</v>
      </c>
      <c r="I5" s="318">
        <f>[7]STA_SP1_NO!$C$20</f>
        <v>362</v>
      </c>
      <c r="J5" s="144">
        <f>[8]STA_SP1_NO!$C$20</f>
        <v>0</v>
      </c>
      <c r="K5" s="318">
        <f>'[9]СП-1 (н.о.)'!$C$21</f>
        <v>560</v>
      </c>
      <c r="L5" s="330">
        <f>[10]STA_SP1_NO!$C$20</f>
        <v>1283</v>
      </c>
      <c r="M5" s="332">
        <f>[11]STA_SP1_NO!$C$20</f>
        <v>0</v>
      </c>
      <c r="N5" s="239">
        <f t="shared" si="0"/>
        <v>30100</v>
      </c>
    </row>
    <row r="6" spans="1:14" ht="15.75" thickBot="1" x14ac:dyDescent="0.3">
      <c r="A6" s="4">
        <v>3</v>
      </c>
      <c r="B6" s="10" t="s">
        <v>14</v>
      </c>
      <c r="C6" s="142">
        <f>[1]STA_SP1_NO!$C$24</f>
        <v>5418</v>
      </c>
      <c r="D6" s="145">
        <f>[2]STA_SP1_NO!$C$24</f>
        <v>5155</v>
      </c>
      <c r="E6" s="142">
        <f>[3]STA_SP1_NO!$C$24</f>
        <v>7936</v>
      </c>
      <c r="F6" s="144">
        <f>[4]STA_SP1_NO!$C$24</f>
        <v>6514</v>
      </c>
      <c r="G6" s="318">
        <f>[5]STA_SP1_NO!$C$24</f>
        <v>4069</v>
      </c>
      <c r="H6" s="144">
        <f>[6]STA_SP1_NO!$C$24</f>
        <v>1060</v>
      </c>
      <c r="I6" s="318">
        <f>[7]STA_SP1_NO!$C$24</f>
        <v>2532</v>
      </c>
      <c r="J6" s="144">
        <f>[8]STA_SP1_NO!$C$24</f>
        <v>4494</v>
      </c>
      <c r="K6" s="318">
        <f>'[9]СП-1 (н.о.)'!$C$25</f>
        <v>3670</v>
      </c>
      <c r="L6" s="330">
        <f>[10]STA_SP1_NO!$C$24</f>
        <v>3205</v>
      </c>
      <c r="M6" s="332">
        <f>[11]STA_SP1_NO!$C$24</f>
        <v>161</v>
      </c>
      <c r="N6" s="240">
        <f t="shared" si="0"/>
        <v>44214</v>
      </c>
    </row>
    <row r="7" spans="1:14" ht="15.75" thickBot="1" x14ac:dyDescent="0.3">
      <c r="A7" s="4">
        <v>4</v>
      </c>
      <c r="B7" s="10" t="s">
        <v>15</v>
      </c>
      <c r="C7" s="142">
        <f>[1]STA_SP1_NO!$C$27</f>
        <v>0</v>
      </c>
      <c r="D7" s="145">
        <f>[2]STA_SP1_NO!$C$27</f>
        <v>0</v>
      </c>
      <c r="E7" s="142">
        <f>[3]STA_SP1_NO!$C$27</f>
        <v>0</v>
      </c>
      <c r="F7" s="144">
        <f>[4]STA_SP1_NO!$C$27</f>
        <v>0</v>
      </c>
      <c r="G7" s="318">
        <f>[5]STA_SP1_NO!$C$27</f>
        <v>0</v>
      </c>
      <c r="H7" s="144">
        <f>[6]STA_SP1_NO!$C$27</f>
        <v>0</v>
      </c>
      <c r="I7" s="318">
        <f>[7]STA_SP1_NO!$C$27</f>
        <v>0</v>
      </c>
      <c r="J7" s="144">
        <f>[8]STA_SP1_NO!$C$27</f>
        <v>0</v>
      </c>
      <c r="K7" s="318">
        <f>'[9]СП-1 (н.о.)'!$C$28</f>
        <v>0</v>
      </c>
      <c r="L7" s="330">
        <f>[10]STA_SP1_NO!$C$27</f>
        <v>0</v>
      </c>
      <c r="M7" s="332">
        <f>[11]STA_SP1_NO!$C$27</f>
        <v>0</v>
      </c>
      <c r="N7" s="239">
        <f t="shared" si="0"/>
        <v>0</v>
      </c>
    </row>
    <row r="8" spans="1:14" ht="15.75" thickBot="1" x14ac:dyDescent="0.3">
      <c r="A8" s="4">
        <v>5</v>
      </c>
      <c r="B8" s="10" t="s">
        <v>16</v>
      </c>
      <c r="C8" s="142">
        <f>[1]STA_SP1_NO!$C$30</f>
        <v>0</v>
      </c>
      <c r="D8" s="145">
        <f>[2]STA_SP1_NO!$C$30</f>
        <v>1</v>
      </c>
      <c r="E8" s="142">
        <f>[3]STA_SP1_NO!$C$30</f>
        <v>0</v>
      </c>
      <c r="F8" s="144">
        <f>[4]STA_SP1_NO!$C$30</f>
        <v>0</v>
      </c>
      <c r="G8" s="318">
        <f>[5]STA_SP1_NO!$C$30</f>
        <v>8</v>
      </c>
      <c r="H8" s="144">
        <f>[6]STA_SP1_NO!$C$30</f>
        <v>0</v>
      </c>
      <c r="I8" s="318">
        <f>[7]STA_SP1_NO!$C$30</f>
        <v>0</v>
      </c>
      <c r="J8" s="144">
        <f>[8]STA_SP1_NO!$C$30</f>
        <v>2</v>
      </c>
      <c r="K8" s="318">
        <f>'[9]СП-1 (н.о.)'!$C$31</f>
        <v>0</v>
      </c>
      <c r="L8" s="330">
        <f>[10]STA_SP1_NO!$C$30</f>
        <v>0</v>
      </c>
      <c r="M8" s="332">
        <f>[11]STA_SP1_NO!$C$30</f>
        <v>0</v>
      </c>
      <c r="N8" s="239">
        <f t="shared" si="0"/>
        <v>11</v>
      </c>
    </row>
    <row r="9" spans="1:14" ht="15.75" thickBot="1" x14ac:dyDescent="0.3">
      <c r="A9" s="4">
        <v>6</v>
      </c>
      <c r="B9" s="10" t="s">
        <v>17</v>
      </c>
      <c r="C9" s="142">
        <f>[1]STA_SP1_NO!$C$33</f>
        <v>4</v>
      </c>
      <c r="D9" s="145">
        <f>[2]STA_SP1_NO!$C$33</f>
        <v>4</v>
      </c>
      <c r="E9" s="142">
        <f>[3]STA_SP1_NO!$C$33</f>
        <v>0</v>
      </c>
      <c r="F9" s="144">
        <f>[4]STA_SP1_NO!$C$33</f>
        <v>23</v>
      </c>
      <c r="G9" s="318">
        <f>[5]STA_SP1_NO!$C$33</f>
        <v>2</v>
      </c>
      <c r="H9" s="144">
        <f>[6]STA_SP1_NO!$C$33</f>
        <v>0</v>
      </c>
      <c r="I9" s="318">
        <f>[7]STA_SP1_NO!$C$33</f>
        <v>2</v>
      </c>
      <c r="J9" s="144">
        <f>[8]STA_SP1_NO!$C$33</f>
        <v>15</v>
      </c>
      <c r="K9" s="318">
        <f>'[9]СП-1 (н.о.)'!$C$34</f>
        <v>2</v>
      </c>
      <c r="L9" s="330">
        <f>[10]STA_SP1_NO!$C$33</f>
        <v>0</v>
      </c>
      <c r="M9" s="332">
        <f>[11]STA_SP1_NO!$C$33</f>
        <v>0</v>
      </c>
      <c r="N9" s="239">
        <f t="shared" si="0"/>
        <v>52</v>
      </c>
    </row>
    <row r="10" spans="1:14" ht="15.75" thickBot="1" x14ac:dyDescent="0.3">
      <c r="A10" s="4">
        <v>7</v>
      </c>
      <c r="B10" s="10" t="s">
        <v>18</v>
      </c>
      <c r="C10" s="142">
        <f>[1]STA_SP1_NO!$C$36</f>
        <v>196</v>
      </c>
      <c r="D10" s="145">
        <f>[2]STA_SP1_NO!$C$36</f>
        <v>762</v>
      </c>
      <c r="E10" s="142">
        <f>[3]STA_SP1_NO!$C$36</f>
        <v>211</v>
      </c>
      <c r="F10" s="144">
        <f>[4]STA_SP1_NO!$C$36</f>
        <v>172</v>
      </c>
      <c r="G10" s="318">
        <f>[5]STA_SP1_NO!$C$36</f>
        <v>424</v>
      </c>
      <c r="H10" s="144">
        <f>[6]STA_SP1_NO!$C$36</f>
        <v>0</v>
      </c>
      <c r="I10" s="318">
        <f>[7]STA_SP1_NO!$C$36</f>
        <v>146</v>
      </c>
      <c r="J10" s="144">
        <f>[8]STA_SP1_NO!$C$36</f>
        <v>152</v>
      </c>
      <c r="K10" s="318">
        <f>'[9]СП-1 (н.о.)'!$C$37</f>
        <v>31</v>
      </c>
      <c r="L10" s="330">
        <f>[10]STA_SP1_NO!$C$36</f>
        <v>21</v>
      </c>
      <c r="M10" s="332">
        <f>[11]STA_SP1_NO!$C$36</f>
        <v>0</v>
      </c>
      <c r="N10" s="239">
        <f t="shared" si="0"/>
        <v>2115</v>
      </c>
    </row>
    <row r="11" spans="1:14" ht="15.75" thickBot="1" x14ac:dyDescent="0.3">
      <c r="A11" s="4">
        <v>8</v>
      </c>
      <c r="B11" s="10" t="s">
        <v>19</v>
      </c>
      <c r="C11" s="142">
        <f>[1]STA_SP1_NO!$C$40</f>
        <v>12484</v>
      </c>
      <c r="D11" s="145">
        <f>[2]STA_SP1_NO!$C$40</f>
        <v>15724</v>
      </c>
      <c r="E11" s="142">
        <f>[3]STA_SP1_NO!$C$40</f>
        <v>5101</v>
      </c>
      <c r="F11" s="144">
        <f>[4]STA_SP1_NO!$C$40</f>
        <v>18290</v>
      </c>
      <c r="G11" s="318">
        <f>[5]STA_SP1_NO!$C$40</f>
        <v>11514</v>
      </c>
      <c r="H11" s="144">
        <f>[6]STA_SP1_NO!$C$40</f>
        <v>862</v>
      </c>
      <c r="I11" s="318">
        <f>[7]STA_SP1_NO!$C$40</f>
        <v>3384</v>
      </c>
      <c r="J11" s="144">
        <f>[8]STA_SP1_NO!$C$40</f>
        <v>5613</v>
      </c>
      <c r="K11" s="318">
        <f>'[9]СП-1 (н.о.)'!$C$41</f>
        <v>6410</v>
      </c>
      <c r="L11" s="330">
        <f>[10]STA_SP1_NO!$C$40</f>
        <v>15535</v>
      </c>
      <c r="M11" s="332">
        <f>[11]STA_SP1_NO!$C$40</f>
        <v>84</v>
      </c>
      <c r="N11" s="240">
        <f t="shared" si="0"/>
        <v>95001</v>
      </c>
    </row>
    <row r="12" spans="1:14" ht="15.75" thickBot="1" x14ac:dyDescent="0.3">
      <c r="A12" s="4">
        <v>9</v>
      </c>
      <c r="B12" s="10" t="s">
        <v>20</v>
      </c>
      <c r="C12" s="142">
        <f>[1]STA_SP1_NO!$C$56</f>
        <v>13714</v>
      </c>
      <c r="D12" s="145">
        <f>[2]STA_SP1_NO!$C$56</f>
        <v>18476</v>
      </c>
      <c r="E12" s="142">
        <f>[3]STA_SP1_NO!$C$56</f>
        <v>2373</v>
      </c>
      <c r="F12" s="144">
        <f>[4]STA_SP1_NO!$C$56</f>
        <v>31206</v>
      </c>
      <c r="G12" s="318">
        <f>[5]STA_SP1_NO!$C$56</f>
        <v>10035</v>
      </c>
      <c r="H12" s="144">
        <f>[6]STA_SP1_NO!$C$56</f>
        <v>546</v>
      </c>
      <c r="I12" s="318">
        <f>[7]STA_SP1_NO!$C$56</f>
        <v>1921</v>
      </c>
      <c r="J12" s="144">
        <f>[8]STA_SP1_NO!$C$56</f>
        <v>2675</v>
      </c>
      <c r="K12" s="318">
        <f>'[9]СП-1 (н.о.)'!$C$57</f>
        <v>4962</v>
      </c>
      <c r="L12" s="330">
        <f>[10]STA_SP1_NO!$C$56</f>
        <v>10314</v>
      </c>
      <c r="M12" s="332">
        <f>[11]STA_SP1_NO!$C$56</f>
        <v>57</v>
      </c>
      <c r="N12" s="240">
        <f t="shared" si="0"/>
        <v>96279</v>
      </c>
    </row>
    <row r="13" spans="1:14" ht="15.75" thickBot="1" x14ac:dyDescent="0.3">
      <c r="A13" s="4">
        <v>10</v>
      </c>
      <c r="B13" s="10" t="s">
        <v>21</v>
      </c>
      <c r="C13" s="142">
        <f>[1]STA_SP1_NO!$C$88</f>
        <v>131861</v>
      </c>
      <c r="D13" s="145">
        <f>[2]STA_SP1_NO!$C$88</f>
        <v>64097</v>
      </c>
      <c r="E13" s="142">
        <f>[3]STA_SP1_NO!$C$88</f>
        <v>76589</v>
      </c>
      <c r="F13" s="144">
        <f>[4]STA_SP1_NO!$C$88</f>
        <v>67589</v>
      </c>
      <c r="G13" s="318">
        <f>[5]STA_SP1_NO!$C$88</f>
        <v>65144</v>
      </c>
      <c r="H13" s="144">
        <f>[6]STA_SP1_NO!$C$88</f>
        <v>91164</v>
      </c>
      <c r="I13" s="318">
        <f>[7]STA_SP1_NO!$C$88</f>
        <v>111903</v>
      </c>
      <c r="J13" s="144">
        <f>[8]STA_SP1_NO!$C$88</f>
        <v>78155</v>
      </c>
      <c r="K13" s="318">
        <f>'[9]СП-1 (н.о.)'!$C$89</f>
        <v>49317</v>
      </c>
      <c r="L13" s="330">
        <f>[10]STA_SP1_NO!$C$88</f>
        <v>78993</v>
      </c>
      <c r="M13" s="332">
        <f>[11]STA_SP1_NO!$C$88</f>
        <v>6884</v>
      </c>
      <c r="N13" s="240">
        <f t="shared" si="0"/>
        <v>821696</v>
      </c>
    </row>
    <row r="14" spans="1:14" ht="15.75" thickBot="1" x14ac:dyDescent="0.3">
      <c r="A14" s="4">
        <v>11</v>
      </c>
      <c r="B14" s="10" t="s">
        <v>22</v>
      </c>
      <c r="C14" s="142">
        <f>[1]STA_SP1_NO!$C$124</f>
        <v>13</v>
      </c>
      <c r="D14" s="145">
        <f>[2]STA_SP1_NO!$C$124</f>
        <v>13</v>
      </c>
      <c r="E14" s="142">
        <f>[3]STA_SP1_NO!$C$124</f>
        <v>0</v>
      </c>
      <c r="F14" s="144">
        <f>[4]STA_SP1_NO!$C$124</f>
        <v>0</v>
      </c>
      <c r="G14" s="318">
        <f>[5]STA_SP1_NO!$C$124</f>
        <v>6</v>
      </c>
      <c r="H14" s="144">
        <f>[6]STA_SP1_NO!$C$124</f>
        <v>0</v>
      </c>
      <c r="I14" s="318">
        <f>[7]STA_SP1_NO!$C$124</f>
        <v>0</v>
      </c>
      <c r="J14" s="144">
        <f>[8]STA_SP1_NO!$C$124</f>
        <v>30</v>
      </c>
      <c r="K14" s="318">
        <f>'[9]СП-1 (н.о.)'!$C$125</f>
        <v>0</v>
      </c>
      <c r="L14" s="330">
        <f>[10]STA_SP1_NO!$C$124</f>
        <v>1</v>
      </c>
      <c r="M14" s="332">
        <f>[11]STA_SP1_NO!$C$124</f>
        <v>0</v>
      </c>
      <c r="N14" s="239">
        <f t="shared" si="0"/>
        <v>63</v>
      </c>
    </row>
    <row r="15" spans="1:14" ht="15.75" thickBot="1" x14ac:dyDescent="0.3">
      <c r="A15" s="4">
        <v>12</v>
      </c>
      <c r="B15" s="10" t="s">
        <v>23</v>
      </c>
      <c r="C15" s="142">
        <f>[1]STA_SP1_NO!$C$128</f>
        <v>170</v>
      </c>
      <c r="D15" s="145">
        <f>[2]STA_SP1_NO!$C$128</f>
        <v>57</v>
      </c>
      <c r="E15" s="142">
        <f>[3]STA_SP1_NO!$C$128</f>
        <v>22</v>
      </c>
      <c r="F15" s="144">
        <f>[4]STA_SP1_NO!$C$128</f>
        <v>262</v>
      </c>
      <c r="G15" s="318">
        <f>[5]STA_SP1_NO!$C$128</f>
        <v>178</v>
      </c>
      <c r="H15" s="144">
        <f>[6]STA_SP1_NO!$C$128</f>
        <v>0</v>
      </c>
      <c r="I15" s="318">
        <f>[7]STA_SP1_NO!$C$128</f>
        <v>109</v>
      </c>
      <c r="J15" s="144">
        <f>[8]STA_SP1_NO!$C$128</f>
        <v>199</v>
      </c>
      <c r="K15" s="318">
        <f>'[9]СП-1 (н.о.)'!$C$129</f>
        <v>75</v>
      </c>
      <c r="L15" s="330">
        <f>[10]STA_SP1_NO!$C$128</f>
        <v>29</v>
      </c>
      <c r="M15" s="332">
        <f>[11]STA_SP1_NO!$C$128</f>
        <v>0</v>
      </c>
      <c r="N15" s="239">
        <f t="shared" si="0"/>
        <v>1101</v>
      </c>
    </row>
    <row r="16" spans="1:14" ht="15.75" thickBot="1" x14ac:dyDescent="0.3">
      <c r="A16" s="4">
        <v>13</v>
      </c>
      <c r="B16" s="10" t="s">
        <v>24</v>
      </c>
      <c r="C16" s="142">
        <f>[1]STA_SP1_NO!$C$132</f>
        <v>5057</v>
      </c>
      <c r="D16" s="145">
        <f>[2]STA_SP1_NO!$C$132</f>
        <v>6695</v>
      </c>
      <c r="E16" s="142">
        <f>[3]STA_SP1_NO!$C$132</f>
        <v>1067</v>
      </c>
      <c r="F16" s="144">
        <f>[4]STA_SP1_NO!$C$132</f>
        <v>12031</v>
      </c>
      <c r="G16" s="318">
        <f>[5]STA_SP1_NO!$C$132</f>
        <v>11074</v>
      </c>
      <c r="H16" s="144">
        <f>[6]STA_SP1_NO!$C$132</f>
        <v>269</v>
      </c>
      <c r="I16" s="318">
        <f>[7]STA_SP1_NO!$C$132</f>
        <v>1653</v>
      </c>
      <c r="J16" s="144">
        <f>[8]STA_SP1_NO!$C$132</f>
        <v>3304</v>
      </c>
      <c r="K16" s="318">
        <f>'[9]СП-1 (н.о.)'!$C$133</f>
        <v>1346</v>
      </c>
      <c r="L16" s="330">
        <f>[10]STA_SP1_NO!$C$132</f>
        <v>10014</v>
      </c>
      <c r="M16" s="332">
        <f>[11]STA_SP1_NO!$C$132</f>
        <v>40</v>
      </c>
      <c r="N16" s="239">
        <f t="shared" si="0"/>
        <v>52550</v>
      </c>
    </row>
    <row r="17" spans="1:14" ht="15.75" thickBot="1" x14ac:dyDescent="0.3">
      <c r="A17" s="4">
        <v>14</v>
      </c>
      <c r="B17" s="10" t="s">
        <v>25</v>
      </c>
      <c r="C17" s="142">
        <f>[1]STA_SP1_NO!$C$153</f>
        <v>1541</v>
      </c>
      <c r="D17" s="145">
        <f>[2]STA_SP1_NO!$C$153</f>
        <v>8694</v>
      </c>
      <c r="E17" s="142">
        <f>[3]STA_SP1_NO!$C$153</f>
        <v>52</v>
      </c>
      <c r="F17" s="144">
        <f>[4]STA_SP1_NO!$C$153</f>
        <v>38</v>
      </c>
      <c r="G17" s="318">
        <f>[5]STA_SP1_NO!$C$153</f>
        <v>0</v>
      </c>
      <c r="H17" s="144">
        <f>[6]STA_SP1_NO!$C$153</f>
        <v>0</v>
      </c>
      <c r="I17" s="318">
        <f>[7]STA_SP1_NO!$C$153</f>
        <v>0</v>
      </c>
      <c r="J17" s="144">
        <f>[8]STA_SP1_NO!$C$153</f>
        <v>0</v>
      </c>
      <c r="K17" s="318">
        <f>'[9]СП-1 (н.о.)'!$C$154</f>
        <v>248</v>
      </c>
      <c r="L17" s="330">
        <f>[10]STA_SP1_NO!$C$153</f>
        <v>236</v>
      </c>
      <c r="M17" s="332">
        <f>[11]STA_SP1_NO!$C$153</f>
        <v>0</v>
      </c>
      <c r="N17" s="239">
        <f t="shared" si="0"/>
        <v>10809</v>
      </c>
    </row>
    <row r="18" spans="1:14" ht="15.75" thickBot="1" x14ac:dyDescent="0.3">
      <c r="A18" s="4">
        <v>15</v>
      </c>
      <c r="B18" s="10" t="s">
        <v>26</v>
      </c>
      <c r="C18" s="142">
        <f>[1]STA_SP1_NO!$C$158</f>
        <v>0</v>
      </c>
      <c r="D18" s="145">
        <f>[2]STA_SP1_NO!$C$158</f>
        <v>0</v>
      </c>
      <c r="E18" s="142">
        <f>[3]STA_SP1_NO!$C$158</f>
        <v>1</v>
      </c>
      <c r="F18" s="144">
        <f>[4]STA_SP1_NO!$C$158</f>
        <v>0</v>
      </c>
      <c r="G18" s="318">
        <f>[5]STA_SP1_NO!$C$158</f>
        <v>7</v>
      </c>
      <c r="H18" s="144">
        <f>[6]STA_SP1_NO!$C$158</f>
        <v>0</v>
      </c>
      <c r="I18" s="318">
        <f>[7]STA_SP1_NO!$C$158</f>
        <v>0</v>
      </c>
      <c r="J18" s="144">
        <f>[8]STA_SP1_NO!$C$158</f>
        <v>2</v>
      </c>
      <c r="K18" s="318">
        <f>'[9]СП-1 (н.о.)'!$C$159</f>
        <v>8</v>
      </c>
      <c r="L18" s="330">
        <f>[10]STA_SP1_NO!$C$158</f>
        <v>0</v>
      </c>
      <c r="M18" s="332">
        <f>[11]STA_SP1_NO!$C$158</f>
        <v>0</v>
      </c>
      <c r="N18" s="239">
        <f t="shared" si="0"/>
        <v>18</v>
      </c>
    </row>
    <row r="19" spans="1:14" ht="15.75" thickBot="1" x14ac:dyDescent="0.3">
      <c r="A19" s="4">
        <v>16</v>
      </c>
      <c r="B19" s="10" t="s">
        <v>27</v>
      </c>
      <c r="C19" s="142">
        <f>[1]STA_SP1_NO!$C$161</f>
        <v>30</v>
      </c>
      <c r="D19" s="145">
        <f>[2]STA_SP1_NO!$C$161</f>
        <v>50</v>
      </c>
      <c r="E19" s="142">
        <f>[3]STA_SP1_NO!$C$161</f>
        <v>5</v>
      </c>
      <c r="F19" s="144">
        <f>[4]STA_SP1_NO!$C$161</f>
        <v>203</v>
      </c>
      <c r="G19" s="318">
        <f>[5]STA_SP1_NO!$C$161</f>
        <v>843</v>
      </c>
      <c r="H19" s="144">
        <f>[6]STA_SP1_NO!$C$161</f>
        <v>0</v>
      </c>
      <c r="I19" s="318">
        <f>[7]STA_SP1_NO!$C$161</f>
        <v>21</v>
      </c>
      <c r="J19" s="144">
        <f>[8]STA_SP1_NO!$C$161</f>
        <v>0</v>
      </c>
      <c r="K19" s="318">
        <f>'[9]СП-1 (н.о.)'!$C$162</f>
        <v>16</v>
      </c>
      <c r="L19" s="330">
        <f>[10]STA_SP1_NO!$C$161</f>
        <v>10</v>
      </c>
      <c r="M19" s="332">
        <f>[11]STA_SP1_NO!$C$161</f>
        <v>0</v>
      </c>
      <c r="N19" s="239">
        <f t="shared" si="0"/>
        <v>1178</v>
      </c>
    </row>
    <row r="20" spans="1:14" ht="15.75" thickBot="1" x14ac:dyDescent="0.3">
      <c r="A20" s="4">
        <v>17</v>
      </c>
      <c r="B20" s="10" t="s">
        <v>28</v>
      </c>
      <c r="C20" s="142">
        <f>[1]STA_SP1_NO!$C$167</f>
        <v>0</v>
      </c>
      <c r="D20" s="145">
        <f>[2]STA_SP1_NO!$C$167</f>
        <v>0</v>
      </c>
      <c r="E20" s="142">
        <f>[3]STA_SP1_NO!$C$167</f>
        <v>0</v>
      </c>
      <c r="F20" s="144">
        <f>[4]STA_SP1_NO!$C$167</f>
        <v>0</v>
      </c>
      <c r="G20" s="318">
        <f>[5]STA_SP1_NO!$C$167</f>
        <v>0</v>
      </c>
      <c r="H20" s="144">
        <f>[6]STA_SP1_NO!$C$167</f>
        <v>0</v>
      </c>
      <c r="I20" s="318">
        <f>[7]STA_SP1_NO!$C$167</f>
        <v>0</v>
      </c>
      <c r="J20" s="144">
        <f>[8]STA_SP1_NO!$C$167</f>
        <v>0</v>
      </c>
      <c r="K20" s="318">
        <f>'[9]СП-1 (н.о.)'!$C$168</f>
        <v>0</v>
      </c>
      <c r="L20" s="330">
        <f>[10]STA_SP1_NO!$C$167</f>
        <v>2</v>
      </c>
      <c r="M20" s="332">
        <f>[11]STA_SP1_NO!$C$167</f>
        <v>0</v>
      </c>
      <c r="N20" s="239">
        <f t="shared" si="0"/>
        <v>2</v>
      </c>
    </row>
    <row r="21" spans="1:14" ht="15.75" thickBot="1" x14ac:dyDescent="0.3">
      <c r="A21" s="6">
        <v>18</v>
      </c>
      <c r="B21" s="11" t="s">
        <v>29</v>
      </c>
      <c r="C21" s="142">
        <f>[1]STA_SP1_NO!$C$170</f>
        <v>30999</v>
      </c>
      <c r="D21" s="145">
        <f>[2]STA_SP1_NO!$C$170</f>
        <v>80360</v>
      </c>
      <c r="E21" s="142">
        <f>[3]STA_SP1_NO!$C$170</f>
        <v>14952</v>
      </c>
      <c r="F21" s="144">
        <f>[4]STA_SP1_NO!$C$170</f>
        <v>67144</v>
      </c>
      <c r="G21" s="318">
        <f>[5]STA_SP1_NO!$C$170</f>
        <v>80802</v>
      </c>
      <c r="H21" s="144">
        <f>[6]STA_SP1_NO!$C$170</f>
        <v>8621</v>
      </c>
      <c r="I21" s="318">
        <f>[7]STA_SP1_NO!$C$170</f>
        <v>36393</v>
      </c>
      <c r="J21" s="144">
        <f>[8]STA_SP1_NO!$C$170</f>
        <v>30587</v>
      </c>
      <c r="K21" s="318">
        <f>'[9]СП-1 (н.о.)'!$C$171</f>
        <v>13833</v>
      </c>
      <c r="L21" s="144">
        <f>[10]STA_SP1_NO!$C$170</f>
        <v>31585</v>
      </c>
      <c r="M21" s="332">
        <f>[11]STA_SP1_NO!$C$170</f>
        <v>0</v>
      </c>
      <c r="N21" s="241">
        <f t="shared" si="0"/>
        <v>395276</v>
      </c>
    </row>
    <row r="22" spans="1:14" ht="15.75" thickBot="1" x14ac:dyDescent="0.3">
      <c r="A22" s="7"/>
      <c r="B22" s="19" t="s">
        <v>30</v>
      </c>
      <c r="C22" s="111">
        <f>[1]STA_SP1_NO!$C$175</f>
        <v>189859</v>
      </c>
      <c r="D22" s="112">
        <f>[2]STA_SP1_NO!$C$175</f>
        <v>192386</v>
      </c>
      <c r="E22" s="113">
        <f>[3]STA_SP1_NO!$C$175</f>
        <v>106561</v>
      </c>
      <c r="F22" s="325">
        <f>[4]STA_SP1_NO!$C$175</f>
        <v>192785</v>
      </c>
      <c r="G22" s="327">
        <f>[5]STA_SP1_NO!$C$175</f>
        <v>165815</v>
      </c>
      <c r="H22" s="325">
        <f>[6]STA_SP1_NO!$C$175</f>
        <v>101675</v>
      </c>
      <c r="I22" s="327">
        <f>[7]STA_SP1_NO!$C$175</f>
        <v>155526</v>
      </c>
      <c r="J22" s="325">
        <f>[8]STA_SP1_NO!$C$175</f>
        <v>121692</v>
      </c>
      <c r="K22" s="327">
        <f>'[9]СП-1 (н.о.)'!$C$176</f>
        <v>95860</v>
      </c>
      <c r="L22" s="325">
        <f>[10]STA_SP1_NO!$C$175</f>
        <v>169360</v>
      </c>
      <c r="M22" s="333">
        <f>[11]STA_SP1_NO!$C$175</f>
        <v>7172</v>
      </c>
      <c r="N22" s="242">
        <f t="shared" si="0"/>
        <v>1498691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5.75" thickBot="1" x14ac:dyDescent="0.3">
      <c r="A24" s="421" t="s">
        <v>31</v>
      </c>
      <c r="B24" s="422"/>
      <c r="C24" s="23">
        <f>C22/N22</f>
        <v>0.12668321888901715</v>
      </c>
      <c r="D24" s="24">
        <f>D22/N22</f>
        <v>0.12836935699220187</v>
      </c>
      <c r="E24" s="25">
        <f>E22/N22</f>
        <v>7.1102715636512132E-2</v>
      </c>
      <c r="F24" s="329">
        <f>F22/N22</f>
        <v>0.12863558932428365</v>
      </c>
      <c r="G24" s="328">
        <f>G22/N22</f>
        <v>0.1106398850730404</v>
      </c>
      <c r="H24" s="329">
        <f>H22/N22</f>
        <v>6.7842537254177146E-2</v>
      </c>
      <c r="I24" s="328">
        <f>I22/N22</f>
        <v>0.10377456059988349</v>
      </c>
      <c r="J24" s="329">
        <f>J22/N22</f>
        <v>8.1198859538090237E-2</v>
      </c>
      <c r="K24" s="328">
        <f>K22/N22</f>
        <v>6.3962484594889804E-2</v>
      </c>
      <c r="L24" s="329">
        <f>L22/N22</f>
        <v>0.11300528260995762</v>
      </c>
      <c r="M24" s="334">
        <f>M22/N22</f>
        <v>4.7855094879464813E-3</v>
      </c>
      <c r="N24" s="245">
        <f>SUM(C24:M24)</f>
        <v>0.99999999999999989</v>
      </c>
    </row>
    <row r="25" spans="1:14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thickBot="1" x14ac:dyDescent="0.3">
      <c r="A26" s="429" t="s">
        <v>0</v>
      </c>
      <c r="B26" s="431" t="s">
        <v>1</v>
      </c>
      <c r="C26" s="447" t="s">
        <v>90</v>
      </c>
      <c r="D26" s="448"/>
      <c r="E26" s="448"/>
      <c r="F26" s="448"/>
      <c r="G26" s="448"/>
      <c r="H26" s="449"/>
      <c r="I26" s="445" t="s">
        <v>3</v>
      </c>
      <c r="J26" s="1"/>
      <c r="K26" s="1"/>
      <c r="L26" s="1"/>
      <c r="M26" s="1"/>
      <c r="N26" s="1"/>
    </row>
    <row r="27" spans="1:14" ht="15.75" thickBot="1" x14ac:dyDescent="0.3">
      <c r="A27" s="430"/>
      <c r="B27" s="433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46"/>
      <c r="J27" s="81"/>
      <c r="K27" s="417" t="s">
        <v>33</v>
      </c>
      <c r="L27" s="418"/>
      <c r="M27" s="232">
        <f>N22</f>
        <v>1498691</v>
      </c>
      <c r="N27" s="233">
        <f>M27/M29</f>
        <v>0.95203038994286004</v>
      </c>
    </row>
    <row r="28" spans="1:14" ht="15.75" thickBot="1" x14ac:dyDescent="0.3">
      <c r="A28" s="22">
        <v>19</v>
      </c>
      <c r="B28" s="80" t="s">
        <v>34</v>
      </c>
      <c r="C28" s="187">
        <f>[12]STA_SP1_ZO!$I$51</f>
        <v>3788</v>
      </c>
      <c r="D28" s="209">
        <f>[13]STA_SP1_ZO!$I$51</f>
        <v>1400</v>
      </c>
      <c r="E28" s="187">
        <f>[14]STA_SP1_ZO!$I$51</f>
        <v>2262</v>
      </c>
      <c r="F28" s="186">
        <f>[15]STA_SP1_ZO!$I$51</f>
        <v>7327</v>
      </c>
      <c r="G28" s="187">
        <f>[16]STA_SP1_ZO!$I$51</f>
        <v>60002</v>
      </c>
      <c r="H28" s="212">
        <f>[17]STA_SP1_ZO!$I$51</f>
        <v>735</v>
      </c>
      <c r="I28" s="243">
        <f>SUM(C28:H28)</f>
        <v>75514</v>
      </c>
      <c r="J28" s="81"/>
      <c r="K28" s="417" t="s">
        <v>34</v>
      </c>
      <c r="L28" s="418"/>
      <c r="M28" s="234">
        <f>I28</f>
        <v>75514</v>
      </c>
      <c r="N28" s="235">
        <f>M28/M29</f>
        <v>4.7969610057139955E-2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43" t="s">
        <v>3</v>
      </c>
      <c r="L29" s="444"/>
      <c r="M29" s="236">
        <f>M27+M28</f>
        <v>1574205</v>
      </c>
      <c r="N29" s="237">
        <f>M29/M29</f>
        <v>1</v>
      </c>
    </row>
    <row r="30" spans="1:14" ht="15.75" thickBot="1" x14ac:dyDescent="0.3">
      <c r="A30" s="421" t="s">
        <v>35</v>
      </c>
      <c r="B30" s="422"/>
      <c r="C30" s="23">
        <f>C28/I28</f>
        <v>5.0162883703684082E-2</v>
      </c>
      <c r="D30" s="82">
        <f>D28/I28</f>
        <v>1.8539608549408056E-2</v>
      </c>
      <c r="E30" s="23">
        <f>E28/I28</f>
        <v>2.9954710384829303E-2</v>
      </c>
      <c r="F30" s="82">
        <f>F28/I28</f>
        <v>9.7028365601080593E-2</v>
      </c>
      <c r="G30" s="23">
        <f>G28/I28</f>
        <v>0.79458113727255875</v>
      </c>
      <c r="H30" s="82">
        <f>H28/I28</f>
        <v>9.73329448843923E-3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A26:A27"/>
    <mergeCell ref="B26:B27"/>
    <mergeCell ref="K27:L27"/>
    <mergeCell ref="I26:I27"/>
    <mergeCell ref="C26:H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scale="9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E21" sqref="E21"/>
    </sheetView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173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587" t="s">
        <v>120</v>
      </c>
      <c r="C4" s="587"/>
      <c r="D4" s="587"/>
      <c r="E4" s="587"/>
      <c r="F4" s="587"/>
      <c r="G4" s="587"/>
      <c r="H4" s="587"/>
    </row>
    <row r="5" spans="1:8" x14ac:dyDescent="0.25">
      <c r="A5" s="1"/>
      <c r="B5" s="159"/>
      <c r="C5" s="160"/>
      <c r="D5" s="160"/>
      <c r="E5" s="160"/>
      <c r="F5" s="160"/>
      <c r="G5" s="160"/>
      <c r="H5" s="160"/>
    </row>
    <row r="6" spans="1:8" ht="15.75" thickBot="1" x14ac:dyDescent="0.3">
      <c r="A6" s="1"/>
      <c r="B6" s="1"/>
      <c r="C6" s="1"/>
      <c r="D6" s="1"/>
      <c r="E6" s="1"/>
      <c r="F6" s="1"/>
      <c r="G6" s="79"/>
      <c r="H6" s="1"/>
    </row>
    <row r="7" spans="1:8" ht="15" customHeight="1" x14ac:dyDescent="0.25">
      <c r="A7" s="1"/>
      <c r="B7" s="588" t="s">
        <v>3</v>
      </c>
      <c r="C7" s="589"/>
      <c r="D7" s="592" t="s">
        <v>61</v>
      </c>
      <c r="E7" s="594" t="s">
        <v>62</v>
      </c>
      <c r="F7" s="594" t="s">
        <v>63</v>
      </c>
      <c r="G7" s="596" t="s">
        <v>59</v>
      </c>
      <c r="H7" s="1"/>
    </row>
    <row r="8" spans="1:8" ht="23.25" customHeight="1" x14ac:dyDescent="0.25">
      <c r="A8" s="1"/>
      <c r="B8" s="590"/>
      <c r="C8" s="591"/>
      <c r="D8" s="593"/>
      <c r="E8" s="595"/>
      <c r="F8" s="595"/>
      <c r="G8" s="597"/>
      <c r="H8" s="1"/>
    </row>
    <row r="9" spans="1:8" ht="45" customHeight="1" x14ac:dyDescent="0.25">
      <c r="A9" s="1"/>
      <c r="B9" s="581" t="s">
        <v>64</v>
      </c>
      <c r="C9" s="582"/>
      <c r="D9" s="175">
        <f>[18]Vkupno!$C$12</f>
        <v>324</v>
      </c>
      <c r="E9" s="175">
        <f>[18]Vkupno!$D$12</f>
        <v>46749.070000000007</v>
      </c>
      <c r="F9" s="175">
        <f>[18]Vkupno!$F$12</f>
        <v>699</v>
      </c>
      <c r="G9" s="176">
        <f>[18]Vkupno!$G$12</f>
        <v>125858.98000000001</v>
      </c>
      <c r="H9" s="1"/>
    </row>
    <row r="10" spans="1:8" ht="45" customHeight="1" x14ac:dyDescent="0.25">
      <c r="A10" s="1"/>
      <c r="B10" s="581" t="s">
        <v>65</v>
      </c>
      <c r="C10" s="582"/>
      <c r="D10" s="175">
        <f>[18]Vkupno!$C$21</f>
        <v>60</v>
      </c>
      <c r="E10" s="175">
        <f>[18]Vkupno!$D$21</f>
        <v>8556.2200000000012</v>
      </c>
      <c r="F10" s="175">
        <f>[18]Vkupno!$F$21</f>
        <v>188</v>
      </c>
      <c r="G10" s="176">
        <f>[18]Vkupno!$G$21</f>
        <v>43160.5</v>
      </c>
      <c r="H10" s="1"/>
    </row>
    <row r="11" spans="1:8" ht="38.25" customHeight="1" x14ac:dyDescent="0.25">
      <c r="A11" s="1"/>
      <c r="B11" s="583" t="s">
        <v>3</v>
      </c>
      <c r="C11" s="584"/>
      <c r="D11" s="177">
        <f>D9+D10</f>
        <v>384</v>
      </c>
      <c r="E11" s="178">
        <f>E9+E10</f>
        <v>55305.290000000008</v>
      </c>
      <c r="F11" s="177">
        <f>F9+F10</f>
        <v>887</v>
      </c>
      <c r="G11" s="179">
        <f>G9+G10</f>
        <v>169019.48</v>
      </c>
      <c r="H11" s="1"/>
    </row>
    <row r="12" spans="1:8" ht="53.25" customHeight="1" thickBot="1" x14ac:dyDescent="0.3">
      <c r="A12" s="1"/>
      <c r="B12" s="585" t="s">
        <v>66</v>
      </c>
      <c r="C12" s="586"/>
      <c r="D12" s="175">
        <f>[18]Vkupno!$C$22</f>
        <v>451</v>
      </c>
      <c r="E12" s="175">
        <f>[18]Vkupno!$D$22</f>
        <v>82865.66</v>
      </c>
      <c r="F12" s="175">
        <f>[18]Vkupno!$F$22</f>
        <v>583</v>
      </c>
      <c r="G12" s="176">
        <f>[18]Vkupno!$G$22</f>
        <v>118133.11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Q5" sqref="Q5"/>
    </sheetView>
  </sheetViews>
  <sheetFormatPr defaultRowHeight="15" x14ac:dyDescent="0.25"/>
  <cols>
    <col min="1" max="1" width="4" customWidth="1"/>
    <col min="2" max="2" width="28.42578125" customWidth="1"/>
    <col min="3" max="3" width="11" bestFit="1" customWidth="1"/>
    <col min="4" max="4" width="9.85546875" bestFit="1" customWidth="1"/>
    <col min="6" max="6" width="9.140625" customWidth="1"/>
    <col min="8" max="8" width="9.85546875" bestFit="1" customWidth="1"/>
  </cols>
  <sheetData>
    <row r="1" spans="1:14" ht="31.5" customHeight="1" thickBot="1" x14ac:dyDescent="0.3">
      <c r="A1" s="120"/>
      <c r="B1" s="120"/>
      <c r="C1" s="462" t="s">
        <v>98</v>
      </c>
      <c r="D1" s="463"/>
      <c r="E1" s="463"/>
      <c r="F1" s="463"/>
      <c r="G1" s="463"/>
      <c r="H1" s="463"/>
      <c r="I1" s="463"/>
      <c r="J1" s="464"/>
      <c r="K1" s="464"/>
      <c r="L1" s="26"/>
      <c r="M1" s="26"/>
      <c r="N1" s="155" t="s">
        <v>36</v>
      </c>
    </row>
    <row r="2" spans="1:14" ht="15.75" thickBot="1" x14ac:dyDescent="0.3">
      <c r="A2" s="465" t="s">
        <v>0</v>
      </c>
      <c r="B2" s="467" t="s">
        <v>1</v>
      </c>
      <c r="C2" s="471" t="s">
        <v>2</v>
      </c>
      <c r="D2" s="472"/>
      <c r="E2" s="472"/>
      <c r="F2" s="472"/>
      <c r="G2" s="472"/>
      <c r="H2" s="472"/>
      <c r="I2" s="472"/>
      <c r="J2" s="472"/>
      <c r="K2" s="472"/>
      <c r="L2" s="472"/>
      <c r="M2" s="473"/>
      <c r="N2" s="469" t="s">
        <v>3</v>
      </c>
    </row>
    <row r="3" spans="1:14" ht="15.75" thickBot="1" x14ac:dyDescent="0.3">
      <c r="A3" s="466"/>
      <c r="B3" s="468"/>
      <c r="C3" s="21" t="s">
        <v>69</v>
      </c>
      <c r="D3" s="27" t="s">
        <v>4</v>
      </c>
      <c r="E3" s="335" t="s">
        <v>5</v>
      </c>
      <c r="F3" s="27" t="s">
        <v>6</v>
      </c>
      <c r="G3" s="28" t="s">
        <v>8</v>
      </c>
      <c r="H3" s="167" t="s">
        <v>94</v>
      </c>
      <c r="I3" s="28" t="s">
        <v>9</v>
      </c>
      <c r="J3" s="337" t="s">
        <v>10</v>
      </c>
      <c r="K3" s="350" t="s">
        <v>93</v>
      </c>
      <c r="L3" s="339" t="s">
        <v>11</v>
      </c>
      <c r="M3" s="340" t="s">
        <v>96</v>
      </c>
      <c r="N3" s="470"/>
    </row>
    <row r="4" spans="1:14" x14ac:dyDescent="0.25">
      <c r="A4" s="30">
        <v>1</v>
      </c>
      <c r="B4" s="31" t="s">
        <v>12</v>
      </c>
      <c r="C4" s="143">
        <f>[1]STA_SP1_NO!$G$10</f>
        <v>37232.92</v>
      </c>
      <c r="D4" s="118">
        <f>[2]STA_SP1_NO!$G$10</f>
        <v>33437.67</v>
      </c>
      <c r="E4" s="143">
        <f>[3]STA_SP1_NO!$G$10</f>
        <v>4376</v>
      </c>
      <c r="F4" s="118">
        <f>[4]STA_SP1_NO!$G$10</f>
        <v>18894.759999999998</v>
      </c>
      <c r="G4" s="61">
        <f>[5]STA_SP1_NO!$G$10</f>
        <v>39062</v>
      </c>
      <c r="H4" s="144">
        <f>[6]STA_SP1_NO!$G$10</f>
        <v>4657</v>
      </c>
      <c r="I4" s="61">
        <f>[7]STA_SP1_NO!$G$10</f>
        <v>18971</v>
      </c>
      <c r="J4" s="68">
        <f>[8]STA_SP1_NO!$G$10</f>
        <v>12720</v>
      </c>
      <c r="K4" s="117">
        <f>'[9]СП-1 (н.о.)'!$G$11</f>
        <v>17748.419999999998</v>
      </c>
      <c r="L4" s="68">
        <f>[10]STA_SP1_NO!$G$10</f>
        <v>64798</v>
      </c>
      <c r="M4" s="332">
        <f>[11]STA_SP1_NO!$G$10</f>
        <v>0</v>
      </c>
      <c r="N4" s="249">
        <f t="shared" ref="N4:N21" si="0">SUM(C4:M4)</f>
        <v>251897.76999999996</v>
      </c>
    </row>
    <row r="5" spans="1:14" x14ac:dyDescent="0.25">
      <c r="A5" s="32">
        <v>2</v>
      </c>
      <c r="B5" s="33" t="s">
        <v>13</v>
      </c>
      <c r="C5" s="143">
        <f>[1]STA_SP1_NO!$G$20</f>
        <v>124210.01</v>
      </c>
      <c r="D5" s="118">
        <f>[2]STA_SP1_NO!$G$20</f>
        <v>98190.03</v>
      </c>
      <c r="E5" s="143">
        <f>[3]STA_SP1_NO!$G$20</f>
        <v>11114</v>
      </c>
      <c r="F5" s="118">
        <f>[4]STA_SP1_NO!$G$20</f>
        <v>57401.62</v>
      </c>
      <c r="G5" s="61">
        <f>[5]STA_SP1_NO!$G$20</f>
        <v>116496</v>
      </c>
      <c r="H5" s="144">
        <f>[6]STA_SP1_NO!$G$20</f>
        <v>0</v>
      </c>
      <c r="I5" s="61">
        <f>[7]STA_SP1_NO!$G$20</f>
        <v>37935</v>
      </c>
      <c r="J5" s="68">
        <f>[8]STA_SP1_NO!$G$20</f>
        <v>0</v>
      </c>
      <c r="K5" s="62">
        <f>'[9]СП-1 (н.о.)'!$G$21</f>
        <v>29981.78</v>
      </c>
      <c r="L5" s="68">
        <f>[10]STA_SP1_NO!$G$20</f>
        <v>120901</v>
      </c>
      <c r="M5" s="332">
        <f>[11]STA_SP1_NO!$G$20</f>
        <v>0</v>
      </c>
      <c r="N5" s="249">
        <f t="shared" si="0"/>
        <v>596229.43999999994</v>
      </c>
    </row>
    <row r="6" spans="1:14" x14ac:dyDescent="0.25">
      <c r="A6" s="32">
        <v>3</v>
      </c>
      <c r="B6" s="33" t="s">
        <v>14</v>
      </c>
      <c r="C6" s="143">
        <f>[1]STA_SP1_NO!$G$24</f>
        <v>92208.41</v>
      </c>
      <c r="D6" s="118">
        <f>[2]STA_SP1_NO!$G$24</f>
        <v>78210.990000000005</v>
      </c>
      <c r="E6" s="143">
        <f>[3]STA_SP1_NO!$G$24</f>
        <v>27920</v>
      </c>
      <c r="F6" s="118">
        <f>[4]STA_SP1_NO!$G$24</f>
        <v>104633.5</v>
      </c>
      <c r="G6" s="61">
        <f>[5]STA_SP1_NO!$G$24</f>
        <v>43044</v>
      </c>
      <c r="H6" s="144">
        <f>[6]STA_SP1_NO!$G$24</f>
        <v>8582</v>
      </c>
      <c r="I6" s="61">
        <f>[7]STA_SP1_NO!$G$24</f>
        <v>48715</v>
      </c>
      <c r="J6" s="68">
        <f>[8]STA_SP1_NO!$G$24</f>
        <v>47803</v>
      </c>
      <c r="K6" s="62">
        <f>'[9]СП-1 (н.о.)'!$G$25</f>
        <v>60460.07</v>
      </c>
      <c r="L6" s="68">
        <f>[10]STA_SP1_NO!$G$24</f>
        <v>40109</v>
      </c>
      <c r="M6" s="332">
        <f>[11]STA_SP1_NO!$G$24</f>
        <v>122.64</v>
      </c>
      <c r="N6" s="249">
        <f t="shared" si="0"/>
        <v>551808.61</v>
      </c>
    </row>
    <row r="7" spans="1:14" x14ac:dyDescent="0.25">
      <c r="A7" s="32">
        <v>4</v>
      </c>
      <c r="B7" s="33" t="s">
        <v>15</v>
      </c>
      <c r="C7" s="143">
        <f>[1]STA_SP1_NO!$G$27</f>
        <v>0</v>
      </c>
      <c r="D7" s="118">
        <f>[2]STA_SP1_NO!$G$27</f>
        <v>0</v>
      </c>
      <c r="E7" s="143">
        <f>[3]STA_SP1_NO!$G$27</f>
        <v>0</v>
      </c>
      <c r="F7" s="118">
        <f>[4]STA_SP1_NO!$G$27</f>
        <v>0</v>
      </c>
      <c r="G7" s="61">
        <f>[5]STA_SP1_NO!$G$27</f>
        <v>0</v>
      </c>
      <c r="H7" s="144">
        <f>[6]STA_SP1_NO!$G$27</f>
        <v>0</v>
      </c>
      <c r="I7" s="61">
        <f>[7]STA_SP1_NO!$G$27</f>
        <v>0</v>
      </c>
      <c r="J7" s="68">
        <f>[8]STA_SP1_NO!$G$27</f>
        <v>0</v>
      </c>
      <c r="K7" s="62">
        <f>'[9]СП-1 (н.о.)'!$G$28</f>
        <v>0</v>
      </c>
      <c r="L7" s="68">
        <f>[10]STA_SP1_NO!$G$27</f>
        <v>0</v>
      </c>
      <c r="M7" s="332">
        <f>[11]STA_SP1_NO!$G$27</f>
        <v>0</v>
      </c>
      <c r="N7" s="249">
        <f t="shared" si="0"/>
        <v>0</v>
      </c>
    </row>
    <row r="8" spans="1:14" x14ac:dyDescent="0.25">
      <c r="A8" s="32">
        <v>5</v>
      </c>
      <c r="B8" s="33" t="s">
        <v>16</v>
      </c>
      <c r="C8" s="143">
        <f>[1]STA_SP1_NO!$G$30</f>
        <v>0</v>
      </c>
      <c r="D8" s="118">
        <f>[2]STA_SP1_NO!$G$30</f>
        <v>93.88</v>
      </c>
      <c r="E8" s="143">
        <f>[3]STA_SP1_NO!$G$30</f>
        <v>0</v>
      </c>
      <c r="F8" s="118">
        <f>[4]STA_SP1_NO!$G$30</f>
        <v>0</v>
      </c>
      <c r="G8" s="61">
        <f>[5]STA_SP1_NO!$G$30</f>
        <v>0</v>
      </c>
      <c r="H8" s="144">
        <f>[6]STA_SP1_NO!$G$30</f>
        <v>0</v>
      </c>
      <c r="I8" s="61">
        <f>[7]STA_SP1_NO!$G$30</f>
        <v>0</v>
      </c>
      <c r="J8" s="68">
        <f>[8]STA_SP1_NO!$G$30</f>
        <v>0</v>
      </c>
      <c r="K8" s="62">
        <f>'[9]СП-1 (н.о.)'!$G$31</f>
        <v>0</v>
      </c>
      <c r="L8" s="68">
        <f>[10]STA_SP1_NO!$G$30</f>
        <v>0</v>
      </c>
      <c r="M8" s="332">
        <f>[11]STA_SP1_NO!$G$30</f>
        <v>0</v>
      </c>
      <c r="N8" s="249">
        <f t="shared" si="0"/>
        <v>93.88</v>
      </c>
    </row>
    <row r="9" spans="1:14" x14ac:dyDescent="0.25">
      <c r="A9" s="32">
        <v>6</v>
      </c>
      <c r="B9" s="33" t="s">
        <v>17</v>
      </c>
      <c r="C9" s="143">
        <f>[1]STA_SP1_NO!$G$33</f>
        <v>0</v>
      </c>
      <c r="D9" s="118">
        <f>[2]STA_SP1_NO!$G$33</f>
        <v>0</v>
      </c>
      <c r="E9" s="143">
        <f>[3]STA_SP1_NO!$G$33</f>
        <v>0</v>
      </c>
      <c r="F9" s="118">
        <f>[4]STA_SP1_NO!$G$33</f>
        <v>78.45</v>
      </c>
      <c r="G9" s="61">
        <f>[5]STA_SP1_NO!$G$33</f>
        <v>0</v>
      </c>
      <c r="H9" s="144">
        <f>[6]STA_SP1_NO!$G$33</f>
        <v>0</v>
      </c>
      <c r="I9" s="61">
        <f>[7]STA_SP1_NO!$G$33</f>
        <v>0</v>
      </c>
      <c r="J9" s="68">
        <f>[8]STA_SP1_NO!$G$33</f>
        <v>0</v>
      </c>
      <c r="K9" s="62">
        <f>'[9]СП-1 (н.о.)'!$G$34</f>
        <v>0</v>
      </c>
      <c r="L9" s="68">
        <f>[10]STA_SP1_NO!$G$33</f>
        <v>0</v>
      </c>
      <c r="M9" s="332">
        <f>[11]STA_SP1_NO!$G$33</f>
        <v>0</v>
      </c>
      <c r="N9" s="249">
        <f t="shared" si="0"/>
        <v>78.45</v>
      </c>
    </row>
    <row r="10" spans="1:14" x14ac:dyDescent="0.25">
      <c r="A10" s="32">
        <v>7</v>
      </c>
      <c r="B10" s="33" t="s">
        <v>18</v>
      </c>
      <c r="C10" s="143">
        <f>[1]STA_SP1_NO!$G$36</f>
        <v>201.84</v>
      </c>
      <c r="D10" s="118">
        <f>[2]STA_SP1_NO!$G$36</f>
        <v>103.86</v>
      </c>
      <c r="E10" s="143">
        <f>[3]STA_SP1_NO!$G$36</f>
        <v>40</v>
      </c>
      <c r="F10" s="118">
        <f>[4]STA_SP1_NO!$G$36</f>
        <v>261.63</v>
      </c>
      <c r="G10" s="61">
        <f>[5]STA_SP1_NO!$G$36</f>
        <v>0</v>
      </c>
      <c r="H10" s="144">
        <f>[6]STA_SP1_NO!$G$36</f>
        <v>0</v>
      </c>
      <c r="I10" s="61">
        <f>[7]STA_SP1_NO!$G$36</f>
        <v>400</v>
      </c>
      <c r="J10" s="68">
        <f>[8]STA_SP1_NO!$G$36</f>
        <v>0</v>
      </c>
      <c r="K10" s="62">
        <f>'[9]СП-1 (н.о.)'!$G$37</f>
        <v>0</v>
      </c>
      <c r="L10" s="68">
        <f>[10]STA_SP1_NO!$G$36</f>
        <v>0</v>
      </c>
      <c r="M10" s="332">
        <f>[11]STA_SP1_NO!$G$36</f>
        <v>0</v>
      </c>
      <c r="N10" s="249">
        <f t="shared" si="0"/>
        <v>1007.3299999999999</v>
      </c>
    </row>
    <row r="11" spans="1:14" x14ac:dyDescent="0.25">
      <c r="A11" s="32">
        <v>8</v>
      </c>
      <c r="B11" s="33" t="s">
        <v>19</v>
      </c>
      <c r="C11" s="143">
        <f>[1]STA_SP1_NO!$G$40</f>
        <v>24553.360000000001</v>
      </c>
      <c r="D11" s="118">
        <f>[2]STA_SP1_NO!$G$40</f>
        <v>32261.43</v>
      </c>
      <c r="E11" s="143">
        <f>[3]STA_SP1_NO!$G$40</f>
        <v>548</v>
      </c>
      <c r="F11" s="118">
        <f>[4]STA_SP1_NO!$G$40</f>
        <v>18363.580000000002</v>
      </c>
      <c r="G11" s="61">
        <f>[5]STA_SP1_NO!$G$40</f>
        <v>26001</v>
      </c>
      <c r="H11" s="144">
        <f>[6]STA_SP1_NO!$G$40</f>
        <v>189</v>
      </c>
      <c r="I11" s="61">
        <f>[7]STA_SP1_NO!$G$40</f>
        <v>5606</v>
      </c>
      <c r="J11" s="68">
        <f>[8]STA_SP1_NO!$G$40</f>
        <v>1442</v>
      </c>
      <c r="K11" s="62">
        <f>'[9]СП-1 (н.о.)'!$G$41</f>
        <v>1582.8200000000002</v>
      </c>
      <c r="L11" s="68">
        <f>[10]STA_SP1_NO!$G$40</f>
        <v>1744</v>
      </c>
      <c r="M11" s="332">
        <f>[11]STA_SP1_NO!$G$40</f>
        <v>9.2200000000000006</v>
      </c>
      <c r="N11" s="249">
        <f t="shared" si="0"/>
        <v>112300.41</v>
      </c>
    </row>
    <row r="12" spans="1:14" x14ac:dyDescent="0.25">
      <c r="A12" s="32">
        <v>9</v>
      </c>
      <c r="B12" s="33" t="s">
        <v>20</v>
      </c>
      <c r="C12" s="143">
        <f>[1]STA_SP1_NO!$G$56</f>
        <v>49754.01</v>
      </c>
      <c r="D12" s="118">
        <f>[2]STA_SP1_NO!$G$56</f>
        <v>25893.52</v>
      </c>
      <c r="E12" s="143">
        <f>[3]STA_SP1_NO!$G$56</f>
        <v>60190</v>
      </c>
      <c r="F12" s="118">
        <f>[4]STA_SP1_NO!$G$56</f>
        <v>45111.94</v>
      </c>
      <c r="G12" s="61">
        <f>[5]STA_SP1_NO!$G$56</f>
        <v>4121</v>
      </c>
      <c r="H12" s="144">
        <f>[6]STA_SP1_NO!$G$56</f>
        <v>149</v>
      </c>
      <c r="I12" s="61">
        <f>[7]STA_SP1_NO!$G$56</f>
        <v>25670</v>
      </c>
      <c r="J12" s="68">
        <f>[8]STA_SP1_NO!$G$56</f>
        <v>2838</v>
      </c>
      <c r="K12" s="62">
        <f>'[9]СП-1 (н.о.)'!$G$57</f>
        <v>4725.68</v>
      </c>
      <c r="L12" s="68">
        <f>[10]STA_SP1_NO!$G$56</f>
        <v>5952</v>
      </c>
      <c r="M12" s="332">
        <f>[11]STA_SP1_NO!$G$56</f>
        <v>0</v>
      </c>
      <c r="N12" s="249">
        <f t="shared" si="0"/>
        <v>224405.15</v>
      </c>
    </row>
    <row r="13" spans="1:14" x14ac:dyDescent="0.25">
      <c r="A13" s="32">
        <v>10</v>
      </c>
      <c r="B13" s="33" t="s">
        <v>21</v>
      </c>
      <c r="C13" s="143">
        <f>[1]STA_SP1_NO!$G$88</f>
        <v>339421.08</v>
      </c>
      <c r="D13" s="118">
        <f>[2]STA_SP1_NO!$G$88</f>
        <v>192318.49</v>
      </c>
      <c r="E13" s="143">
        <f>[3]STA_SP1_NO!$G$88</f>
        <v>103103</v>
      </c>
      <c r="F13" s="118">
        <f>[4]STA_SP1_NO!$G$88</f>
        <v>157916.56</v>
      </c>
      <c r="G13" s="61">
        <f>[5]STA_SP1_NO!$G$88</f>
        <v>130023</v>
      </c>
      <c r="H13" s="144">
        <f>[6]STA_SP1_NO!$G$88</f>
        <v>164244</v>
      </c>
      <c r="I13" s="61">
        <f>[7]STA_SP1_NO!$G$88</f>
        <v>267987</v>
      </c>
      <c r="J13" s="68">
        <f>[8]STA_SP1_NO!$G$88</f>
        <v>132303</v>
      </c>
      <c r="K13" s="62">
        <f>'[9]СП-1 (н.о.)'!$G$89</f>
        <v>145444.66000000003</v>
      </c>
      <c r="L13" s="68">
        <f>[10]STA_SP1_NO!$G$88</f>
        <v>136720</v>
      </c>
      <c r="M13" s="332">
        <f>[11]STA_SP1_NO!$G$88</f>
        <v>866.33</v>
      </c>
      <c r="N13" s="249">
        <f t="shared" si="0"/>
        <v>1770347.12</v>
      </c>
    </row>
    <row r="14" spans="1:14" x14ac:dyDescent="0.25">
      <c r="A14" s="32">
        <v>11</v>
      </c>
      <c r="B14" s="33" t="s">
        <v>22</v>
      </c>
      <c r="C14" s="143">
        <f>[1]STA_SP1_NO!$G$124</f>
        <v>0</v>
      </c>
      <c r="D14" s="118">
        <f>[2]STA_SP1_NO!$G$124</f>
        <v>0</v>
      </c>
      <c r="E14" s="143">
        <f>[3]STA_SP1_NO!$G$124</f>
        <v>0</v>
      </c>
      <c r="F14" s="118">
        <f>[4]STA_SP1_NO!$G$124</f>
        <v>0</v>
      </c>
      <c r="G14" s="61">
        <f>[5]STA_SP1_NO!$G$124</f>
        <v>0</v>
      </c>
      <c r="H14" s="144">
        <f>[6]STA_SP1_NO!$G$124</f>
        <v>0</v>
      </c>
      <c r="I14" s="61">
        <f>[7]STA_SP1_NO!$G$124</f>
        <v>0</v>
      </c>
      <c r="J14" s="68">
        <f>[8]STA_SP1_NO!$G$124</f>
        <v>0</v>
      </c>
      <c r="K14" s="62">
        <f>'[9]СП-1 (н.о.)'!$G$125</f>
        <v>0</v>
      </c>
      <c r="L14" s="68">
        <f>[10]STA_SP1_NO!$G$124</f>
        <v>0</v>
      </c>
      <c r="M14" s="332">
        <f>[11]STA_SP1_NO!$G$124</f>
        <v>0</v>
      </c>
      <c r="N14" s="249">
        <f t="shared" si="0"/>
        <v>0</v>
      </c>
    </row>
    <row r="15" spans="1:14" x14ac:dyDescent="0.25">
      <c r="A15" s="32">
        <v>12</v>
      </c>
      <c r="B15" s="33" t="s">
        <v>23</v>
      </c>
      <c r="C15" s="143">
        <f>[1]STA_SP1_NO!$G$128</f>
        <v>0</v>
      </c>
      <c r="D15" s="118">
        <f>[2]STA_SP1_NO!$G$128</f>
        <v>0</v>
      </c>
      <c r="E15" s="143">
        <f>[3]STA_SP1_NO!$G$128</f>
        <v>0</v>
      </c>
      <c r="F15" s="118">
        <f>[4]STA_SP1_NO!$G$128</f>
        <v>0</v>
      </c>
      <c r="G15" s="61">
        <f>[5]STA_SP1_NO!$G$128</f>
        <v>0</v>
      </c>
      <c r="H15" s="144">
        <f>[6]STA_SP1_NO!$G$128</f>
        <v>0</v>
      </c>
      <c r="I15" s="61">
        <f>[7]STA_SP1_NO!$G$128</f>
        <v>0</v>
      </c>
      <c r="J15" s="68">
        <f>[8]STA_SP1_NO!$G$128</f>
        <v>0</v>
      </c>
      <c r="K15" s="62">
        <f>'[9]СП-1 (н.о.)'!$G$129</f>
        <v>0</v>
      </c>
      <c r="L15" s="68">
        <f>[10]STA_SP1_NO!$G$128</f>
        <v>0</v>
      </c>
      <c r="M15" s="332">
        <f>[11]STA_SP1_NO!$G$128</f>
        <v>0</v>
      </c>
      <c r="N15" s="249">
        <f t="shared" si="0"/>
        <v>0</v>
      </c>
    </row>
    <row r="16" spans="1:14" x14ac:dyDescent="0.25">
      <c r="A16" s="32">
        <v>13</v>
      </c>
      <c r="B16" s="33" t="s">
        <v>24</v>
      </c>
      <c r="C16" s="143">
        <f>[1]STA_SP1_NO!$G$132</f>
        <v>4789.41</v>
      </c>
      <c r="D16" s="118">
        <f>[2]STA_SP1_NO!$G$132</f>
        <v>1064.4000000000001</v>
      </c>
      <c r="E16" s="143">
        <f>[3]STA_SP1_NO!$G$132</f>
        <v>321</v>
      </c>
      <c r="F16" s="118">
        <f>[4]STA_SP1_NO!$G$132</f>
        <v>1210.78</v>
      </c>
      <c r="G16" s="61">
        <f>[5]STA_SP1_NO!$G$132</f>
        <v>434</v>
      </c>
      <c r="H16" s="144">
        <f>[6]STA_SP1_NO!$G$132</f>
        <v>0</v>
      </c>
      <c r="I16" s="61">
        <f>[7]STA_SP1_NO!$G$132</f>
        <v>4190</v>
      </c>
      <c r="J16" s="68">
        <f>[8]STA_SP1_NO!$G$132</f>
        <v>935</v>
      </c>
      <c r="K16" s="62">
        <f>'[9]СП-1 (н.о.)'!$G$133</f>
        <v>3609.6</v>
      </c>
      <c r="L16" s="68">
        <f>[10]STA_SP1_NO!$G$132</f>
        <v>102</v>
      </c>
      <c r="M16" s="332">
        <f>[11]STA_SP1_NO!$G$132</f>
        <v>0</v>
      </c>
      <c r="N16" s="249">
        <f t="shared" si="0"/>
        <v>16656.189999999999</v>
      </c>
    </row>
    <row r="17" spans="1:14" x14ac:dyDescent="0.25">
      <c r="A17" s="32">
        <v>14</v>
      </c>
      <c r="B17" s="33" t="s">
        <v>25</v>
      </c>
      <c r="C17" s="143">
        <f>[1]STA_SP1_NO!$G$153</f>
        <v>486.78</v>
      </c>
      <c r="D17" s="118">
        <f>[2]STA_SP1_NO!$G$153</f>
        <v>360.85</v>
      </c>
      <c r="E17" s="143">
        <f>[3]STA_SP1_NO!$G$153</f>
        <v>0</v>
      </c>
      <c r="F17" s="118">
        <f>[4]STA_SP1_NO!$G$153</f>
        <v>0</v>
      </c>
      <c r="G17" s="61">
        <f>[5]STA_SP1_NO!$G$153</f>
        <v>0</v>
      </c>
      <c r="H17" s="144">
        <f>[6]STA_SP1_NO!$G$153</f>
        <v>0</v>
      </c>
      <c r="I17" s="61">
        <f>[7]STA_SP1_NO!$G$153</f>
        <v>0</v>
      </c>
      <c r="J17" s="68">
        <f>[8]STA_SP1_NO!$G$153</f>
        <v>0</v>
      </c>
      <c r="K17" s="62">
        <f>'[9]СП-1 (н.о.)'!$G$154</f>
        <v>0</v>
      </c>
      <c r="L17" s="68">
        <f>[10]STA_SP1_NO!$G$153</f>
        <v>5</v>
      </c>
      <c r="M17" s="332">
        <f>[11]STA_SP1_NO!$G$153</f>
        <v>0</v>
      </c>
      <c r="N17" s="249">
        <f t="shared" si="0"/>
        <v>852.63</v>
      </c>
    </row>
    <row r="18" spans="1:14" x14ac:dyDescent="0.25">
      <c r="A18" s="32">
        <v>15</v>
      </c>
      <c r="B18" s="33" t="s">
        <v>26</v>
      </c>
      <c r="C18" s="143">
        <f>[1]STA_SP1_NO!$G$158</f>
        <v>0</v>
      </c>
      <c r="D18" s="118">
        <f>[2]STA_SP1_NO!$G$158</f>
        <v>0</v>
      </c>
      <c r="E18" s="143">
        <f>[3]STA_SP1_NO!$G$158</f>
        <v>0</v>
      </c>
      <c r="F18" s="118">
        <f>[4]STA_SP1_NO!$G$158</f>
        <v>0</v>
      </c>
      <c r="G18" s="61">
        <f>[5]STA_SP1_NO!$G$158</f>
        <v>0</v>
      </c>
      <c r="H18" s="144">
        <f>[6]STA_SP1_NO!$G$158</f>
        <v>0</v>
      </c>
      <c r="I18" s="61">
        <f>[7]STA_SP1_NO!$G$158</f>
        <v>0</v>
      </c>
      <c r="J18" s="68">
        <f>[8]STA_SP1_NO!$G$158</f>
        <v>0</v>
      </c>
      <c r="K18" s="62">
        <f>'[9]СП-1 (н.о.)'!$G$159</f>
        <v>0</v>
      </c>
      <c r="L18" s="68">
        <f>[10]STA_SP1_NO!$G$158</f>
        <v>0</v>
      </c>
      <c r="M18" s="332">
        <f>[11]STA_SP1_NO!$G$158</f>
        <v>0</v>
      </c>
      <c r="N18" s="249">
        <f t="shared" si="0"/>
        <v>0</v>
      </c>
    </row>
    <row r="19" spans="1:14" x14ac:dyDescent="0.25">
      <c r="A19" s="32">
        <v>16</v>
      </c>
      <c r="B19" s="33" t="s">
        <v>27</v>
      </c>
      <c r="C19" s="143">
        <f>[1]STA_SP1_NO!$G$161</f>
        <v>44.22</v>
      </c>
      <c r="D19" s="118">
        <f>[2]STA_SP1_NO!$G$161</f>
        <v>0</v>
      </c>
      <c r="E19" s="143">
        <f>[3]STA_SP1_NO!$G$161</f>
        <v>0</v>
      </c>
      <c r="F19" s="118">
        <f>[4]STA_SP1_NO!$G$161</f>
        <v>1745.16</v>
      </c>
      <c r="G19" s="61">
        <f>[5]STA_SP1_NO!$G$161</f>
        <v>15</v>
      </c>
      <c r="H19" s="144">
        <f>[6]STA_SP1_NO!$G$161</f>
        <v>0</v>
      </c>
      <c r="I19" s="61">
        <f>[7]STA_SP1_NO!$G$161</f>
        <v>0</v>
      </c>
      <c r="J19" s="68">
        <f>[8]STA_SP1_NO!$G$161</f>
        <v>0</v>
      </c>
      <c r="K19" s="62">
        <f>'[9]СП-1 (н.о.)'!$G$162</f>
        <v>0</v>
      </c>
      <c r="L19" s="68">
        <f>[10]STA_SP1_NO!$G$161</f>
        <v>0</v>
      </c>
      <c r="M19" s="332">
        <f>[11]STA_SP1_NO!$G$161</f>
        <v>0</v>
      </c>
      <c r="N19" s="249">
        <f t="shared" si="0"/>
        <v>1804.38</v>
      </c>
    </row>
    <row r="20" spans="1:14" x14ac:dyDescent="0.25">
      <c r="A20" s="32">
        <v>17</v>
      </c>
      <c r="B20" s="33" t="s">
        <v>28</v>
      </c>
      <c r="C20" s="143">
        <f>[1]STA_SP1_NO!$G$167</f>
        <v>0</v>
      </c>
      <c r="D20" s="118">
        <f>[2]STA_SP1_NO!$G$167</f>
        <v>0</v>
      </c>
      <c r="E20" s="143">
        <f>[3]STA_SP1_NO!$G$167</f>
        <v>0</v>
      </c>
      <c r="F20" s="118">
        <f>[4]STA_SP1_NO!$G$167</f>
        <v>0</v>
      </c>
      <c r="G20" s="61">
        <f>[5]STA_SP1_NO!$G$167</f>
        <v>0</v>
      </c>
      <c r="H20" s="144">
        <f>[6]STA_SP1_NO!$G$167</f>
        <v>0</v>
      </c>
      <c r="I20" s="61">
        <f>[7]STA_SP1_NO!$G$167</f>
        <v>0</v>
      </c>
      <c r="J20" s="68">
        <f>[8]STA_SP1_NO!$G$167</f>
        <v>0</v>
      </c>
      <c r="K20" s="62">
        <f>'[9]СП-1 (н.о.)'!$G$168</f>
        <v>0</v>
      </c>
      <c r="L20" s="68">
        <f>[10]STA_SP1_NO!$G$167</f>
        <v>0</v>
      </c>
      <c r="M20" s="332">
        <f>[11]STA_SP1_NO!$G$167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43">
        <f>[1]STA_SP1_NO!$G$170</f>
        <v>3144.25</v>
      </c>
      <c r="D21" s="118">
        <f>[2]STA_SP1_NO!$G$170</f>
        <v>22177.41</v>
      </c>
      <c r="E21" s="143">
        <f>[3]STA_SP1_NO!$G$170</f>
        <v>1899</v>
      </c>
      <c r="F21" s="118">
        <f>[4]STA_SP1_NO!$G$170</f>
        <v>24932.89</v>
      </c>
      <c r="G21" s="61">
        <f>[5]STA_SP1_NO!$G$170</f>
        <v>16367</v>
      </c>
      <c r="H21" s="144">
        <f>[6]STA_SP1_NO!$G$170</f>
        <v>2124</v>
      </c>
      <c r="I21" s="61">
        <f>[7]STA_SP1_NO!$G$170</f>
        <v>2992</v>
      </c>
      <c r="J21" s="68">
        <f>[8]STA_SP1_NO!$G$170</f>
        <v>5275</v>
      </c>
      <c r="K21" s="62">
        <f>'[9]СП-1 (н.о.)'!$G$171</f>
        <v>3064.99</v>
      </c>
      <c r="L21" s="68">
        <f>[10]STA_SP1_NO!$G$170</f>
        <v>8050</v>
      </c>
      <c r="M21" s="332">
        <f>[11]STA_SP1_NO!$G$170</f>
        <v>0</v>
      </c>
      <c r="N21" s="249">
        <f t="shared" si="0"/>
        <v>90026.540000000008</v>
      </c>
    </row>
    <row r="22" spans="1:14" ht="15.75" thickBot="1" x14ac:dyDescent="0.3">
      <c r="A22" s="36"/>
      <c r="B22" s="37" t="s">
        <v>37</v>
      </c>
      <c r="C22" s="110">
        <f t="shared" ref="C22:N22" si="1">SUM(C4:C21)</f>
        <v>676046.29</v>
      </c>
      <c r="D22" s="39">
        <f t="shared" si="1"/>
        <v>484112.52999999997</v>
      </c>
      <c r="E22" s="40">
        <f t="shared" si="1"/>
        <v>209511</v>
      </c>
      <c r="F22" s="39">
        <f t="shared" si="1"/>
        <v>430550.87000000005</v>
      </c>
      <c r="G22" s="41">
        <f t="shared" si="1"/>
        <v>375563</v>
      </c>
      <c r="H22" s="42">
        <f t="shared" si="1"/>
        <v>179945</v>
      </c>
      <c r="I22" s="41">
        <f t="shared" si="1"/>
        <v>412466</v>
      </c>
      <c r="J22" s="338">
        <f t="shared" si="1"/>
        <v>203316</v>
      </c>
      <c r="K22" s="351">
        <f t="shared" si="1"/>
        <v>266618.02</v>
      </c>
      <c r="L22" s="42">
        <f t="shared" si="1"/>
        <v>378381</v>
      </c>
      <c r="M22" s="333">
        <f t="shared" si="1"/>
        <v>998.19</v>
      </c>
      <c r="N22" s="250">
        <f t="shared" si="1"/>
        <v>3617507.8999999994</v>
      </c>
    </row>
    <row r="23" spans="1:14" ht="15.75" thickBot="1" x14ac:dyDescent="0.3">
      <c r="A23" s="43"/>
      <c r="B23" s="44"/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341"/>
      <c r="N23" s="46"/>
    </row>
    <row r="24" spans="1:14" ht="15.75" thickBot="1" x14ac:dyDescent="0.3">
      <c r="A24" s="450" t="s">
        <v>31</v>
      </c>
      <c r="B24" s="451"/>
      <c r="C24" s="48">
        <f>C22/N22</f>
        <v>0.18688177294650832</v>
      </c>
      <c r="D24" s="47">
        <f>D22/N22</f>
        <v>0.13382487153656253</v>
      </c>
      <c r="E24" s="48">
        <f>E22/N22</f>
        <v>5.7915837585316682E-2</v>
      </c>
      <c r="F24" s="47">
        <f>F22/N22</f>
        <v>0.11901863987636353</v>
      </c>
      <c r="G24" s="48">
        <f>G22/N22</f>
        <v>0.10381815614003222</v>
      </c>
      <c r="H24" s="336">
        <f>H22/N22</f>
        <v>4.9742807748947841E-2</v>
      </c>
      <c r="I24" s="48">
        <f>I22/N22</f>
        <v>0.11401937781531868</v>
      </c>
      <c r="J24" s="47">
        <f>J22/N22</f>
        <v>5.6203332686571336E-2</v>
      </c>
      <c r="K24" s="161">
        <f>K22/N22</f>
        <v>7.3702125156381845E-2</v>
      </c>
      <c r="L24" s="47">
        <f>L22/N22</f>
        <v>0.10459714545474802</v>
      </c>
      <c r="M24" s="342">
        <f>M22/N22</f>
        <v>2.7593305324917196E-4</v>
      </c>
      <c r="N24" s="251">
        <f>SUM(C24:M24)</f>
        <v>1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15.75" thickBot="1" x14ac:dyDescent="0.3">
      <c r="A26" s="456" t="s">
        <v>0</v>
      </c>
      <c r="B26" s="458" t="s">
        <v>1</v>
      </c>
      <c r="C26" s="447" t="s">
        <v>90</v>
      </c>
      <c r="D26" s="448"/>
      <c r="E26" s="448"/>
      <c r="F26" s="448"/>
      <c r="G26" s="448"/>
      <c r="H26" s="449"/>
      <c r="I26" s="434" t="s">
        <v>3</v>
      </c>
      <c r="J26" s="162"/>
      <c r="K26" s="1"/>
      <c r="L26" s="1"/>
      <c r="M26" s="1"/>
      <c r="N26" s="1"/>
    </row>
    <row r="27" spans="1:14" ht="15.75" thickBot="1" x14ac:dyDescent="0.3">
      <c r="A27" s="457"/>
      <c r="B27" s="459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35"/>
      <c r="J27" s="81"/>
      <c r="K27" s="460" t="s">
        <v>33</v>
      </c>
      <c r="L27" s="461"/>
      <c r="M27" s="232">
        <f>N22</f>
        <v>3617507.8999999994</v>
      </c>
      <c r="N27" s="233">
        <f>M27/M29</f>
        <v>0.83648212767402197</v>
      </c>
    </row>
    <row r="28" spans="1:14" ht="15.75" thickBot="1" x14ac:dyDescent="0.3">
      <c r="A28" s="184">
        <v>19</v>
      </c>
      <c r="B28" s="185" t="s">
        <v>34</v>
      </c>
      <c r="C28" s="183">
        <f>[12]STA_SP2_ZO!$N$51+[12]STA_SP2_ZO!$O$51</f>
        <v>274526</v>
      </c>
      <c r="D28" s="343">
        <f>[13]STA_SP2_ZO!$N$51+[13]STA_SP2_ZO!$O$51</f>
        <v>157137</v>
      </c>
      <c r="E28" s="183">
        <f>[14]STA_SP2_ZO!$O$51</f>
        <v>104810</v>
      </c>
      <c r="F28" s="186">
        <f>[15]STA_SP2_ZO!$N$51+[15]STA_SP2_ZO!$O$51</f>
        <v>46279</v>
      </c>
      <c r="G28" s="187">
        <f>[16]STA_SP2_ZO!$N$51+[16]STA_SP2_ZO!$O$51</f>
        <v>124408.59</v>
      </c>
      <c r="H28" s="188">
        <f>[17]STA_SP2_ZO!$N$51+[17]STA_SP2_ZO!$O$51</f>
        <v>0</v>
      </c>
      <c r="I28" s="230">
        <f>SUM(C28:H28)</f>
        <v>707160.59</v>
      </c>
      <c r="J28" s="81"/>
      <c r="K28" s="452" t="s">
        <v>34</v>
      </c>
      <c r="L28" s="453"/>
      <c r="M28" s="234">
        <f>I28</f>
        <v>707160.59</v>
      </c>
      <c r="N28" s="235">
        <f>M28/M29</f>
        <v>0.163517872325978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54" t="s">
        <v>3</v>
      </c>
      <c r="L29" s="455"/>
      <c r="M29" s="236">
        <f>M27+M28</f>
        <v>4324668.4899999993</v>
      </c>
      <c r="N29" s="237">
        <f>M29/M29</f>
        <v>1</v>
      </c>
    </row>
    <row r="30" spans="1:14" ht="15.75" thickBot="1" x14ac:dyDescent="0.3">
      <c r="A30" s="421" t="s">
        <v>35</v>
      </c>
      <c r="B30" s="422"/>
      <c r="C30" s="23">
        <f>C28/I28</f>
        <v>0.38820885083542339</v>
      </c>
      <c r="D30" s="82">
        <f>D28/I28</f>
        <v>0.22220836712634115</v>
      </c>
      <c r="E30" s="23">
        <f>E28/I28</f>
        <v>0.14821244492711338</v>
      </c>
      <c r="F30" s="82">
        <f>F28/I28</f>
        <v>6.5443409395877117E-2</v>
      </c>
      <c r="G30" s="23">
        <f>G28/I28</f>
        <v>0.17592692771524499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  <row r="35" spans="4:4" x14ac:dyDescent="0.25">
      <c r="D35" s="163"/>
    </row>
  </sheetData>
  <mergeCells count="14">
    <mergeCell ref="C1:K1"/>
    <mergeCell ref="A2:A3"/>
    <mergeCell ref="B2:B3"/>
    <mergeCell ref="N2:N3"/>
    <mergeCell ref="C2:M2"/>
    <mergeCell ref="A24:B24"/>
    <mergeCell ref="K28:L28"/>
    <mergeCell ref="K29:L29"/>
    <mergeCell ref="A30:B30"/>
    <mergeCell ref="A26:A27"/>
    <mergeCell ref="B26:B27"/>
    <mergeCell ref="K27:L27"/>
    <mergeCell ref="I26:I27"/>
    <mergeCell ref="C26:H26"/>
  </mergeCells>
  <pageMargins left="0.25" right="0.25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Q10" sqref="Q10"/>
    </sheetView>
  </sheetViews>
  <sheetFormatPr defaultRowHeight="15" x14ac:dyDescent="0.25"/>
  <cols>
    <col min="1" max="1" width="4.42578125" customWidth="1"/>
    <col min="2" max="2" width="28.42578125" customWidth="1"/>
    <col min="8" max="8" width="9.85546875" bestFit="1" customWidth="1"/>
  </cols>
  <sheetData>
    <row r="1" spans="1:14" ht="33" customHeight="1" thickBot="1" x14ac:dyDescent="0.3">
      <c r="A1" s="120"/>
      <c r="B1" s="120"/>
      <c r="C1" s="462" t="s">
        <v>99</v>
      </c>
      <c r="D1" s="463"/>
      <c r="E1" s="463"/>
      <c r="F1" s="463"/>
      <c r="G1" s="463"/>
      <c r="H1" s="463"/>
      <c r="I1" s="463"/>
      <c r="J1" s="464"/>
      <c r="K1" s="464"/>
      <c r="L1" s="26"/>
      <c r="M1" s="26"/>
      <c r="N1" s="26"/>
    </row>
    <row r="2" spans="1:14" ht="15.75" thickBot="1" x14ac:dyDescent="0.3">
      <c r="A2" s="465" t="s">
        <v>0</v>
      </c>
      <c r="B2" s="467" t="s">
        <v>1</v>
      </c>
      <c r="C2" s="479" t="s">
        <v>2</v>
      </c>
      <c r="D2" s="480"/>
      <c r="E2" s="480"/>
      <c r="F2" s="480"/>
      <c r="G2" s="480"/>
      <c r="H2" s="480"/>
      <c r="I2" s="480"/>
      <c r="J2" s="480"/>
      <c r="K2" s="480"/>
      <c r="L2" s="480"/>
      <c r="M2" s="481"/>
      <c r="N2" s="469" t="s">
        <v>3</v>
      </c>
    </row>
    <row r="3" spans="1:14" ht="15.75" thickBot="1" x14ac:dyDescent="0.3">
      <c r="A3" s="466"/>
      <c r="B3" s="468"/>
      <c r="C3" s="226" t="s">
        <v>69</v>
      </c>
      <c r="D3" s="246" t="s">
        <v>4</v>
      </c>
      <c r="E3" s="247" t="s">
        <v>5</v>
      </c>
      <c r="F3" s="246" t="s">
        <v>6</v>
      </c>
      <c r="G3" s="248" t="s">
        <v>8</v>
      </c>
      <c r="H3" s="252" t="s">
        <v>94</v>
      </c>
      <c r="I3" s="248" t="s">
        <v>9</v>
      </c>
      <c r="J3" s="345" t="s">
        <v>10</v>
      </c>
      <c r="K3" s="228" t="s">
        <v>93</v>
      </c>
      <c r="L3" s="254" t="s">
        <v>11</v>
      </c>
      <c r="M3" s="347" t="s">
        <v>96</v>
      </c>
      <c r="N3" s="470"/>
    </row>
    <row r="4" spans="1:14" x14ac:dyDescent="0.25">
      <c r="A4" s="30">
        <v>1</v>
      </c>
      <c r="B4" s="31" t="s">
        <v>12</v>
      </c>
      <c r="C4" s="143">
        <f>[1]STA_SP1_NO!$F$10</f>
        <v>984</v>
      </c>
      <c r="D4" s="118">
        <f>[2]STA_SP1_NO!$F$10</f>
        <v>849</v>
      </c>
      <c r="E4" s="143">
        <f>[3]STA_SP1_NO!$F$10</f>
        <v>149</v>
      </c>
      <c r="F4" s="118">
        <f>[4]STA_SP1_NO!$F$10</f>
        <v>947</v>
      </c>
      <c r="G4" s="61">
        <f>[5]STA_SP1_NO!$F$10</f>
        <v>855</v>
      </c>
      <c r="H4" s="144">
        <f>[6]STA_SP1_NO!$F$10</f>
        <v>177</v>
      </c>
      <c r="I4" s="61">
        <f>[7]STA_SP1_NO!$F$10</f>
        <v>477</v>
      </c>
      <c r="J4" s="68">
        <f>[8]STA_SP1_NO!$F$10</f>
        <v>325</v>
      </c>
      <c r="K4" s="346">
        <f>'[9]СП-1 (н.о.)'!$F$11</f>
        <v>344</v>
      </c>
      <c r="L4" s="68">
        <f>[10]STA_SP1_NO!$F$10</f>
        <v>986</v>
      </c>
      <c r="M4" s="332">
        <f>[11]STA_SP1_NO!$F$10</f>
        <v>0</v>
      </c>
      <c r="N4" s="249">
        <f t="shared" ref="N4:N21" si="0">SUM(C4:M4)</f>
        <v>6093</v>
      </c>
    </row>
    <row r="5" spans="1:14" x14ac:dyDescent="0.25">
      <c r="A5" s="32">
        <v>2</v>
      </c>
      <c r="B5" s="33" t="s">
        <v>13</v>
      </c>
      <c r="C5" s="143">
        <f>[1]STA_SP1_NO!$F$20</f>
        <v>12791</v>
      </c>
      <c r="D5" s="118">
        <f>[2]STA_SP1_NO!$F$20</f>
        <v>9407</v>
      </c>
      <c r="E5" s="143">
        <f>[3]STA_SP1_NO!$F$20</f>
        <v>1148</v>
      </c>
      <c r="F5" s="118">
        <f>[4]STA_SP1_NO!$F$20</f>
        <v>4292</v>
      </c>
      <c r="G5" s="61">
        <f>[5]STA_SP1_NO!$F$20</f>
        <v>10312</v>
      </c>
      <c r="H5" s="144">
        <f>[6]STA_SP1_NO!$F$20</f>
        <v>0</v>
      </c>
      <c r="I5" s="61">
        <f>[7]STA_SP1_NO!$F$20</f>
        <v>3787</v>
      </c>
      <c r="J5" s="68">
        <f>[8]STA_SP1_NO!$F$20</f>
        <v>0</v>
      </c>
      <c r="K5" s="346">
        <f>'[9]СП-1 (н.о.)'!$F$21</f>
        <v>3133</v>
      </c>
      <c r="L5" s="68">
        <f>[10]STA_SP1_NO!$F$20</f>
        <v>13530</v>
      </c>
      <c r="M5" s="332">
        <f>[11]STA_SP1_NO!$F$20</f>
        <v>0</v>
      </c>
      <c r="N5" s="249">
        <f t="shared" si="0"/>
        <v>58400</v>
      </c>
    </row>
    <row r="6" spans="1:14" x14ac:dyDescent="0.25">
      <c r="A6" s="32">
        <v>3</v>
      </c>
      <c r="B6" s="33" t="s">
        <v>14</v>
      </c>
      <c r="C6" s="143">
        <f>[1]STA_SP1_NO!$F$24</f>
        <v>835</v>
      </c>
      <c r="D6" s="118">
        <f>[2]STA_SP1_NO!$F$24</f>
        <v>866</v>
      </c>
      <c r="E6" s="143">
        <f>[3]STA_SP1_NO!$F$24</f>
        <v>531</v>
      </c>
      <c r="F6" s="118">
        <f>[4]STA_SP1_NO!$F$24</f>
        <v>1023</v>
      </c>
      <c r="G6" s="61">
        <f>[5]STA_SP1_NO!$F$24</f>
        <v>500</v>
      </c>
      <c r="H6" s="144">
        <f>[6]STA_SP1_NO!$F$24</f>
        <v>102</v>
      </c>
      <c r="I6" s="61">
        <f>[7]STA_SP1_NO!$F$24</f>
        <v>488</v>
      </c>
      <c r="J6" s="68">
        <f>[8]STA_SP1_NO!$F$24</f>
        <v>507</v>
      </c>
      <c r="K6" s="346">
        <f>'[9]СП-1 (н.о.)'!$F$25</f>
        <v>739</v>
      </c>
      <c r="L6" s="68">
        <f>[10]STA_SP1_NO!$F$24</f>
        <v>481</v>
      </c>
      <c r="M6" s="332">
        <f>[11]STA_SP1_NO!$F$24</f>
        <v>2</v>
      </c>
      <c r="N6" s="249">
        <f t="shared" si="0"/>
        <v>6074</v>
      </c>
    </row>
    <row r="7" spans="1:14" x14ac:dyDescent="0.25">
      <c r="A7" s="32">
        <v>4</v>
      </c>
      <c r="B7" s="33" t="s">
        <v>15</v>
      </c>
      <c r="C7" s="143">
        <f>[1]STA_SP1_NO!$F$27</f>
        <v>0</v>
      </c>
      <c r="D7" s="118">
        <f>[2]STA_SP1_NO!$F$27</f>
        <v>0</v>
      </c>
      <c r="E7" s="143">
        <f>[3]STA_SP1_NO!$F$27</f>
        <v>0</v>
      </c>
      <c r="F7" s="118">
        <f>[4]STA_SP1_NO!$F$27</f>
        <v>0</v>
      </c>
      <c r="G7" s="61">
        <f>[5]STA_SP1_NO!$F$27</f>
        <v>0</v>
      </c>
      <c r="H7" s="144">
        <f>[6]STA_SP1_NO!$F$27</f>
        <v>0</v>
      </c>
      <c r="I7" s="61">
        <f>[7]STA_SP1_NO!$F$27</f>
        <v>0</v>
      </c>
      <c r="J7" s="68">
        <f>[8]STA_SP1_NO!$F$27</f>
        <v>0</v>
      </c>
      <c r="K7" s="346">
        <f>'[9]СП-1 (н.о.)'!$F$28</f>
        <v>0</v>
      </c>
      <c r="L7" s="68">
        <f>[10]STA_SP1_NO!$F$27</f>
        <v>0</v>
      </c>
      <c r="M7" s="332">
        <f>[11]STA_SP1_NO!$F$27</f>
        <v>0</v>
      </c>
      <c r="N7" s="249">
        <f t="shared" si="0"/>
        <v>0</v>
      </c>
    </row>
    <row r="8" spans="1:14" x14ac:dyDescent="0.25">
      <c r="A8" s="32">
        <v>5</v>
      </c>
      <c r="B8" s="33" t="s">
        <v>16</v>
      </c>
      <c r="C8" s="143">
        <f>[1]STA_SP1_NO!$F$30</f>
        <v>0</v>
      </c>
      <c r="D8" s="118">
        <f>[2]STA_SP1_NO!$F$30</f>
        <v>0</v>
      </c>
      <c r="E8" s="143">
        <f>[3]STA_SP1_NO!$F$30</f>
        <v>0</v>
      </c>
      <c r="F8" s="118">
        <f>[4]STA_SP1_NO!$F$30</f>
        <v>0</v>
      </c>
      <c r="G8" s="61">
        <f>[5]STA_SP1_NO!$F$30</f>
        <v>0</v>
      </c>
      <c r="H8" s="144">
        <f>[6]STA_SP1_NO!$F$30</f>
        <v>0</v>
      </c>
      <c r="I8" s="61">
        <f>[7]STA_SP1_NO!$F$30</f>
        <v>0</v>
      </c>
      <c r="J8" s="68">
        <f>[8]STA_SP1_NO!$F$30</f>
        <v>0</v>
      </c>
      <c r="K8" s="346">
        <f>'[9]СП-1 (н.о.)'!$F$31</f>
        <v>0</v>
      </c>
      <c r="L8" s="68">
        <f>[10]STA_SP1_NO!$F$30</f>
        <v>0</v>
      </c>
      <c r="M8" s="332">
        <f>[11]STA_SP1_NO!$F$30</f>
        <v>0</v>
      </c>
      <c r="N8" s="249">
        <f t="shared" si="0"/>
        <v>0</v>
      </c>
    </row>
    <row r="9" spans="1:14" x14ac:dyDescent="0.25">
      <c r="A9" s="32">
        <v>6</v>
      </c>
      <c r="B9" s="33" t="s">
        <v>17</v>
      </c>
      <c r="C9" s="143">
        <f>[1]STA_SP1_NO!$F$33</f>
        <v>0</v>
      </c>
      <c r="D9" s="118">
        <f>[2]STA_SP1_NO!$F$33</f>
        <v>0</v>
      </c>
      <c r="E9" s="143">
        <f>[3]STA_SP1_NO!$F$33</f>
        <v>0</v>
      </c>
      <c r="F9" s="118">
        <f>[4]STA_SP1_NO!$F$33</f>
        <v>0</v>
      </c>
      <c r="G9" s="61">
        <f>[5]STA_SP1_NO!$F$33</f>
        <v>0</v>
      </c>
      <c r="H9" s="144">
        <f>[6]STA_SP1_NO!$F$33</f>
        <v>0</v>
      </c>
      <c r="I9" s="61">
        <f>[7]STA_SP1_NO!$F$33</f>
        <v>0</v>
      </c>
      <c r="J9" s="68">
        <f>[8]STA_SP1_NO!$F$33</f>
        <v>0</v>
      </c>
      <c r="K9" s="346">
        <f>'[9]СП-1 (н.о.)'!$F$34</f>
        <v>0</v>
      </c>
      <c r="L9" s="68">
        <f>[10]STA_SP1_NO!$F$33</f>
        <v>0</v>
      </c>
      <c r="M9" s="332">
        <f>[11]STA_SP1_NO!$F$33</f>
        <v>0</v>
      </c>
      <c r="N9" s="249">
        <f t="shared" si="0"/>
        <v>0</v>
      </c>
    </row>
    <row r="10" spans="1:14" x14ac:dyDescent="0.25">
      <c r="A10" s="32">
        <v>7</v>
      </c>
      <c r="B10" s="33" t="s">
        <v>18</v>
      </c>
      <c r="C10" s="143">
        <f>[1]STA_SP1_NO!$F$36</f>
        <v>4</v>
      </c>
      <c r="D10" s="118">
        <f>[2]STA_SP1_NO!$F$36</f>
        <v>3</v>
      </c>
      <c r="E10" s="143">
        <f>[3]STA_SP1_NO!$F$36</f>
        <v>1</v>
      </c>
      <c r="F10" s="118">
        <f>[4]STA_SP1_NO!$F$36</f>
        <v>3</v>
      </c>
      <c r="G10" s="61">
        <f>[5]STA_SP1_NO!$F$36</f>
        <v>0</v>
      </c>
      <c r="H10" s="144">
        <f>[6]STA_SP1_NO!$F$36</f>
        <v>0</v>
      </c>
      <c r="I10" s="61">
        <f>[7]STA_SP1_NO!$F$36</f>
        <v>8</v>
      </c>
      <c r="J10" s="68">
        <f>[8]STA_SP1_NO!$F$36</f>
        <v>0</v>
      </c>
      <c r="K10" s="346">
        <f>'[9]СП-1 (н.о.)'!$F$37</f>
        <v>0</v>
      </c>
      <c r="L10" s="68">
        <f>[10]STA_SP1_NO!$F$36</f>
        <v>0</v>
      </c>
      <c r="M10" s="332">
        <f>[11]STA_SP1_NO!$F$36</f>
        <v>0</v>
      </c>
      <c r="N10" s="249">
        <f t="shared" si="0"/>
        <v>19</v>
      </c>
    </row>
    <row r="11" spans="1:14" x14ac:dyDescent="0.25">
      <c r="A11" s="32">
        <v>8</v>
      </c>
      <c r="B11" s="33" t="s">
        <v>19</v>
      </c>
      <c r="C11" s="143">
        <f>[1]STA_SP1_NO!$F$40</f>
        <v>73</v>
      </c>
      <c r="D11" s="118">
        <f>[2]STA_SP1_NO!$F$40</f>
        <v>70</v>
      </c>
      <c r="E11" s="143">
        <f>[3]STA_SP1_NO!$F$40</f>
        <v>11</v>
      </c>
      <c r="F11" s="118">
        <f>[4]STA_SP1_NO!$F$40</f>
        <v>130</v>
      </c>
      <c r="G11" s="61">
        <f>[5]STA_SP1_NO!$F$40</f>
        <v>337</v>
      </c>
      <c r="H11" s="144">
        <f>[6]STA_SP1_NO!$F$40</f>
        <v>5</v>
      </c>
      <c r="I11" s="61">
        <f>[7]STA_SP1_NO!$F$40</f>
        <v>13</v>
      </c>
      <c r="J11" s="68">
        <f>[8]STA_SP1_NO!$F$40</f>
        <v>49</v>
      </c>
      <c r="K11" s="346">
        <f>'[9]СП-1 (н.о.)'!$F$41</f>
        <v>31</v>
      </c>
      <c r="L11" s="68">
        <f>[10]STA_SP1_NO!$F$40</f>
        <v>27</v>
      </c>
      <c r="M11" s="332">
        <f>[11]STA_SP1_NO!$F$40</f>
        <v>1</v>
      </c>
      <c r="N11" s="249">
        <f t="shared" si="0"/>
        <v>747</v>
      </c>
    </row>
    <row r="12" spans="1:14" x14ac:dyDescent="0.25">
      <c r="A12" s="32">
        <v>9</v>
      </c>
      <c r="B12" s="33" t="s">
        <v>20</v>
      </c>
      <c r="C12" s="143">
        <f>[1]STA_SP1_NO!$F$56</f>
        <v>936</v>
      </c>
      <c r="D12" s="118">
        <f>[2]STA_SP1_NO!$F$56</f>
        <v>696</v>
      </c>
      <c r="E12" s="143">
        <f>[3]STA_SP1_NO!$F$56</f>
        <v>585</v>
      </c>
      <c r="F12" s="118">
        <f>[4]STA_SP1_NO!$F$56</f>
        <v>976</v>
      </c>
      <c r="G12" s="61">
        <f>[5]STA_SP1_NO!$F$56</f>
        <v>126</v>
      </c>
      <c r="H12" s="144">
        <f>[6]STA_SP1_NO!$F$56</f>
        <v>2</v>
      </c>
      <c r="I12" s="61">
        <f>[7]STA_SP1_NO!$F$56</f>
        <v>218</v>
      </c>
      <c r="J12" s="68">
        <f>[8]STA_SP1_NO!$F$56</f>
        <v>91</v>
      </c>
      <c r="K12" s="346">
        <f>'[9]СП-1 (н.о.)'!$F$57</f>
        <v>144</v>
      </c>
      <c r="L12" s="68">
        <f>[10]STA_SP1_NO!$F$56</f>
        <v>158</v>
      </c>
      <c r="M12" s="332">
        <f>[11]STA_SP1_NO!$F$56</f>
        <v>0</v>
      </c>
      <c r="N12" s="249">
        <f t="shared" si="0"/>
        <v>3932</v>
      </c>
    </row>
    <row r="13" spans="1:14" x14ac:dyDescent="0.25">
      <c r="A13" s="32">
        <v>10</v>
      </c>
      <c r="B13" s="33" t="s">
        <v>21</v>
      </c>
      <c r="C13" s="143">
        <f>[1]STA_SP1_NO!$F$88</f>
        <v>4003</v>
      </c>
      <c r="D13" s="118">
        <f>[2]STA_SP1_NO!$F$88</f>
        <v>1863</v>
      </c>
      <c r="E13" s="143">
        <f>[3]STA_SP1_NO!$F$88</f>
        <v>1618</v>
      </c>
      <c r="F13" s="118">
        <f>[4]STA_SP1_NO!$F$88</f>
        <v>1986</v>
      </c>
      <c r="G13" s="61">
        <f>[5]STA_SP1_NO!$F$88</f>
        <v>1721</v>
      </c>
      <c r="H13" s="144">
        <f>[6]STA_SP1_NO!$F$88</f>
        <v>1938</v>
      </c>
      <c r="I13" s="61">
        <f>[7]STA_SP1_NO!$F$88</f>
        <v>3706</v>
      </c>
      <c r="J13" s="68">
        <f>[8]STA_SP1_NO!$F$88</f>
        <v>2033</v>
      </c>
      <c r="K13" s="346">
        <f>'[9]СП-1 (н.о.)'!$F$89</f>
        <v>1652</v>
      </c>
      <c r="L13" s="68">
        <f>[10]STA_SP1_NO!$F$88</f>
        <v>2218</v>
      </c>
      <c r="M13" s="332">
        <f>[11]STA_SP1_NO!$F$88</f>
        <v>9</v>
      </c>
      <c r="N13" s="249">
        <f t="shared" si="0"/>
        <v>22747</v>
      </c>
    </row>
    <row r="14" spans="1:14" x14ac:dyDescent="0.25">
      <c r="A14" s="32">
        <v>11</v>
      </c>
      <c r="B14" s="33" t="s">
        <v>22</v>
      </c>
      <c r="C14" s="143">
        <f>[1]STA_SP1_NO!$F$124</f>
        <v>0</v>
      </c>
      <c r="D14" s="118">
        <f>[2]STA_SP1_NO!$F$124</f>
        <v>0</v>
      </c>
      <c r="E14" s="143">
        <f>[3]STA_SP1_NO!$F$124</f>
        <v>0</v>
      </c>
      <c r="F14" s="118">
        <f>[4]STA_SP1_NO!$F$124</f>
        <v>0</v>
      </c>
      <c r="G14" s="61">
        <f>[5]STA_SP1_NO!$F$124</f>
        <v>0</v>
      </c>
      <c r="H14" s="144">
        <f>[6]STA_SP1_NO!$F$124</f>
        <v>0</v>
      </c>
      <c r="I14" s="61">
        <f>[7]STA_SP1_NO!$F$124</f>
        <v>0</v>
      </c>
      <c r="J14" s="68">
        <f>[8]STA_SP1_NO!$F$124</f>
        <v>0</v>
      </c>
      <c r="K14" s="346">
        <f>'[9]СП-1 (н.о.)'!$F$125</f>
        <v>0</v>
      </c>
      <c r="L14" s="68">
        <f>[10]STA_SP1_NO!$F$124</f>
        <v>0</v>
      </c>
      <c r="M14" s="332">
        <f>[11]STA_SP1_NO!$F$124</f>
        <v>0</v>
      </c>
      <c r="N14" s="249">
        <f t="shared" si="0"/>
        <v>0</v>
      </c>
    </row>
    <row r="15" spans="1:14" x14ac:dyDescent="0.25">
      <c r="A15" s="32">
        <v>12</v>
      </c>
      <c r="B15" s="33" t="s">
        <v>23</v>
      </c>
      <c r="C15" s="143">
        <f>[1]STA_SP1_NO!$F$128</f>
        <v>0</v>
      </c>
      <c r="D15" s="118">
        <f>[2]STA_SP1_NO!$F$128</f>
        <v>0</v>
      </c>
      <c r="E15" s="143">
        <f>[3]STA_SP1_NO!$F$128</f>
        <v>0</v>
      </c>
      <c r="F15" s="118">
        <f>[4]STA_SP1_NO!$F$128</f>
        <v>0</v>
      </c>
      <c r="G15" s="61">
        <f>[5]STA_SP1_NO!$F$128</f>
        <v>0</v>
      </c>
      <c r="H15" s="144">
        <f>[6]STA_SP1_NO!$F$128</f>
        <v>0</v>
      </c>
      <c r="I15" s="61">
        <f>[7]STA_SP1_NO!$F$128</f>
        <v>0</v>
      </c>
      <c r="J15" s="68">
        <f>[8]STA_SP1_NO!$F$128</f>
        <v>0</v>
      </c>
      <c r="K15" s="346">
        <f>'[9]СП-1 (н.о.)'!$F$129</f>
        <v>0</v>
      </c>
      <c r="L15" s="68">
        <f>[10]STA_SP1_NO!$F$128</f>
        <v>0</v>
      </c>
      <c r="M15" s="332">
        <f>[11]STA_SP1_NO!$F$128</f>
        <v>0</v>
      </c>
      <c r="N15" s="249">
        <f t="shared" si="0"/>
        <v>0</v>
      </c>
    </row>
    <row r="16" spans="1:14" x14ac:dyDescent="0.25">
      <c r="A16" s="32">
        <v>13</v>
      </c>
      <c r="B16" s="33" t="s">
        <v>24</v>
      </c>
      <c r="C16" s="143">
        <f>[1]STA_SP1_NO!$F$132</f>
        <v>98</v>
      </c>
      <c r="D16" s="118">
        <f>[2]STA_SP1_NO!$F$132</f>
        <v>8</v>
      </c>
      <c r="E16" s="143">
        <f>[3]STA_SP1_NO!$F$132</f>
        <v>17</v>
      </c>
      <c r="F16" s="118">
        <f>[4]STA_SP1_NO!$F$132</f>
        <v>35</v>
      </c>
      <c r="G16" s="61">
        <f>[5]STA_SP1_NO!$F$132</f>
        <v>26</v>
      </c>
      <c r="H16" s="144">
        <f>[6]STA_SP1_NO!$F$132</f>
        <v>0</v>
      </c>
      <c r="I16" s="61">
        <f>[7]STA_SP1_NO!$F$132</f>
        <v>13</v>
      </c>
      <c r="J16" s="68">
        <f>[8]STA_SP1_NO!$F$132</f>
        <v>35</v>
      </c>
      <c r="K16" s="346">
        <f>'[9]СП-1 (н.о.)'!$F$133</f>
        <v>13</v>
      </c>
      <c r="L16" s="68">
        <f>[10]STA_SP1_NO!$F$132</f>
        <v>14</v>
      </c>
      <c r="M16" s="332">
        <f>[11]STA_SP1_NO!$F$132</f>
        <v>0</v>
      </c>
      <c r="N16" s="249">
        <f t="shared" si="0"/>
        <v>259</v>
      </c>
    </row>
    <row r="17" spans="1:14" x14ac:dyDescent="0.25">
      <c r="A17" s="32">
        <v>14</v>
      </c>
      <c r="B17" s="33" t="s">
        <v>25</v>
      </c>
      <c r="C17" s="143">
        <f>[1]STA_SP1_NO!$F$153</f>
        <v>1</v>
      </c>
      <c r="D17" s="118">
        <f>[2]STA_SP1_NO!$F$153</f>
        <v>18</v>
      </c>
      <c r="E17" s="143">
        <f>[3]STA_SP1_NO!$F$153</f>
        <v>0</v>
      </c>
      <c r="F17" s="118">
        <f>[4]STA_SP1_NO!$F$153</f>
        <v>0</v>
      </c>
      <c r="G17" s="61">
        <f>[5]STA_SP1_NO!$F$153</f>
        <v>0</v>
      </c>
      <c r="H17" s="144">
        <f>[6]STA_SP1_NO!$F$153</f>
        <v>0</v>
      </c>
      <c r="I17" s="61">
        <f>[7]STA_SP1_NO!$F$153</f>
        <v>0</v>
      </c>
      <c r="J17" s="68">
        <f>[8]STA_SP1_NO!$F$153</f>
        <v>0</v>
      </c>
      <c r="K17" s="346">
        <f>'[9]СП-1 (н.о.)'!$F$154</f>
        <v>0</v>
      </c>
      <c r="L17" s="68">
        <f>[10]STA_SP1_NO!$F$153</f>
        <v>1</v>
      </c>
      <c r="M17" s="332">
        <f>[11]STA_SP1_NO!$F$153</f>
        <v>0</v>
      </c>
      <c r="N17" s="249">
        <f t="shared" si="0"/>
        <v>20</v>
      </c>
    </row>
    <row r="18" spans="1:14" x14ac:dyDescent="0.25">
      <c r="A18" s="32">
        <v>15</v>
      </c>
      <c r="B18" s="33" t="s">
        <v>26</v>
      </c>
      <c r="C18" s="143">
        <f>[1]STA_SP1_NO!$F$158</f>
        <v>0</v>
      </c>
      <c r="D18" s="118">
        <f>[2]STA_SP1_NO!$F$158</f>
        <v>0</v>
      </c>
      <c r="E18" s="143">
        <f>[3]STA_SP1_NO!$F$158</f>
        <v>0</v>
      </c>
      <c r="F18" s="118">
        <f>[4]STA_SP1_NO!$F$158</f>
        <v>0</v>
      </c>
      <c r="G18" s="61">
        <f>[5]STA_SP1_NO!$F$158</f>
        <v>0</v>
      </c>
      <c r="H18" s="144">
        <f>[6]STA_SP1_NO!$F$158</f>
        <v>0</v>
      </c>
      <c r="I18" s="61">
        <f>[7]STA_SP1_NO!$F$158</f>
        <v>0</v>
      </c>
      <c r="J18" s="68">
        <f>[8]STA_SP1_NO!$F$158</f>
        <v>0</v>
      </c>
      <c r="K18" s="346">
        <f>'[9]СП-1 (н.о.)'!$F$159</f>
        <v>0</v>
      </c>
      <c r="L18" s="68">
        <f>[10]STA_SP1_NO!$F$158</f>
        <v>0</v>
      </c>
      <c r="M18" s="332">
        <f>[11]STA_SP1_NO!$F$158</f>
        <v>0</v>
      </c>
      <c r="N18" s="249">
        <f t="shared" si="0"/>
        <v>0</v>
      </c>
    </row>
    <row r="19" spans="1:14" x14ac:dyDescent="0.25">
      <c r="A19" s="32">
        <v>16</v>
      </c>
      <c r="B19" s="33" t="s">
        <v>27</v>
      </c>
      <c r="C19" s="143">
        <f>[1]STA_SP1_NO!$F$161</f>
        <v>51</v>
      </c>
      <c r="D19" s="118">
        <f>[2]STA_SP1_NO!$F$161</f>
        <v>0</v>
      </c>
      <c r="E19" s="143">
        <f>[3]STA_SP1_NO!$F$161</f>
        <v>0</v>
      </c>
      <c r="F19" s="118">
        <f>[4]STA_SP1_NO!$F$161</f>
        <v>3</v>
      </c>
      <c r="G19" s="61">
        <f>[5]STA_SP1_NO!$F$161</f>
        <v>1</v>
      </c>
      <c r="H19" s="144">
        <f>[6]STA_SP1_NO!$F$161</f>
        <v>0</v>
      </c>
      <c r="I19" s="61">
        <f>[7]STA_SP1_NO!$F$161</f>
        <v>0</v>
      </c>
      <c r="J19" s="68">
        <f>[8]STA_SP1_NO!$F$161</f>
        <v>0</v>
      </c>
      <c r="K19" s="346">
        <f>'[9]СП-1 (н.о.)'!$F$162</f>
        <v>0</v>
      </c>
      <c r="L19" s="68">
        <f>[10]STA_SP1_NO!$F$161</f>
        <v>0</v>
      </c>
      <c r="M19" s="332">
        <f>[11]STA_SP1_NO!$F$161</f>
        <v>0</v>
      </c>
      <c r="N19" s="249">
        <f t="shared" si="0"/>
        <v>55</v>
      </c>
    </row>
    <row r="20" spans="1:14" x14ac:dyDescent="0.25">
      <c r="A20" s="32">
        <v>17</v>
      </c>
      <c r="B20" s="33" t="s">
        <v>28</v>
      </c>
      <c r="C20" s="143">
        <f>[1]STA_SP1_NO!$F$167</f>
        <v>0</v>
      </c>
      <c r="D20" s="118">
        <f>[2]STA_SP1_NO!$F$167</f>
        <v>0</v>
      </c>
      <c r="E20" s="143">
        <f>[3]STA_SP1_NO!$F$167</f>
        <v>0</v>
      </c>
      <c r="F20" s="118">
        <f>[4]STA_SP1_NO!$F$167</f>
        <v>0</v>
      </c>
      <c r="G20" s="61">
        <f>[5]STA_SP1_NO!$F$167</f>
        <v>0</v>
      </c>
      <c r="H20" s="144">
        <f>[6]STA_SP1_NO!$F$167</f>
        <v>0</v>
      </c>
      <c r="I20" s="61">
        <f>[7]STA_SP1_NO!$F$167</f>
        <v>0</v>
      </c>
      <c r="J20" s="68">
        <f>[8]STA_SP1_NO!$F$167</f>
        <v>0</v>
      </c>
      <c r="K20" s="346">
        <f>'[9]СП-1 (н.о.)'!$F$168</f>
        <v>0</v>
      </c>
      <c r="L20" s="68">
        <f>[10]STA_SP1_NO!$F$167</f>
        <v>0</v>
      </c>
      <c r="M20" s="332">
        <f>[11]STA_SP1_NO!$F$167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43">
        <f>[1]STA_SP1_NO!$F$170</f>
        <v>150</v>
      </c>
      <c r="D21" s="118">
        <f>[2]STA_SP1_NO!$F$170</f>
        <v>668</v>
      </c>
      <c r="E21" s="143">
        <f>[3]STA_SP1_NO!$F$170</f>
        <v>156</v>
      </c>
      <c r="F21" s="118">
        <f>[4]STA_SP1_NO!$F$170</f>
        <v>766</v>
      </c>
      <c r="G21" s="61">
        <f>[5]STA_SP1_NO!$F$170</f>
        <v>397</v>
      </c>
      <c r="H21" s="144">
        <f>[6]STA_SP1_NO!$F$170</f>
        <v>34</v>
      </c>
      <c r="I21" s="61">
        <f>[7]STA_SP1_NO!$F$170</f>
        <v>178</v>
      </c>
      <c r="J21" s="68">
        <f>[8]STA_SP1_NO!$F$170</f>
        <v>267</v>
      </c>
      <c r="K21" s="346">
        <f>'[9]СП-1 (н.о.)'!$F$171</f>
        <v>131</v>
      </c>
      <c r="L21" s="68">
        <f>[10]STA_SP1_NO!$F$170</f>
        <v>391</v>
      </c>
      <c r="M21" s="332">
        <f>[11]STA_SP1_NO!$F$170</f>
        <v>0</v>
      </c>
      <c r="N21" s="249">
        <f t="shared" si="0"/>
        <v>3138</v>
      </c>
    </row>
    <row r="22" spans="1:14" ht="15.75" thickBot="1" x14ac:dyDescent="0.3">
      <c r="A22" s="36"/>
      <c r="B22" s="37" t="s">
        <v>3</v>
      </c>
      <c r="C22" s="38">
        <f>SUM(C4:C21)</f>
        <v>19926</v>
      </c>
      <c r="D22" s="51">
        <f>SUM(D4:D21)</f>
        <v>14448</v>
      </c>
      <c r="E22" s="69">
        <f t="shared" ref="E22:F22" si="1">SUM(E4:E21)</f>
        <v>4216</v>
      </c>
      <c r="F22" s="39">
        <f t="shared" si="1"/>
        <v>10161</v>
      </c>
      <c r="G22" s="41">
        <f t="shared" ref="G22:N22" si="2">SUM(G4:G21)</f>
        <v>14275</v>
      </c>
      <c r="H22" s="42">
        <f t="shared" si="2"/>
        <v>2258</v>
      </c>
      <c r="I22" s="41">
        <f t="shared" si="2"/>
        <v>8888</v>
      </c>
      <c r="J22" s="42">
        <f t="shared" si="2"/>
        <v>3307</v>
      </c>
      <c r="K22" s="41">
        <f t="shared" si="2"/>
        <v>6187</v>
      </c>
      <c r="L22" s="42">
        <f t="shared" si="2"/>
        <v>17806</v>
      </c>
      <c r="M22" s="348">
        <f t="shared" si="2"/>
        <v>12</v>
      </c>
      <c r="N22" s="250">
        <f t="shared" si="2"/>
        <v>101484</v>
      </c>
    </row>
    <row r="23" spans="1:14" ht="15.75" thickBot="1" x14ac:dyDescent="0.3">
      <c r="A23" s="43"/>
      <c r="B23" s="44"/>
      <c r="C23" s="46"/>
      <c r="D23" s="58"/>
      <c r="E23" s="58"/>
      <c r="F23" s="46"/>
      <c r="G23" s="46"/>
      <c r="H23" s="46"/>
      <c r="I23" s="46"/>
      <c r="J23" s="46"/>
      <c r="K23" s="46"/>
      <c r="L23" s="46"/>
      <c r="M23" s="349"/>
      <c r="N23" s="46"/>
    </row>
    <row r="24" spans="1:14" ht="15.75" thickBot="1" x14ac:dyDescent="0.3">
      <c r="A24" s="450" t="s">
        <v>31</v>
      </c>
      <c r="B24" s="451"/>
      <c r="C24" s="48">
        <f>C22/N22</f>
        <v>0.1963462220645619</v>
      </c>
      <c r="D24" s="47">
        <f>D22/N22</f>
        <v>0.14236726971739389</v>
      </c>
      <c r="E24" s="48">
        <f>E22/N22</f>
        <v>4.1543494541011389E-2</v>
      </c>
      <c r="F24" s="47">
        <f>F22/N22</f>
        <v>0.10012415750266052</v>
      </c>
      <c r="G24" s="48">
        <f>G22/N22</f>
        <v>0.14066256749832487</v>
      </c>
      <c r="H24" s="47">
        <f>H22/N22</f>
        <v>2.2249812778369005E-2</v>
      </c>
      <c r="I24" s="48">
        <f>I22/N22</f>
        <v>8.7580308225927245E-2</v>
      </c>
      <c r="J24" s="47">
        <f>J22/N22</f>
        <v>3.258641756335974E-2</v>
      </c>
      <c r="K24" s="48">
        <f>K22/N22</f>
        <v>6.0965275314335265E-2</v>
      </c>
      <c r="L24" s="336">
        <f>L22/N22</f>
        <v>0.17545622955342713</v>
      </c>
      <c r="M24" s="342">
        <f>M22/N22</f>
        <v>1.1824524062906468E-4</v>
      </c>
      <c r="N24" s="251">
        <f>N22/N22</f>
        <v>1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15.75" thickBot="1" x14ac:dyDescent="0.3">
      <c r="A26" s="429" t="s">
        <v>0</v>
      </c>
      <c r="B26" s="431" t="s">
        <v>1</v>
      </c>
      <c r="C26" s="476" t="s">
        <v>90</v>
      </c>
      <c r="D26" s="477"/>
      <c r="E26" s="477"/>
      <c r="F26" s="477"/>
      <c r="G26" s="477"/>
      <c r="H26" s="478"/>
      <c r="I26" s="474" t="s">
        <v>3</v>
      </c>
      <c r="J26" s="1"/>
      <c r="K26" s="1"/>
      <c r="L26" s="1"/>
      <c r="M26" s="1"/>
      <c r="N26" s="1"/>
    </row>
    <row r="27" spans="1:14" ht="15.75" thickBot="1" x14ac:dyDescent="0.3">
      <c r="A27" s="430"/>
      <c r="B27" s="433"/>
      <c r="C27" s="189" t="s">
        <v>11</v>
      </c>
      <c r="D27" s="215" t="s">
        <v>32</v>
      </c>
      <c r="E27" s="191" t="s">
        <v>7</v>
      </c>
      <c r="F27" s="127" t="s">
        <v>9</v>
      </c>
      <c r="G27" s="213" t="s">
        <v>4</v>
      </c>
      <c r="H27" s="253" t="s">
        <v>95</v>
      </c>
      <c r="I27" s="475"/>
      <c r="J27" s="81"/>
      <c r="K27" s="460" t="s">
        <v>33</v>
      </c>
      <c r="L27" s="461"/>
      <c r="M27" s="232">
        <f>N22</f>
        <v>101484</v>
      </c>
      <c r="N27" s="233">
        <f>M27/M29</f>
        <v>0.96092263116531418</v>
      </c>
    </row>
    <row r="28" spans="1:14" ht="15.75" thickBot="1" x14ac:dyDescent="0.3">
      <c r="A28" s="22">
        <v>19</v>
      </c>
      <c r="B28" s="80" t="s">
        <v>34</v>
      </c>
      <c r="C28" s="190">
        <f>[12]STA_SP2_ZO!$L$51</f>
        <v>1710</v>
      </c>
      <c r="D28" s="192">
        <f>[13]STA_SP2_ZO!$L$51</f>
        <v>746</v>
      </c>
      <c r="E28" s="196">
        <f>[14]STA_SP2_ZO!$L$51</f>
        <v>552</v>
      </c>
      <c r="F28" s="50">
        <f>[15]STA_SP2_ZO!$L$51</f>
        <v>347</v>
      </c>
      <c r="G28" s="115">
        <f>[16]STA_SP2_ZO!$L$51</f>
        <v>772</v>
      </c>
      <c r="H28" s="214">
        <f>[17]STA_SP2_ZO!$L$51</f>
        <v>0</v>
      </c>
      <c r="I28" s="244">
        <f>SUM(C28:H28)</f>
        <v>4127</v>
      </c>
      <c r="J28" s="81"/>
      <c r="K28" s="452" t="s">
        <v>34</v>
      </c>
      <c r="L28" s="453"/>
      <c r="M28" s="234">
        <f>I28</f>
        <v>4127</v>
      </c>
      <c r="N28" s="235">
        <f>M28/M29</f>
        <v>3.907736883468578E-2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54" t="s">
        <v>3</v>
      </c>
      <c r="L29" s="455"/>
      <c r="M29" s="236">
        <f>M27+M28</f>
        <v>105611</v>
      </c>
      <c r="N29" s="237">
        <f>M29/M29</f>
        <v>1</v>
      </c>
    </row>
    <row r="30" spans="1:14" ht="15.75" thickBot="1" x14ac:dyDescent="0.3">
      <c r="A30" s="421" t="s">
        <v>35</v>
      </c>
      <c r="B30" s="422"/>
      <c r="C30" s="23">
        <f>C28/I28</f>
        <v>0.41434456021322996</v>
      </c>
      <c r="D30" s="82">
        <f>D28/I28</f>
        <v>0.18076084322752606</v>
      </c>
      <c r="E30" s="23">
        <f>E28/I28</f>
        <v>0.13375333171795492</v>
      </c>
      <c r="F30" s="82">
        <f>F28/I28</f>
        <v>8.4080445844439064E-2</v>
      </c>
      <c r="G30" s="23">
        <f>G28/I28</f>
        <v>0.18706081899685001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  <row r="31" spans="1:14" x14ac:dyDescent="0.25">
      <c r="H31" s="1"/>
    </row>
    <row r="32" spans="1:14" x14ac:dyDescent="0.25">
      <c r="D32" s="163"/>
    </row>
  </sheetData>
  <mergeCells count="14">
    <mergeCell ref="N2:N3"/>
    <mergeCell ref="A30:B30"/>
    <mergeCell ref="K28:L28"/>
    <mergeCell ref="C1:K1"/>
    <mergeCell ref="A2:A3"/>
    <mergeCell ref="B2:B3"/>
    <mergeCell ref="A24:B24"/>
    <mergeCell ref="A26:A27"/>
    <mergeCell ref="B26:B27"/>
    <mergeCell ref="K27:L27"/>
    <mergeCell ref="K29:L29"/>
    <mergeCell ref="I26:I27"/>
    <mergeCell ref="C26:H26"/>
    <mergeCell ref="C2:M2"/>
  </mergeCells>
  <pageMargins left="0.25" right="0.25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J14" sqref="J14"/>
    </sheetView>
  </sheetViews>
  <sheetFormatPr defaultRowHeight="15" x14ac:dyDescent="0.25"/>
  <cols>
    <col min="1" max="1" width="4.5703125" customWidth="1"/>
    <col min="2" max="2" width="27.85546875" customWidth="1"/>
    <col min="8" max="8" width="9.5703125" customWidth="1"/>
  </cols>
  <sheetData>
    <row r="1" spans="1:14" ht="28.5" customHeight="1" thickBot="1" x14ac:dyDescent="0.3">
      <c r="A1" s="120"/>
      <c r="B1" s="120"/>
      <c r="C1" s="462" t="s">
        <v>100</v>
      </c>
      <c r="D1" s="463"/>
      <c r="E1" s="463"/>
      <c r="F1" s="463"/>
      <c r="G1" s="463"/>
      <c r="H1" s="463"/>
      <c r="I1" s="463"/>
      <c r="J1" s="26"/>
      <c r="K1" s="26"/>
      <c r="L1" s="26"/>
      <c r="M1" s="26"/>
      <c r="N1" s="26"/>
    </row>
    <row r="2" spans="1:14" ht="15.75" thickBot="1" x14ac:dyDescent="0.3">
      <c r="A2" s="465" t="s">
        <v>0</v>
      </c>
      <c r="B2" s="467" t="s">
        <v>1</v>
      </c>
      <c r="C2" s="484" t="s">
        <v>2</v>
      </c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69" t="s">
        <v>3</v>
      </c>
    </row>
    <row r="3" spans="1:14" ht="15.75" thickBot="1" x14ac:dyDescent="0.3">
      <c r="A3" s="466"/>
      <c r="B3" s="483"/>
      <c r="C3" s="355" t="s">
        <v>69</v>
      </c>
      <c r="D3" s="307" t="s">
        <v>4</v>
      </c>
      <c r="E3" s="356" t="s">
        <v>5</v>
      </c>
      <c r="F3" s="307" t="s">
        <v>6</v>
      </c>
      <c r="G3" s="358" t="s">
        <v>8</v>
      </c>
      <c r="H3" s="357" t="s">
        <v>94</v>
      </c>
      <c r="I3" s="358" t="s">
        <v>9</v>
      </c>
      <c r="J3" s="373" t="s">
        <v>10</v>
      </c>
      <c r="K3" s="359" t="s">
        <v>93</v>
      </c>
      <c r="L3" s="307" t="s">
        <v>11</v>
      </c>
      <c r="M3" s="375" t="s">
        <v>96</v>
      </c>
      <c r="N3" s="482"/>
    </row>
    <row r="4" spans="1:14" x14ac:dyDescent="0.25">
      <c r="A4" s="30">
        <v>1</v>
      </c>
      <c r="B4" s="352" t="s">
        <v>12</v>
      </c>
      <c r="C4" s="371">
        <f>[1]STA_SP1_NO!$H$10</f>
        <v>258</v>
      </c>
      <c r="D4" s="54">
        <f>[2]STA_SP1_NO!$H$10</f>
        <v>423</v>
      </c>
      <c r="E4" s="371">
        <f>[3]STA_SP1_NO!$H$10</f>
        <v>45</v>
      </c>
      <c r="F4" s="54">
        <f>[4]STA_SP1_NO!$H$10</f>
        <v>218</v>
      </c>
      <c r="G4" s="62">
        <f>[5]STA_SP1_NO!$H$10</f>
        <v>226</v>
      </c>
      <c r="H4" s="372">
        <f>[6]STA_SP1_NO!$H$10</f>
        <v>379</v>
      </c>
      <c r="I4" s="62">
        <f>[7]STA_SP1_NO!$H$10</f>
        <v>60</v>
      </c>
      <c r="J4" s="54">
        <f>[8]STA_SP1_NO!$H$10</f>
        <v>48</v>
      </c>
      <c r="K4" s="374">
        <f>'[9]СП-1 (н.о.)'!$H$11</f>
        <v>93</v>
      </c>
      <c r="L4" s="54">
        <f>[10]STA_SP1_NO!$H$10</f>
        <v>464</v>
      </c>
      <c r="M4" s="376">
        <f>[11]STA_SP1_NO!$H$10</f>
        <v>0</v>
      </c>
      <c r="N4" s="370">
        <f t="shared" ref="N4:N22" si="0">SUM(C4:M4)</f>
        <v>2214</v>
      </c>
    </row>
    <row r="5" spans="1:14" x14ac:dyDescent="0.25">
      <c r="A5" s="32">
        <v>2</v>
      </c>
      <c r="B5" s="353" t="s">
        <v>13</v>
      </c>
      <c r="C5" s="371">
        <f>[1]STA_SP1_NO!$H$20</f>
        <v>381</v>
      </c>
      <c r="D5" s="54">
        <f>[2]STA_SP1_NO!$H$20</f>
        <v>781</v>
      </c>
      <c r="E5" s="371">
        <f>[3]STA_SP1_NO!$H$20</f>
        <v>40</v>
      </c>
      <c r="F5" s="54">
        <f>[4]STA_SP1_NO!$H$20</f>
        <v>598</v>
      </c>
      <c r="G5" s="62">
        <f>[5]STA_SP1_NO!$H$20</f>
        <v>550</v>
      </c>
      <c r="H5" s="372">
        <f>[6]STA_SP1_NO!$H$20</f>
        <v>0</v>
      </c>
      <c r="I5" s="62">
        <f>[7]STA_SP1_NO!$H$20</f>
        <v>134</v>
      </c>
      <c r="J5" s="54">
        <f>[8]STA_SP1_NO!$H$20</f>
        <v>0</v>
      </c>
      <c r="K5" s="374">
        <f>'[9]СП-1 (н.о.)'!$H$21</f>
        <v>120</v>
      </c>
      <c r="L5" s="54">
        <f>[10]STA_SP1_NO!$H$20</f>
        <v>1113</v>
      </c>
      <c r="M5" s="376">
        <f>[11]STA_SP1_NO!$H$20</f>
        <v>0</v>
      </c>
      <c r="N5" s="370">
        <f t="shared" si="0"/>
        <v>3717</v>
      </c>
    </row>
    <row r="6" spans="1:14" x14ac:dyDescent="0.25">
      <c r="A6" s="32">
        <v>3</v>
      </c>
      <c r="B6" s="353" t="s">
        <v>14</v>
      </c>
      <c r="C6" s="371">
        <f>[1]STA_SP1_NO!$H$24</f>
        <v>461</v>
      </c>
      <c r="D6" s="54">
        <f>[2]STA_SP1_NO!$H$24</f>
        <v>428</v>
      </c>
      <c r="E6" s="371">
        <f>[3]STA_SP1_NO!$H$24</f>
        <v>236</v>
      </c>
      <c r="F6" s="54">
        <f>[4]STA_SP1_NO!$H$24</f>
        <v>345</v>
      </c>
      <c r="G6" s="62">
        <f>[5]STA_SP1_NO!$H$24</f>
        <v>453</v>
      </c>
      <c r="H6" s="372">
        <f>[6]STA_SP1_NO!$H$24</f>
        <v>256</v>
      </c>
      <c r="I6" s="62">
        <f>[7]STA_SP1_NO!$H$24</f>
        <v>185</v>
      </c>
      <c r="J6" s="54">
        <f>[8]STA_SP1_NO!$H$24</f>
        <v>207</v>
      </c>
      <c r="K6" s="374">
        <f>'[9]СП-1 (н.о.)'!$H$25</f>
        <v>193</v>
      </c>
      <c r="L6" s="54">
        <f>[10]STA_SP1_NO!$H$24</f>
        <v>458</v>
      </c>
      <c r="M6" s="376">
        <f>[11]STA_SP1_NO!$H$24</f>
        <v>1</v>
      </c>
      <c r="N6" s="370">
        <f t="shared" si="0"/>
        <v>3223</v>
      </c>
    </row>
    <row r="7" spans="1:14" x14ac:dyDescent="0.25">
      <c r="A7" s="32">
        <v>4</v>
      </c>
      <c r="B7" s="353" t="s">
        <v>15</v>
      </c>
      <c r="C7" s="371">
        <f>[1]STA_SP1_NO!$H$27</f>
        <v>0</v>
      </c>
      <c r="D7" s="54">
        <f>[2]STA_SP1_NO!$H$27</f>
        <v>0</v>
      </c>
      <c r="E7" s="371">
        <f>[3]STA_SP1_NO!$H$27</f>
        <v>0</v>
      </c>
      <c r="F7" s="54">
        <f>[4]STA_SP1_NO!$H$27</f>
        <v>0</v>
      </c>
      <c r="G7" s="62">
        <f>[5]STA_SP1_NO!$H$27</f>
        <v>0</v>
      </c>
      <c r="H7" s="372">
        <f>[6]STA_SP1_NO!$H$27</f>
        <v>0</v>
      </c>
      <c r="I7" s="62">
        <f>[7]STA_SP1_NO!$H$27</f>
        <v>0</v>
      </c>
      <c r="J7" s="54">
        <f>[8]STA_SP1_NO!$H$27</f>
        <v>0</v>
      </c>
      <c r="K7" s="374">
        <f>'[9]СП-1 (н.о.)'!$H$28</f>
        <v>0</v>
      </c>
      <c r="L7" s="54">
        <f>[10]STA_SP1_NO!$H$27</f>
        <v>0</v>
      </c>
      <c r="M7" s="376">
        <f>[11]STA_SP1_NO!$H$27</f>
        <v>0</v>
      </c>
      <c r="N7" s="370">
        <f t="shared" si="0"/>
        <v>0</v>
      </c>
    </row>
    <row r="8" spans="1:14" x14ac:dyDescent="0.25">
      <c r="A8" s="32">
        <v>5</v>
      </c>
      <c r="B8" s="353" t="s">
        <v>16</v>
      </c>
      <c r="C8" s="371">
        <f>[1]STA_SP1_NO!$H$30</f>
        <v>0</v>
      </c>
      <c r="D8" s="54">
        <f>[2]STA_SP1_NO!$H$30</f>
        <v>1</v>
      </c>
      <c r="E8" s="371">
        <f>[3]STA_SP1_NO!$H$30</f>
        <v>0</v>
      </c>
      <c r="F8" s="54">
        <f>[4]STA_SP1_NO!$H$30</f>
        <v>0</v>
      </c>
      <c r="G8" s="62">
        <f>[5]STA_SP1_NO!$H$30</f>
        <v>0</v>
      </c>
      <c r="H8" s="372">
        <f>[6]STA_SP1_NO!$H$30</f>
        <v>0</v>
      </c>
      <c r="I8" s="62">
        <f>[7]STA_SP1_NO!$H$30</f>
        <v>0</v>
      </c>
      <c r="J8" s="54">
        <f>[8]STA_SP1_NO!$H$30</f>
        <v>0</v>
      </c>
      <c r="K8" s="374">
        <f>'[9]СП-1 (н.о.)'!$H$31</f>
        <v>0</v>
      </c>
      <c r="L8" s="54">
        <f>[10]STA_SP1_NO!$H$30</f>
        <v>0</v>
      </c>
      <c r="M8" s="376">
        <f>[11]STA_SP1_NO!$H$30</f>
        <v>0</v>
      </c>
      <c r="N8" s="370">
        <f t="shared" si="0"/>
        <v>1</v>
      </c>
    </row>
    <row r="9" spans="1:14" x14ac:dyDescent="0.25">
      <c r="A9" s="32">
        <v>6</v>
      </c>
      <c r="B9" s="353" t="s">
        <v>17</v>
      </c>
      <c r="C9" s="371">
        <f>[1]STA_SP1_NO!$H$33</f>
        <v>0</v>
      </c>
      <c r="D9" s="54">
        <f>[2]STA_SP1_NO!$H$33</f>
        <v>0</v>
      </c>
      <c r="E9" s="371">
        <f>[3]STA_SP1_NO!$H$33</f>
        <v>0</v>
      </c>
      <c r="F9" s="54">
        <f>[4]STA_SP1_NO!$H$33</f>
        <v>1</v>
      </c>
      <c r="G9" s="62">
        <f>[5]STA_SP1_NO!$H$33</f>
        <v>0</v>
      </c>
      <c r="H9" s="372">
        <f>[6]STA_SP1_NO!$H$33</f>
        <v>0</v>
      </c>
      <c r="I9" s="62">
        <f>[7]STA_SP1_NO!$H$33</f>
        <v>0</v>
      </c>
      <c r="J9" s="54">
        <f>[8]STA_SP1_NO!$H$33</f>
        <v>0</v>
      </c>
      <c r="K9" s="374">
        <f>'[9]СП-1 (н.о.)'!$H$34</f>
        <v>0</v>
      </c>
      <c r="L9" s="54">
        <f>[10]STA_SP1_NO!$H$33</f>
        <v>0</v>
      </c>
      <c r="M9" s="376">
        <f>[11]STA_SP1_NO!$H$33</f>
        <v>0</v>
      </c>
      <c r="N9" s="370">
        <f t="shared" si="0"/>
        <v>1</v>
      </c>
    </row>
    <row r="10" spans="1:14" x14ac:dyDescent="0.25">
      <c r="A10" s="32">
        <v>7</v>
      </c>
      <c r="B10" s="353" t="s">
        <v>18</v>
      </c>
      <c r="C10" s="371">
        <f>[1]STA_SP1_NO!$H$36</f>
        <v>3</v>
      </c>
      <c r="D10" s="54">
        <f>[2]STA_SP1_NO!$H$36</f>
        <v>1</v>
      </c>
      <c r="E10" s="371">
        <f>[3]STA_SP1_NO!$H$36</f>
        <v>0</v>
      </c>
      <c r="F10" s="54">
        <f>[4]STA_SP1_NO!$H$36</f>
        <v>0</v>
      </c>
      <c r="G10" s="62">
        <f>[5]STA_SP1_NO!$H$36</f>
        <v>0</v>
      </c>
      <c r="H10" s="372">
        <f>[6]STA_SP1_NO!$H$36</f>
        <v>0</v>
      </c>
      <c r="I10" s="62">
        <f>[7]STA_SP1_NO!$H$36</f>
        <v>2</v>
      </c>
      <c r="J10" s="54">
        <f>[8]STA_SP1_NO!$H$36</f>
        <v>0</v>
      </c>
      <c r="K10" s="374">
        <f>'[9]СП-1 (н.о.)'!$H$37</f>
        <v>0</v>
      </c>
      <c r="L10" s="54">
        <f>[10]STA_SP1_NO!$H$36</f>
        <v>0</v>
      </c>
      <c r="M10" s="376">
        <f>[11]STA_SP1_NO!$H$36</f>
        <v>0</v>
      </c>
      <c r="N10" s="370">
        <f t="shared" si="0"/>
        <v>6</v>
      </c>
    </row>
    <row r="11" spans="1:14" x14ac:dyDescent="0.25">
      <c r="A11" s="32">
        <v>8</v>
      </c>
      <c r="B11" s="353" t="s">
        <v>19</v>
      </c>
      <c r="C11" s="371">
        <f>[1]STA_SP1_NO!$H$40</f>
        <v>54</v>
      </c>
      <c r="D11" s="54">
        <f>[2]STA_SP1_NO!$H$40</f>
        <v>58</v>
      </c>
      <c r="E11" s="371">
        <f>[3]STA_SP1_NO!$H$40</f>
        <v>10</v>
      </c>
      <c r="F11" s="54">
        <f>[4]STA_SP1_NO!$H$40</f>
        <v>60</v>
      </c>
      <c r="G11" s="62">
        <f>[5]STA_SP1_NO!$H$40</f>
        <v>75</v>
      </c>
      <c r="H11" s="372">
        <f>[6]STA_SP1_NO!$H$40</f>
        <v>23</v>
      </c>
      <c r="I11" s="62">
        <f>[7]STA_SP1_NO!$H$40</f>
        <v>19</v>
      </c>
      <c r="J11" s="54">
        <f>[8]STA_SP1_NO!$H$40</f>
        <v>39</v>
      </c>
      <c r="K11" s="374">
        <f>'[9]СП-1 (н.о.)'!$H$41</f>
        <v>21</v>
      </c>
      <c r="L11" s="54">
        <f>[10]STA_SP1_NO!$H$40</f>
        <v>35</v>
      </c>
      <c r="M11" s="376">
        <f>[11]STA_SP1_NO!$H$40</f>
        <v>0</v>
      </c>
      <c r="N11" s="370">
        <f t="shared" si="0"/>
        <v>394</v>
      </c>
    </row>
    <row r="12" spans="1:14" x14ac:dyDescent="0.25">
      <c r="A12" s="32">
        <v>9</v>
      </c>
      <c r="B12" s="353" t="s">
        <v>20</v>
      </c>
      <c r="C12" s="371">
        <f>[1]STA_SP1_NO!$H$56</f>
        <v>308</v>
      </c>
      <c r="D12" s="54">
        <f>[2]STA_SP1_NO!$H$56</f>
        <v>770</v>
      </c>
      <c r="E12" s="371">
        <f>[3]STA_SP1_NO!$H$56</f>
        <v>40</v>
      </c>
      <c r="F12" s="54">
        <f>[4]STA_SP1_NO!$H$56</f>
        <v>266</v>
      </c>
      <c r="G12" s="62">
        <f>[5]STA_SP1_NO!$H$56</f>
        <v>74</v>
      </c>
      <c r="H12" s="372">
        <f>[6]STA_SP1_NO!$H$56</f>
        <v>28</v>
      </c>
      <c r="I12" s="62">
        <f>[7]STA_SP1_NO!$H$56</f>
        <v>45</v>
      </c>
      <c r="J12" s="54">
        <f>[8]STA_SP1_NO!$H$56</f>
        <v>24</v>
      </c>
      <c r="K12" s="374">
        <f>'[9]СП-1 (н.о.)'!$H$57</f>
        <v>25</v>
      </c>
      <c r="L12" s="54">
        <f>[10]STA_SP1_NO!$H$56</f>
        <v>127</v>
      </c>
      <c r="M12" s="376">
        <f>[11]STA_SP1_NO!$H$56</f>
        <v>2</v>
      </c>
      <c r="N12" s="370">
        <f t="shared" si="0"/>
        <v>1709</v>
      </c>
    </row>
    <row r="13" spans="1:14" x14ac:dyDescent="0.25">
      <c r="A13" s="32">
        <v>10</v>
      </c>
      <c r="B13" s="353" t="s">
        <v>21</v>
      </c>
      <c r="C13" s="371">
        <f>[1]STA_SP1_NO!$H$88</f>
        <v>2109</v>
      </c>
      <c r="D13" s="54">
        <f>[2]STA_SP1_NO!$H$88</f>
        <v>1139</v>
      </c>
      <c r="E13" s="371">
        <f>[3]STA_SP1_NO!$H$88</f>
        <v>992</v>
      </c>
      <c r="F13" s="54">
        <f>[4]STA_SP1_NO!$H$88</f>
        <v>920</v>
      </c>
      <c r="G13" s="62">
        <f>[5]STA_SP1_NO!$H$88</f>
        <v>1415</v>
      </c>
      <c r="H13" s="372">
        <f>[6]STA_SP1_NO!$H$88</f>
        <v>5245</v>
      </c>
      <c r="I13" s="62">
        <f>[7]STA_SP1_NO!$H$88</f>
        <v>965</v>
      </c>
      <c r="J13" s="54">
        <f>[8]STA_SP1_NO!$H$88</f>
        <v>952</v>
      </c>
      <c r="K13" s="374">
        <f>'[9]СП-1 (н.о.)'!$H$89</f>
        <v>825</v>
      </c>
      <c r="L13" s="54">
        <f>[10]STA_SP1_NO!$H$88</f>
        <v>1331</v>
      </c>
      <c r="M13" s="376">
        <f>[11]STA_SP1_NO!$H$88</f>
        <v>18</v>
      </c>
      <c r="N13" s="370">
        <f t="shared" si="0"/>
        <v>15911</v>
      </c>
    </row>
    <row r="14" spans="1:14" x14ac:dyDescent="0.25">
      <c r="A14" s="32">
        <v>11</v>
      </c>
      <c r="B14" s="353" t="s">
        <v>22</v>
      </c>
      <c r="C14" s="371">
        <f>[1]STA_SP1_NO!$H$124</f>
        <v>0</v>
      </c>
      <c r="D14" s="54">
        <f>[2]STA_SP1_NO!$H$124</f>
        <v>0</v>
      </c>
      <c r="E14" s="371">
        <f>[3]STA_SP1_NO!$H$124</f>
        <v>0</v>
      </c>
      <c r="F14" s="54">
        <f>[4]STA_SP1_NO!$H$124</f>
        <v>0</v>
      </c>
      <c r="G14" s="62">
        <f>[5]STA_SP1_NO!$H$124</f>
        <v>0</v>
      </c>
      <c r="H14" s="372">
        <f>[6]STA_SP1_NO!$H$124</f>
        <v>0</v>
      </c>
      <c r="I14" s="62">
        <f>[7]STA_SP1_NO!$H$124</f>
        <v>0</v>
      </c>
      <c r="J14" s="54">
        <f>[8]STA_SP1_NO!$H$124</f>
        <v>0</v>
      </c>
      <c r="K14" s="374">
        <f>'[9]СП-1 (н.о.)'!$H$125</f>
        <v>0</v>
      </c>
      <c r="L14" s="54">
        <f>[10]STA_SP1_NO!$H$124</f>
        <v>0</v>
      </c>
      <c r="M14" s="376">
        <f>[11]STA_SP1_NO!$H$124</f>
        <v>0</v>
      </c>
      <c r="N14" s="370">
        <f t="shared" si="0"/>
        <v>0</v>
      </c>
    </row>
    <row r="15" spans="1:14" x14ac:dyDescent="0.25">
      <c r="A15" s="32">
        <v>12</v>
      </c>
      <c r="B15" s="353" t="s">
        <v>23</v>
      </c>
      <c r="C15" s="371">
        <f>[1]STA_SP1_NO!$H$128</f>
        <v>0</v>
      </c>
      <c r="D15" s="54">
        <f>[2]STA_SP1_NO!$H$128</f>
        <v>6</v>
      </c>
      <c r="E15" s="371">
        <f>[3]STA_SP1_NO!$H$128</f>
        <v>0</v>
      </c>
      <c r="F15" s="54">
        <f>[4]STA_SP1_NO!$H$128</f>
        <v>0</v>
      </c>
      <c r="G15" s="62">
        <f>[5]STA_SP1_NO!$H$128</f>
        <v>0</v>
      </c>
      <c r="H15" s="372">
        <f>[6]STA_SP1_NO!$H$128</f>
        <v>0</v>
      </c>
      <c r="I15" s="62">
        <f>[7]STA_SP1_NO!$H$128</f>
        <v>0</v>
      </c>
      <c r="J15" s="54">
        <f>[8]STA_SP1_NO!$H$128</f>
        <v>0</v>
      </c>
      <c r="K15" s="374">
        <f>'[9]СП-1 (н.о.)'!$H$129</f>
        <v>0</v>
      </c>
      <c r="L15" s="54">
        <f>[10]STA_SP1_NO!$H$128</f>
        <v>0</v>
      </c>
      <c r="M15" s="376">
        <f>[11]STA_SP1_NO!$H$128</f>
        <v>0</v>
      </c>
      <c r="N15" s="370">
        <f t="shared" si="0"/>
        <v>6</v>
      </c>
    </row>
    <row r="16" spans="1:14" x14ac:dyDescent="0.25">
      <c r="A16" s="32">
        <v>13</v>
      </c>
      <c r="B16" s="353" t="s">
        <v>24</v>
      </c>
      <c r="C16" s="371">
        <f>[1]STA_SP1_NO!$H$132</f>
        <v>194</v>
      </c>
      <c r="D16" s="54">
        <f>[2]STA_SP1_NO!$H$132</f>
        <v>13</v>
      </c>
      <c r="E16" s="371">
        <f>[3]STA_SP1_NO!$H$132</f>
        <v>14</v>
      </c>
      <c r="F16" s="54">
        <f>[4]STA_SP1_NO!$H$132</f>
        <v>13</v>
      </c>
      <c r="G16" s="62">
        <f>[5]STA_SP1_NO!$H$132</f>
        <v>31</v>
      </c>
      <c r="H16" s="372">
        <f>[6]STA_SP1_NO!$H$132</f>
        <v>4</v>
      </c>
      <c r="I16" s="62">
        <f>[7]STA_SP1_NO!$H$132</f>
        <v>21</v>
      </c>
      <c r="J16" s="54">
        <f>[8]STA_SP1_NO!$H$132</f>
        <v>20</v>
      </c>
      <c r="K16" s="374">
        <f>'[9]СП-1 (н.о.)'!$H$133</f>
        <v>4</v>
      </c>
      <c r="L16" s="54">
        <f>[10]STA_SP1_NO!$H$132</f>
        <v>3</v>
      </c>
      <c r="M16" s="376">
        <f>[11]STA_SP1_NO!$H$132</f>
        <v>0</v>
      </c>
      <c r="N16" s="370">
        <f t="shared" si="0"/>
        <v>317</v>
      </c>
    </row>
    <row r="17" spans="1:14" x14ac:dyDescent="0.25">
      <c r="A17" s="32">
        <v>14</v>
      </c>
      <c r="B17" s="353" t="s">
        <v>25</v>
      </c>
      <c r="C17" s="371">
        <f>[1]STA_SP1_NO!$H$153</f>
        <v>0</v>
      </c>
      <c r="D17" s="54">
        <f>[2]STA_SP1_NO!$H$153</f>
        <v>15</v>
      </c>
      <c r="E17" s="371">
        <f>[3]STA_SP1_NO!$H$153</f>
        <v>0</v>
      </c>
      <c r="F17" s="54">
        <f>[4]STA_SP1_NO!$H$153</f>
        <v>0</v>
      </c>
      <c r="G17" s="62">
        <f>[5]STA_SP1_NO!$H$153</f>
        <v>0</v>
      </c>
      <c r="H17" s="372">
        <f>[6]STA_SP1_NO!$H$153</f>
        <v>0</v>
      </c>
      <c r="I17" s="62">
        <f>[7]STA_SP1_NO!$H$153</f>
        <v>0</v>
      </c>
      <c r="J17" s="54">
        <f>[8]STA_SP1_NO!$H$153</f>
        <v>0</v>
      </c>
      <c r="K17" s="374">
        <f>'[9]СП-1 (н.о.)'!$H$154</f>
        <v>0</v>
      </c>
      <c r="L17" s="54">
        <f>[10]STA_SP1_NO!$H$153</f>
        <v>1</v>
      </c>
      <c r="M17" s="376">
        <f>[11]STA_SP1_NO!$H$153</f>
        <v>0</v>
      </c>
      <c r="N17" s="370">
        <f t="shared" si="0"/>
        <v>16</v>
      </c>
    </row>
    <row r="18" spans="1:14" x14ac:dyDescent="0.25">
      <c r="A18" s="32">
        <v>15</v>
      </c>
      <c r="B18" s="353" t="s">
        <v>26</v>
      </c>
      <c r="C18" s="371">
        <f>[1]STA_SP1_NO!$H$158</f>
        <v>0</v>
      </c>
      <c r="D18" s="54">
        <f>[2]STA_SP1_NO!$H$158</f>
        <v>0</v>
      </c>
      <c r="E18" s="371">
        <f>[3]STA_SP1_NO!$H$158</f>
        <v>0</v>
      </c>
      <c r="F18" s="54">
        <f>[4]STA_SP1_NO!$H$158</f>
        <v>0</v>
      </c>
      <c r="G18" s="62">
        <f>[5]STA_SP1_NO!$H$158</f>
        <v>0</v>
      </c>
      <c r="H18" s="372">
        <f>[6]STA_SP1_NO!$H$158</f>
        <v>0</v>
      </c>
      <c r="I18" s="62">
        <f>[7]STA_SP1_NO!$H$158</f>
        <v>0</v>
      </c>
      <c r="J18" s="54">
        <f>[8]STA_SP1_NO!$H$158</f>
        <v>0</v>
      </c>
      <c r="K18" s="374">
        <f>'[9]СП-1 (н.о.)'!$H$159</f>
        <v>0</v>
      </c>
      <c r="L18" s="54">
        <f>[10]STA_SP1_NO!$H$158</f>
        <v>0</v>
      </c>
      <c r="M18" s="376">
        <f>[11]STA_SP1_NO!$H$158</f>
        <v>0</v>
      </c>
      <c r="N18" s="370">
        <f t="shared" si="0"/>
        <v>0</v>
      </c>
    </row>
    <row r="19" spans="1:14" x14ac:dyDescent="0.25">
      <c r="A19" s="32">
        <v>16</v>
      </c>
      <c r="B19" s="353" t="s">
        <v>27</v>
      </c>
      <c r="C19" s="371">
        <f>[1]STA_SP1_NO!$H$161</f>
        <v>1</v>
      </c>
      <c r="D19" s="54">
        <f>[2]STA_SP1_NO!$H$161</f>
        <v>0</v>
      </c>
      <c r="E19" s="371">
        <f>[3]STA_SP1_NO!$H$161</f>
        <v>0</v>
      </c>
      <c r="F19" s="54">
        <f>[4]STA_SP1_NO!$H$161</f>
        <v>2</v>
      </c>
      <c r="G19" s="62">
        <f>[5]STA_SP1_NO!$H$161</f>
        <v>0</v>
      </c>
      <c r="H19" s="372">
        <f>[6]STA_SP1_NO!$H$161</f>
        <v>0</v>
      </c>
      <c r="I19" s="62">
        <f>[7]STA_SP1_NO!$H$161</f>
        <v>1</v>
      </c>
      <c r="J19" s="54">
        <f>[8]STA_SP1_NO!$H$161</f>
        <v>0</v>
      </c>
      <c r="K19" s="374">
        <f>'[9]СП-1 (н.о.)'!$H$162</f>
        <v>0</v>
      </c>
      <c r="L19" s="54">
        <f>[10]STA_SP1_NO!$H$161</f>
        <v>0</v>
      </c>
      <c r="M19" s="376">
        <f>[11]STA_SP1_NO!$H$161</f>
        <v>0</v>
      </c>
      <c r="N19" s="370">
        <f t="shared" si="0"/>
        <v>4</v>
      </c>
    </row>
    <row r="20" spans="1:14" x14ac:dyDescent="0.25">
      <c r="A20" s="32">
        <v>17</v>
      </c>
      <c r="B20" s="353" t="s">
        <v>28</v>
      </c>
      <c r="C20" s="371">
        <f>[1]STA_SP1_NO!$H$167</f>
        <v>0</v>
      </c>
      <c r="D20" s="54">
        <f>[2]STA_SP1_NO!$H$167</f>
        <v>0</v>
      </c>
      <c r="E20" s="371">
        <f>[3]STA_SP1_NO!$H$167</f>
        <v>0</v>
      </c>
      <c r="F20" s="54">
        <f>[4]STA_SP1_NO!$H$167</f>
        <v>0</v>
      </c>
      <c r="G20" s="62">
        <f>[5]STA_SP1_NO!$H$167</f>
        <v>0</v>
      </c>
      <c r="H20" s="372">
        <f>[6]STA_SP1_NO!$H$167</f>
        <v>0</v>
      </c>
      <c r="I20" s="62">
        <f>[7]STA_SP1_NO!$H$167</f>
        <v>0</v>
      </c>
      <c r="J20" s="54">
        <f>[8]STA_SP1_NO!$H$167</f>
        <v>0</v>
      </c>
      <c r="K20" s="374">
        <f>'[9]СП-1 (н.о.)'!$H$168</f>
        <v>0</v>
      </c>
      <c r="L20" s="54">
        <f>[10]STA_SP1_NO!$H$167</f>
        <v>0</v>
      </c>
      <c r="M20" s="376">
        <f>[11]STA_SP1_NO!$H$167</f>
        <v>0</v>
      </c>
      <c r="N20" s="370">
        <f t="shared" si="0"/>
        <v>0</v>
      </c>
    </row>
    <row r="21" spans="1:14" ht="15.75" thickBot="1" x14ac:dyDescent="0.3">
      <c r="A21" s="34">
        <v>18</v>
      </c>
      <c r="B21" s="354" t="s">
        <v>29</v>
      </c>
      <c r="C21" s="371">
        <f>[1]STA_SP1_NO!$H$170</f>
        <v>180</v>
      </c>
      <c r="D21" s="54">
        <f>[2]STA_SP1_NO!$H$170</f>
        <v>785</v>
      </c>
      <c r="E21" s="371">
        <f>[3]STA_SP1_NO!$H$170</f>
        <v>185</v>
      </c>
      <c r="F21" s="54">
        <f>[4]STA_SP1_NO!$H$170</f>
        <v>434</v>
      </c>
      <c r="G21" s="62">
        <f>[5]STA_SP1_NO!$H$170</f>
        <v>459</v>
      </c>
      <c r="H21" s="372">
        <f>[6]STA_SP1_NO!$H$170</f>
        <v>166</v>
      </c>
      <c r="I21" s="62">
        <f>[7]STA_SP1_NO!$H$170</f>
        <v>26</v>
      </c>
      <c r="J21" s="54">
        <f>[8]STA_SP1_NO!$H$170</f>
        <v>266</v>
      </c>
      <c r="K21" s="374">
        <f>'[9]СП-1 (н.о.)'!$H$171</f>
        <v>90</v>
      </c>
      <c r="L21" s="54">
        <f>[10]STA_SP1_NO!$H$170</f>
        <v>308</v>
      </c>
      <c r="M21" s="376">
        <f>[11]STA_SP1_NO!$H$170</f>
        <v>0</v>
      </c>
      <c r="N21" s="370">
        <f t="shared" si="0"/>
        <v>2899</v>
      </c>
    </row>
    <row r="22" spans="1:14" ht="15.75" thickBot="1" x14ac:dyDescent="0.3">
      <c r="A22" s="36"/>
      <c r="B22" s="367" t="s">
        <v>37</v>
      </c>
      <c r="C22" s="360">
        <f t="shared" ref="C22:F22" si="1">SUM(C4:C21)</f>
        <v>3949</v>
      </c>
      <c r="D22" s="363">
        <f t="shared" si="1"/>
        <v>4420</v>
      </c>
      <c r="E22" s="362">
        <f>SUM(E4:E21)</f>
        <v>1562</v>
      </c>
      <c r="F22" s="363">
        <f t="shared" si="1"/>
        <v>2857</v>
      </c>
      <c r="G22" s="351">
        <f t="shared" ref="G22:M22" si="2">SUM(G4:G21)</f>
        <v>3283</v>
      </c>
      <c r="H22" s="363">
        <f t="shared" si="2"/>
        <v>6101</v>
      </c>
      <c r="I22" s="351">
        <f t="shared" si="2"/>
        <v>1458</v>
      </c>
      <c r="J22" s="364">
        <f t="shared" si="2"/>
        <v>1556</v>
      </c>
      <c r="K22" s="351">
        <f t="shared" si="2"/>
        <v>1371</v>
      </c>
      <c r="L22" s="363">
        <f t="shared" si="2"/>
        <v>3840</v>
      </c>
      <c r="M22" s="365">
        <f t="shared" si="2"/>
        <v>21</v>
      </c>
      <c r="N22" s="366">
        <f t="shared" si="0"/>
        <v>30418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"/>
      <c r="I23" s="341"/>
      <c r="J23" s="1"/>
      <c r="K23" s="341"/>
      <c r="L23" s="1"/>
      <c r="M23" s="341"/>
      <c r="N23" s="1"/>
    </row>
    <row r="24" spans="1:14" ht="15.75" thickBot="1" x14ac:dyDescent="0.3">
      <c r="A24" s="450" t="s">
        <v>31</v>
      </c>
      <c r="B24" s="451"/>
      <c r="C24" s="48">
        <f>C22/N22</f>
        <v>0.12982444605167992</v>
      </c>
      <c r="D24" s="47">
        <f>D22/N22</f>
        <v>0.14530869879676508</v>
      </c>
      <c r="E24" s="48">
        <f>E22/N22</f>
        <v>5.1351173647182592E-2</v>
      </c>
      <c r="F24" s="47">
        <f>F22/N22</f>
        <v>9.3924649878361494E-2</v>
      </c>
      <c r="G24" s="48">
        <f>G22/N22</f>
        <v>0.10792951541850221</v>
      </c>
      <c r="H24" s="47">
        <f>H22/N22</f>
        <v>0.20057202971924518</v>
      </c>
      <c r="I24" s="48">
        <f>I22/N22</f>
        <v>4.7932145440199879E-2</v>
      </c>
      <c r="J24" s="47">
        <f>J22/N22</f>
        <v>5.1153922019856662E-2</v>
      </c>
      <c r="K24" s="48">
        <f>K22/N22</f>
        <v>4.5071996843973963E-2</v>
      </c>
      <c r="L24" s="47">
        <f>L22/N22</f>
        <v>0.12624104148859228</v>
      </c>
      <c r="M24" s="342">
        <f>M22/N22</f>
        <v>6.9038069564073901E-4</v>
      </c>
      <c r="N24" s="257">
        <f>SUM(C24:M24)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29" t="s">
        <v>0</v>
      </c>
      <c r="B26" s="431" t="s">
        <v>1</v>
      </c>
      <c r="C26" s="476" t="s">
        <v>90</v>
      </c>
      <c r="D26" s="477"/>
      <c r="E26" s="477"/>
      <c r="F26" s="477"/>
      <c r="G26" s="477"/>
      <c r="H26" s="478"/>
      <c r="I26" s="474" t="s">
        <v>3</v>
      </c>
      <c r="J26" s="1"/>
      <c r="K26" s="1"/>
      <c r="L26" s="1"/>
      <c r="M26" s="1"/>
      <c r="N26" s="1"/>
    </row>
    <row r="27" spans="1:14" ht="23.25" thickBot="1" x14ac:dyDescent="0.3">
      <c r="A27" s="430"/>
      <c r="B27" s="433"/>
      <c r="C27" s="168" t="s">
        <v>11</v>
      </c>
      <c r="D27" s="127" t="s">
        <v>32</v>
      </c>
      <c r="E27" s="168" t="s">
        <v>7</v>
      </c>
      <c r="F27" s="127" t="s">
        <v>9</v>
      </c>
      <c r="G27" s="166" t="s">
        <v>4</v>
      </c>
      <c r="H27" s="253" t="s">
        <v>95</v>
      </c>
      <c r="I27" s="486"/>
      <c r="J27" s="81"/>
      <c r="K27" s="460" t="s">
        <v>33</v>
      </c>
      <c r="L27" s="461"/>
      <c r="M27" s="232">
        <f>N22</f>
        <v>30418</v>
      </c>
      <c r="N27" s="233">
        <f>M27/M29</f>
        <v>0.97378109293466086</v>
      </c>
    </row>
    <row r="28" spans="1:14" ht="15.75" thickBot="1" x14ac:dyDescent="0.3">
      <c r="A28" s="22">
        <v>19</v>
      </c>
      <c r="B28" s="128" t="s">
        <v>34</v>
      </c>
      <c r="C28" s="165">
        <f>[12]STA_SP2_ZO!$G$51+[12]STA_SP2_ZO!$H$51</f>
        <v>356</v>
      </c>
      <c r="D28" s="50">
        <f>[13]STA_SP2_ZO!$G$51+[13]STA_SP2_ZO!$H$51</f>
        <v>368</v>
      </c>
      <c r="E28" s="165">
        <f>[14]STA_SP2_ZO!$G$51+[14]STA_SP2_ZO!$H$51</f>
        <v>39</v>
      </c>
      <c r="F28" s="50">
        <f>[15]STA_SP2_ZO!$G$51+[15]STA_SP2_ZO!$H$51</f>
        <v>45</v>
      </c>
      <c r="G28" s="115">
        <f>[16]STA_SP2_ZO!$G$51+[16]STA_SP2_ZO!$H$51</f>
        <v>11</v>
      </c>
      <c r="H28" s="50">
        <f>[17]STA_SP2_ZO!$G$51+[17]STA_SP2_ZO!$H$51</f>
        <v>0</v>
      </c>
      <c r="I28" s="244">
        <f>SUM(C28:H28)</f>
        <v>819</v>
      </c>
      <c r="J28" s="81"/>
      <c r="K28" s="452" t="s">
        <v>34</v>
      </c>
      <c r="L28" s="453"/>
      <c r="M28" s="234">
        <f>I28</f>
        <v>819</v>
      </c>
      <c r="N28" s="235">
        <f>M28/M29</f>
        <v>2.6218907065339182E-2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54" t="s">
        <v>3</v>
      </c>
      <c r="L29" s="455"/>
      <c r="M29" s="236">
        <f>M27+M28</f>
        <v>31237</v>
      </c>
      <c r="N29" s="237">
        <f>M29/M29</f>
        <v>1</v>
      </c>
    </row>
    <row r="30" spans="1:14" ht="15.75" thickBot="1" x14ac:dyDescent="0.3">
      <c r="A30" s="421" t="s">
        <v>35</v>
      </c>
      <c r="B30" s="422"/>
      <c r="C30" s="23">
        <f>C28/I28</f>
        <v>0.43467643467643469</v>
      </c>
      <c r="D30" s="82">
        <f>D28/I28</f>
        <v>0.44932844932844934</v>
      </c>
      <c r="E30" s="23">
        <f>E28/I28</f>
        <v>4.7619047619047616E-2</v>
      </c>
      <c r="F30" s="82">
        <f>F28/I28</f>
        <v>5.4945054945054944E-2</v>
      </c>
      <c r="G30" s="23">
        <f>G28/I28</f>
        <v>1.3431013431013432E-2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K28:L28"/>
    <mergeCell ref="A30:B30"/>
    <mergeCell ref="A26:A27"/>
    <mergeCell ref="B26:B27"/>
    <mergeCell ref="K27:L27"/>
    <mergeCell ref="K29:L29"/>
    <mergeCell ref="I26:I27"/>
    <mergeCell ref="C26:H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R13" sqref="R13"/>
    </sheetView>
  </sheetViews>
  <sheetFormatPr defaultRowHeight="15" x14ac:dyDescent="0.25"/>
  <cols>
    <col min="1" max="1" width="4.7109375" customWidth="1"/>
    <col min="2" max="2" width="27.85546875" customWidth="1"/>
    <col min="8" max="8" width="9.85546875" customWidth="1"/>
    <col min="11" max="11" width="9.140625" customWidth="1"/>
  </cols>
  <sheetData>
    <row r="1" spans="1:14" ht="27.75" customHeight="1" thickBot="1" x14ac:dyDescent="0.3">
      <c r="A1" s="26"/>
      <c r="B1" s="26"/>
      <c r="C1" s="462" t="s">
        <v>102</v>
      </c>
      <c r="D1" s="463"/>
      <c r="E1" s="463"/>
      <c r="F1" s="463"/>
      <c r="G1" s="463"/>
      <c r="H1" s="463"/>
      <c r="I1" s="463"/>
      <c r="J1" s="464"/>
      <c r="K1" s="464"/>
      <c r="L1" s="26"/>
      <c r="M1" s="26"/>
      <c r="N1" s="155" t="s">
        <v>36</v>
      </c>
    </row>
    <row r="2" spans="1:14" ht="15.75" thickBot="1" x14ac:dyDescent="0.3">
      <c r="A2" s="465" t="s">
        <v>0</v>
      </c>
      <c r="B2" s="467" t="s">
        <v>1</v>
      </c>
      <c r="C2" s="487" t="s">
        <v>2</v>
      </c>
      <c r="D2" s="488"/>
      <c r="E2" s="488"/>
      <c r="F2" s="488"/>
      <c r="G2" s="488"/>
      <c r="H2" s="488"/>
      <c r="I2" s="488"/>
      <c r="J2" s="488"/>
      <c r="K2" s="488"/>
      <c r="L2" s="488"/>
      <c r="M2" s="489"/>
      <c r="N2" s="469" t="s">
        <v>3</v>
      </c>
    </row>
    <row r="3" spans="1:14" ht="15.75" thickBot="1" x14ac:dyDescent="0.3">
      <c r="A3" s="466"/>
      <c r="B3" s="483"/>
      <c r="C3" s="355" t="s">
        <v>69</v>
      </c>
      <c r="D3" s="377" t="s">
        <v>4</v>
      </c>
      <c r="E3" s="358" t="s">
        <v>5</v>
      </c>
      <c r="F3" s="307" t="s">
        <v>6</v>
      </c>
      <c r="G3" s="368" t="s">
        <v>8</v>
      </c>
      <c r="H3" s="357" t="s">
        <v>94</v>
      </c>
      <c r="I3" s="358" t="s">
        <v>9</v>
      </c>
      <c r="J3" s="373" t="s">
        <v>38</v>
      </c>
      <c r="K3" s="359" t="s">
        <v>93</v>
      </c>
      <c r="L3" s="307" t="s">
        <v>11</v>
      </c>
      <c r="M3" s="375" t="s">
        <v>96</v>
      </c>
      <c r="N3" s="470"/>
    </row>
    <row r="4" spans="1:14" x14ac:dyDescent="0.25">
      <c r="A4" s="30">
        <v>1</v>
      </c>
      <c r="B4" s="352" t="s">
        <v>12</v>
      </c>
      <c r="C4" s="62">
        <f>[1]STA_SP1_NO!$I$10</f>
        <v>14096.74</v>
      </c>
      <c r="D4" s="369">
        <f>[2]STA_SP1_NO!$I$10</f>
        <v>26377.72</v>
      </c>
      <c r="E4" s="62">
        <f>[3]STA_SP1_NO!$I$10</f>
        <v>2284</v>
      </c>
      <c r="F4" s="54">
        <f>[4]STA_SP1_NO!$I$10</f>
        <v>5326.62</v>
      </c>
      <c r="G4" s="259">
        <f>[5]STA_SP1_NO!$I$10</f>
        <v>9182</v>
      </c>
      <c r="H4" s="372">
        <f>[6]STA_SP1_NO!$I$10</f>
        <v>2120</v>
      </c>
      <c r="I4" s="62">
        <f>[7]STA_SP1_NO!$I$10</f>
        <v>5055</v>
      </c>
      <c r="J4" s="54">
        <f>[8]STA_SP1_NO!$I$10</f>
        <v>1668.3</v>
      </c>
      <c r="K4" s="62">
        <f>'[9]СП-1 (н.о.)'!$I$11</f>
        <v>8410.1899999999987</v>
      </c>
      <c r="L4" s="54">
        <f>[10]STA_SP1_NO!$I$10</f>
        <v>9944</v>
      </c>
      <c r="M4" s="376">
        <f>[11]STA_SP1_NO!$I$10</f>
        <v>0</v>
      </c>
      <c r="N4" s="249">
        <f t="shared" ref="N4:N21" si="0">SUM(C4:M4)</f>
        <v>84464.57</v>
      </c>
    </row>
    <row r="5" spans="1:14" x14ac:dyDescent="0.25">
      <c r="A5" s="32">
        <v>2</v>
      </c>
      <c r="B5" s="353" t="s">
        <v>13</v>
      </c>
      <c r="C5" s="62">
        <f>[1]STA_SP1_NO!$I$20</f>
        <v>4878.7299999999996</v>
      </c>
      <c r="D5" s="369">
        <f>[2]STA_SP1_NO!$I$20</f>
        <v>13732.57</v>
      </c>
      <c r="E5" s="62">
        <f>[3]STA_SP1_NO!$I$20</f>
        <v>1851</v>
      </c>
      <c r="F5" s="54">
        <f>[4]STA_SP1_NO!$I$20</f>
        <v>7933.24</v>
      </c>
      <c r="G5" s="259">
        <f>[5]STA_SP1_NO!$I$20</f>
        <v>18959</v>
      </c>
      <c r="H5" s="372">
        <f>[6]STA_SP1_NO!$I$20</f>
        <v>0</v>
      </c>
      <c r="I5" s="62">
        <f>[7]STA_SP1_NO!$I$20</f>
        <v>1803</v>
      </c>
      <c r="J5" s="54">
        <f>[8]STA_SP1_NO!$I$20</f>
        <v>0</v>
      </c>
      <c r="K5" s="62">
        <f>'[9]СП-1 (н.о.)'!$I$21</f>
        <v>1387.66</v>
      </c>
      <c r="L5" s="54">
        <f>[10]STA_SP1_NO!$I$20</f>
        <v>13433</v>
      </c>
      <c r="M5" s="376">
        <f>[11]STA_SP1_NO!$I$20</f>
        <v>0</v>
      </c>
      <c r="N5" s="249">
        <f t="shared" si="0"/>
        <v>63978.200000000004</v>
      </c>
    </row>
    <row r="6" spans="1:14" x14ac:dyDescent="0.25">
      <c r="A6" s="32">
        <v>3</v>
      </c>
      <c r="B6" s="353" t="s">
        <v>14</v>
      </c>
      <c r="C6" s="62">
        <f>[1]STA_SP1_NO!$I$24</f>
        <v>57334.63</v>
      </c>
      <c r="D6" s="369">
        <f>[2]STA_SP1_NO!$I$24</f>
        <v>49083.39</v>
      </c>
      <c r="E6" s="62">
        <f>[3]STA_SP1_NO!$I$24</f>
        <v>22646</v>
      </c>
      <c r="F6" s="54">
        <f>[4]STA_SP1_NO!$I$24</f>
        <v>41554.230000000003</v>
      </c>
      <c r="G6" s="259">
        <f>[5]STA_SP1_NO!$I$24</f>
        <v>32675</v>
      </c>
      <c r="H6" s="372">
        <f>[6]STA_SP1_NO!$I$24</f>
        <v>10006</v>
      </c>
      <c r="I6" s="62">
        <f>[7]STA_SP1_NO!$I$24</f>
        <v>10411</v>
      </c>
      <c r="J6" s="54">
        <f>[8]STA_SP1_NO!$I$24</f>
        <v>24682</v>
      </c>
      <c r="K6" s="62">
        <f>'[9]СП-1 (н.о.)'!$I$25</f>
        <v>33070.270000000004</v>
      </c>
      <c r="L6" s="54">
        <f>[10]STA_SP1_NO!$I$24</f>
        <v>35159</v>
      </c>
      <c r="M6" s="376">
        <f>[11]STA_SP1_NO!$I$24</f>
        <v>120</v>
      </c>
      <c r="N6" s="249">
        <f t="shared" si="0"/>
        <v>316741.52</v>
      </c>
    </row>
    <row r="7" spans="1:14" x14ac:dyDescent="0.25">
      <c r="A7" s="32">
        <v>4</v>
      </c>
      <c r="B7" s="353" t="s">
        <v>15</v>
      </c>
      <c r="C7" s="62">
        <f>[1]STA_SP1_NO!$I$27</f>
        <v>0</v>
      </c>
      <c r="D7" s="369">
        <f>[2]STA_SP1_NO!$I$27</f>
        <v>0</v>
      </c>
      <c r="E7" s="62">
        <f>[3]STA_SP1_NO!$I$27</f>
        <v>0</v>
      </c>
      <c r="F7" s="54">
        <f>[4]STA_SP1_NO!$I$27</f>
        <v>0</v>
      </c>
      <c r="G7" s="259">
        <f>[5]STA_SP1_NO!$I$27</f>
        <v>0</v>
      </c>
      <c r="H7" s="372">
        <f>[6]STA_SP1_NO!$I$27</f>
        <v>0</v>
      </c>
      <c r="I7" s="62">
        <f>[7]STA_SP1_NO!$I$27</f>
        <v>0</v>
      </c>
      <c r="J7" s="54">
        <f>[8]STA_SP1_NO!$I$27</f>
        <v>0</v>
      </c>
      <c r="K7" s="62">
        <f>'[9]СП-1 (н.о.)'!$I$28</f>
        <v>0</v>
      </c>
      <c r="L7" s="54">
        <f>[10]STA_SP1_NO!$I$27</f>
        <v>0</v>
      </c>
      <c r="M7" s="376">
        <f>[11]STA_SP1_NO!$I$27</f>
        <v>0</v>
      </c>
      <c r="N7" s="249">
        <f t="shared" si="0"/>
        <v>0</v>
      </c>
    </row>
    <row r="8" spans="1:14" x14ac:dyDescent="0.25">
      <c r="A8" s="32">
        <v>5</v>
      </c>
      <c r="B8" s="353" t="s">
        <v>16</v>
      </c>
      <c r="C8" s="62">
        <f>[1]STA_SP1_NO!$I$30</f>
        <v>0</v>
      </c>
      <c r="D8" s="369">
        <f>[2]STA_SP1_NO!$I$30</f>
        <v>480256.06</v>
      </c>
      <c r="E8" s="62">
        <f>[3]STA_SP1_NO!$I$30</f>
        <v>0</v>
      </c>
      <c r="F8" s="54">
        <f>[4]STA_SP1_NO!$I$30</f>
        <v>0</v>
      </c>
      <c r="G8" s="259">
        <f>[5]STA_SP1_NO!$I$30</f>
        <v>0</v>
      </c>
      <c r="H8" s="372">
        <f>[6]STA_SP1_NO!$I$30</f>
        <v>0</v>
      </c>
      <c r="I8" s="62">
        <f>[7]STA_SP1_NO!$I$30</f>
        <v>0</v>
      </c>
      <c r="J8" s="54">
        <f>[8]STA_SP1_NO!$I$30</f>
        <v>0</v>
      </c>
      <c r="K8" s="62">
        <f>'[9]СП-1 (н.о.)'!$I$31</f>
        <v>0</v>
      </c>
      <c r="L8" s="54">
        <f>[10]STA_SP1_NO!$I$30</f>
        <v>0</v>
      </c>
      <c r="M8" s="376">
        <f>[11]STA_SP1_NO!$I$30</f>
        <v>0</v>
      </c>
      <c r="N8" s="249">
        <f t="shared" si="0"/>
        <v>480256.06</v>
      </c>
    </row>
    <row r="9" spans="1:14" x14ac:dyDescent="0.25">
      <c r="A9" s="32">
        <v>6</v>
      </c>
      <c r="B9" s="353" t="s">
        <v>17</v>
      </c>
      <c r="C9" s="62">
        <f>[1]STA_SP1_NO!$I$33</f>
        <v>0</v>
      </c>
      <c r="D9" s="369">
        <f>[2]STA_SP1_NO!$I$33</f>
        <v>0</v>
      </c>
      <c r="E9" s="62">
        <f>[3]STA_SP1_NO!$I$33</f>
        <v>0</v>
      </c>
      <c r="F9" s="54">
        <f>[4]STA_SP1_NO!$I$33</f>
        <v>0.11</v>
      </c>
      <c r="G9" s="259">
        <f>[5]STA_SP1_NO!$I$33</f>
        <v>0</v>
      </c>
      <c r="H9" s="372">
        <f>[6]STA_SP1_NO!$I$33</f>
        <v>0</v>
      </c>
      <c r="I9" s="62">
        <f>[7]STA_SP1_NO!$I$33</f>
        <v>0</v>
      </c>
      <c r="J9" s="54">
        <f>[8]STA_SP1_NO!$I$33</f>
        <v>0</v>
      </c>
      <c r="K9" s="62">
        <f>'[9]СП-1 (н.о.)'!$I$34</f>
        <v>0</v>
      </c>
      <c r="L9" s="54">
        <f>[10]STA_SP1_NO!$I$33</f>
        <v>0</v>
      </c>
      <c r="M9" s="376">
        <f>[11]STA_SP1_NO!$I$33</f>
        <v>0</v>
      </c>
      <c r="N9" s="249">
        <f t="shared" si="0"/>
        <v>0.11</v>
      </c>
    </row>
    <row r="10" spans="1:14" x14ac:dyDescent="0.25">
      <c r="A10" s="32">
        <v>7</v>
      </c>
      <c r="B10" s="353" t="s">
        <v>18</v>
      </c>
      <c r="C10" s="62">
        <f>[1]STA_SP1_NO!$I$36</f>
        <v>636.4</v>
      </c>
      <c r="D10" s="369">
        <f>[2]STA_SP1_NO!$I$36</f>
        <v>153</v>
      </c>
      <c r="E10" s="62">
        <f>[3]STA_SP1_NO!$I$36</f>
        <v>0</v>
      </c>
      <c r="F10" s="54">
        <f>[4]STA_SP1_NO!$I$36</f>
        <v>0</v>
      </c>
      <c r="G10" s="259">
        <f>[5]STA_SP1_NO!$I$36</f>
        <v>0</v>
      </c>
      <c r="H10" s="372">
        <f>[6]STA_SP1_NO!$I$36</f>
        <v>0</v>
      </c>
      <c r="I10" s="62">
        <f>[7]STA_SP1_NO!$I$36</f>
        <v>13</v>
      </c>
      <c r="J10" s="54">
        <f>[8]STA_SP1_NO!$I$36</f>
        <v>0</v>
      </c>
      <c r="K10" s="62">
        <f>'[9]СП-1 (н.о.)'!$I$37</f>
        <v>0</v>
      </c>
      <c r="L10" s="54">
        <f>[10]STA_SP1_NO!$I$36</f>
        <v>0</v>
      </c>
      <c r="M10" s="376">
        <f>[11]STA_SP1_NO!$I$36</f>
        <v>0</v>
      </c>
      <c r="N10" s="249">
        <f t="shared" si="0"/>
        <v>802.4</v>
      </c>
    </row>
    <row r="11" spans="1:14" x14ac:dyDescent="0.25">
      <c r="A11" s="32">
        <v>8</v>
      </c>
      <c r="B11" s="353" t="s">
        <v>19</v>
      </c>
      <c r="C11" s="62">
        <f>[1]STA_SP1_NO!$I$40</f>
        <v>69687.08</v>
      </c>
      <c r="D11" s="369">
        <f>[2]STA_SP1_NO!$I$40</f>
        <v>17104.36</v>
      </c>
      <c r="E11" s="62">
        <f>[3]STA_SP1_NO!$I$40</f>
        <v>1073</v>
      </c>
      <c r="F11" s="54">
        <f>[4]STA_SP1_NO!$I$40</f>
        <v>199035.1</v>
      </c>
      <c r="G11" s="259">
        <f>[5]STA_SP1_NO!$I$40</f>
        <v>36045</v>
      </c>
      <c r="H11" s="372">
        <f>[6]STA_SP1_NO!$I$40</f>
        <v>638</v>
      </c>
      <c r="I11" s="62">
        <f>[7]STA_SP1_NO!$I$40</f>
        <v>16528</v>
      </c>
      <c r="J11" s="54">
        <f>[8]STA_SP1_NO!$I$40</f>
        <v>4017</v>
      </c>
      <c r="K11" s="62">
        <f>'[9]СП-1 (н.о.)'!$I$41</f>
        <v>12496.279999999999</v>
      </c>
      <c r="L11" s="54">
        <f>[10]STA_SP1_NO!$I$40</f>
        <v>70440</v>
      </c>
      <c r="M11" s="376">
        <f>[11]STA_SP1_NO!$I$40</f>
        <v>0</v>
      </c>
      <c r="N11" s="249">
        <f t="shared" si="0"/>
        <v>427063.82000000007</v>
      </c>
    </row>
    <row r="12" spans="1:14" x14ac:dyDescent="0.25">
      <c r="A12" s="32">
        <v>9</v>
      </c>
      <c r="B12" s="353" t="s">
        <v>20</v>
      </c>
      <c r="C12" s="62">
        <f>[1]STA_SP1_NO!$I$56</f>
        <v>150562.65</v>
      </c>
      <c r="D12" s="369">
        <f>[2]STA_SP1_NO!$I$56</f>
        <v>59011.29</v>
      </c>
      <c r="E12" s="62">
        <f>[3]STA_SP1_NO!$I$56</f>
        <v>7363</v>
      </c>
      <c r="F12" s="54">
        <f>[4]STA_SP1_NO!$I$56</f>
        <v>13270.29</v>
      </c>
      <c r="G12" s="259">
        <f>[5]STA_SP1_NO!$I$56</f>
        <v>3698</v>
      </c>
      <c r="H12" s="372">
        <f>[6]STA_SP1_NO!$I$56</f>
        <v>615</v>
      </c>
      <c r="I12" s="62">
        <f>[7]STA_SP1_NO!$I$56</f>
        <v>5477</v>
      </c>
      <c r="J12" s="54">
        <f>[8]STA_SP1_NO!$I$56</f>
        <v>908</v>
      </c>
      <c r="K12" s="62">
        <f>'[9]СП-1 (н.о.)'!$I$57</f>
        <v>1810.96</v>
      </c>
      <c r="L12" s="54">
        <f>[10]STA_SP1_NO!$I$56</f>
        <v>6993</v>
      </c>
      <c r="M12" s="376">
        <f>[11]STA_SP1_NO!$I$56</f>
        <v>49</v>
      </c>
      <c r="N12" s="249">
        <f t="shared" si="0"/>
        <v>249758.19</v>
      </c>
    </row>
    <row r="13" spans="1:14" x14ac:dyDescent="0.25">
      <c r="A13" s="32">
        <v>10</v>
      </c>
      <c r="B13" s="353" t="s">
        <v>21</v>
      </c>
      <c r="C13" s="62">
        <f>[1]STA_SP1_NO!$I$88</f>
        <v>391976.18</v>
      </c>
      <c r="D13" s="369">
        <f>[2]STA_SP1_NO!$I$88</f>
        <v>296075.71999999997</v>
      </c>
      <c r="E13" s="62">
        <f>[3]STA_SP1_NO!$I$88</f>
        <v>151106</v>
      </c>
      <c r="F13" s="54">
        <f>[4]STA_SP1_NO!$I$88</f>
        <v>215520.54</v>
      </c>
      <c r="G13" s="259">
        <f>[5]STA_SP1_NO!$I$88</f>
        <v>234908</v>
      </c>
      <c r="H13" s="372">
        <f>[6]STA_SP1_NO!$I$88</f>
        <v>217035</v>
      </c>
      <c r="I13" s="62">
        <f>[7]STA_SP1_NO!$I$88</f>
        <v>112025</v>
      </c>
      <c r="J13" s="54">
        <f>[8]STA_SP1_NO!$I$88</f>
        <v>171694.2</v>
      </c>
      <c r="K13" s="62">
        <f>'[9]СП-1 (н.о.)'!$I$89</f>
        <v>214628.92999999996</v>
      </c>
      <c r="L13" s="54">
        <f>[10]STA_SP1_NO!$I$88</f>
        <v>207912</v>
      </c>
      <c r="M13" s="376">
        <f>[11]STA_SP1_NO!$I$88</f>
        <v>979.66</v>
      </c>
      <c r="N13" s="249">
        <f t="shared" si="0"/>
        <v>2213861.23</v>
      </c>
    </row>
    <row r="14" spans="1:14" x14ac:dyDescent="0.25">
      <c r="A14" s="32">
        <v>11</v>
      </c>
      <c r="B14" s="353" t="s">
        <v>22</v>
      </c>
      <c r="C14" s="62">
        <f>[1]STA_SP1_NO!$I$124</f>
        <v>0</v>
      </c>
      <c r="D14" s="369">
        <f>[2]STA_SP1_NO!$I$124</f>
        <v>0</v>
      </c>
      <c r="E14" s="62">
        <f>[3]STA_SP1_NO!$I$124</f>
        <v>0</v>
      </c>
      <c r="F14" s="54">
        <f>[4]STA_SP1_NO!$I$124</f>
        <v>0</v>
      </c>
      <c r="G14" s="259">
        <f>[5]STA_SP1_NO!$I$124</f>
        <v>0</v>
      </c>
      <c r="H14" s="372">
        <f>[6]STA_SP1_NO!$I$124</f>
        <v>0</v>
      </c>
      <c r="I14" s="62">
        <f>[7]STA_SP1_NO!$I$124</f>
        <v>0</v>
      </c>
      <c r="J14" s="54">
        <f>[8]STA_SP1_NO!$I$124</f>
        <v>0</v>
      </c>
      <c r="K14" s="62">
        <f>'[9]СП-1 (н.о.)'!$I$125</f>
        <v>0</v>
      </c>
      <c r="L14" s="54">
        <f>[10]STA_SP1_NO!$I$124</f>
        <v>0</v>
      </c>
      <c r="M14" s="376">
        <f>[11]STA_SP1_NO!$I$124</f>
        <v>0</v>
      </c>
      <c r="N14" s="249">
        <f t="shared" si="0"/>
        <v>0</v>
      </c>
    </row>
    <row r="15" spans="1:14" x14ac:dyDescent="0.25">
      <c r="A15" s="32">
        <v>12</v>
      </c>
      <c r="B15" s="353" t="s">
        <v>23</v>
      </c>
      <c r="C15" s="62">
        <f>[1]STA_SP1_NO!$I$128</f>
        <v>0</v>
      </c>
      <c r="D15" s="369">
        <f>[2]STA_SP1_NO!$I$128</f>
        <v>6255</v>
      </c>
      <c r="E15" s="62">
        <f>[3]STA_SP1_NO!$I$128</f>
        <v>0</v>
      </c>
      <c r="F15" s="54">
        <f>[4]STA_SP1_NO!$I$128</f>
        <v>0</v>
      </c>
      <c r="G15" s="259">
        <f>[5]STA_SP1_NO!$I$128</f>
        <v>0</v>
      </c>
      <c r="H15" s="372">
        <f>[6]STA_SP1_NO!$I$128</f>
        <v>0</v>
      </c>
      <c r="I15" s="62">
        <f>[7]STA_SP1_NO!$I$128</f>
        <v>0</v>
      </c>
      <c r="J15" s="54">
        <f>[8]STA_SP1_NO!$I$128</f>
        <v>0</v>
      </c>
      <c r="K15" s="62">
        <f>'[9]СП-1 (н.о.)'!$I$129</f>
        <v>0</v>
      </c>
      <c r="L15" s="54">
        <f>[10]STA_SP1_NO!$I$128</f>
        <v>0</v>
      </c>
      <c r="M15" s="376">
        <f>[11]STA_SP1_NO!$I$128</f>
        <v>0</v>
      </c>
      <c r="N15" s="249">
        <f t="shared" si="0"/>
        <v>6255</v>
      </c>
    </row>
    <row r="16" spans="1:14" x14ac:dyDescent="0.25">
      <c r="A16" s="32">
        <v>13</v>
      </c>
      <c r="B16" s="353" t="s">
        <v>24</v>
      </c>
      <c r="C16" s="62">
        <f>[1]STA_SP1_NO!$I$132</f>
        <v>29395.38</v>
      </c>
      <c r="D16" s="369">
        <f>[2]STA_SP1_NO!$I$132</f>
        <v>17835.8</v>
      </c>
      <c r="E16" s="62">
        <f>[3]STA_SP1_NO!$I$132</f>
        <v>666</v>
      </c>
      <c r="F16" s="54">
        <f>[4]STA_SP1_NO!$I$132</f>
        <v>3684</v>
      </c>
      <c r="G16" s="259">
        <f>[5]STA_SP1_NO!$I$132</f>
        <v>4172</v>
      </c>
      <c r="H16" s="372">
        <f>[6]STA_SP1_NO!$I$132</f>
        <v>158</v>
      </c>
      <c r="I16" s="62">
        <f>[7]STA_SP1_NO!$I$132</f>
        <v>10922</v>
      </c>
      <c r="J16" s="54">
        <f>[8]STA_SP1_NO!$I$132</f>
        <v>8488</v>
      </c>
      <c r="K16" s="62">
        <f>'[9]СП-1 (н.о.)'!$I$133</f>
        <v>910.72</v>
      </c>
      <c r="L16" s="54">
        <f>[10]STA_SP1_NO!$I$132</f>
        <v>173</v>
      </c>
      <c r="M16" s="376">
        <f>[11]STA_SP1_NO!$I$132</f>
        <v>0</v>
      </c>
      <c r="N16" s="249">
        <f t="shared" si="0"/>
        <v>76404.899999999994</v>
      </c>
    </row>
    <row r="17" spans="1:14" x14ac:dyDescent="0.25">
      <c r="A17" s="32">
        <v>14</v>
      </c>
      <c r="B17" s="353" t="s">
        <v>25</v>
      </c>
      <c r="C17" s="62">
        <f>[1]STA_SP1_NO!$I$153</f>
        <v>0</v>
      </c>
      <c r="D17" s="369">
        <f>[2]STA_SP1_NO!$I$153</f>
        <v>3522.66</v>
      </c>
      <c r="E17" s="62">
        <f>[3]STA_SP1_NO!$I$153</f>
        <v>0</v>
      </c>
      <c r="F17" s="54">
        <f>[4]STA_SP1_NO!$I$153</f>
        <v>0</v>
      </c>
      <c r="G17" s="259">
        <f>[5]STA_SP1_NO!$I$153</f>
        <v>0</v>
      </c>
      <c r="H17" s="372">
        <f>[6]STA_SP1_NO!$I$153</f>
        <v>0</v>
      </c>
      <c r="I17" s="62">
        <f>[7]STA_SP1_NO!$I$153</f>
        <v>0</v>
      </c>
      <c r="J17" s="54">
        <f>[8]STA_SP1_NO!$I$153</f>
        <v>0</v>
      </c>
      <c r="K17" s="62">
        <f>'[9]СП-1 (н.о.)'!$I$154</f>
        <v>0</v>
      </c>
      <c r="L17" s="54">
        <f>[10]STA_SP1_NO!$I$153</f>
        <v>51</v>
      </c>
      <c r="M17" s="376">
        <f>[11]STA_SP1_NO!$I$153</f>
        <v>0</v>
      </c>
      <c r="N17" s="249">
        <f t="shared" si="0"/>
        <v>3573.66</v>
      </c>
    </row>
    <row r="18" spans="1:14" x14ac:dyDescent="0.25">
      <c r="A18" s="32">
        <v>15</v>
      </c>
      <c r="B18" s="353" t="s">
        <v>26</v>
      </c>
      <c r="C18" s="62">
        <f>[1]STA_SP1_NO!$I$158</f>
        <v>0</v>
      </c>
      <c r="D18" s="369">
        <f>[2]STA_SP1_NO!$I$158</f>
        <v>0</v>
      </c>
      <c r="E18" s="62">
        <f>[3]STA_SP1_NO!$I$158</f>
        <v>0</v>
      </c>
      <c r="F18" s="54">
        <f>[4]STA_SP1_NO!$I$158</f>
        <v>0</v>
      </c>
      <c r="G18" s="259">
        <f>[5]STA_SP1_NO!$I$158</f>
        <v>0</v>
      </c>
      <c r="H18" s="372">
        <f>[6]STA_SP1_NO!$I$158</f>
        <v>0</v>
      </c>
      <c r="I18" s="62">
        <f>[7]STA_SP1_NO!$I$158</f>
        <v>0</v>
      </c>
      <c r="J18" s="54">
        <f>[8]STA_SP1_NO!$I$158</f>
        <v>0</v>
      </c>
      <c r="K18" s="62">
        <f>'[9]СП-1 (н.о.)'!$I$159</f>
        <v>0</v>
      </c>
      <c r="L18" s="54">
        <f>[10]STA_SP1_NO!$I$158</f>
        <v>0</v>
      </c>
      <c r="M18" s="376">
        <f>[11]STA_SP1_NO!$I$158</f>
        <v>0</v>
      </c>
      <c r="N18" s="249">
        <f t="shared" si="0"/>
        <v>0</v>
      </c>
    </row>
    <row r="19" spans="1:14" x14ac:dyDescent="0.25">
      <c r="A19" s="32">
        <v>16</v>
      </c>
      <c r="B19" s="353" t="s">
        <v>27</v>
      </c>
      <c r="C19" s="62">
        <f>[1]STA_SP1_NO!$I$161</f>
        <v>58</v>
      </c>
      <c r="D19" s="369">
        <f>[2]STA_SP1_NO!$I$161</f>
        <v>0</v>
      </c>
      <c r="E19" s="62">
        <f>[3]STA_SP1_NO!$I$161</f>
        <v>0</v>
      </c>
      <c r="F19" s="54">
        <f>[4]STA_SP1_NO!$I$161</f>
        <v>230</v>
      </c>
      <c r="G19" s="259">
        <f>[5]STA_SP1_NO!$I$161</f>
        <v>0</v>
      </c>
      <c r="H19" s="372">
        <f>[6]STA_SP1_NO!$I$161</f>
        <v>0</v>
      </c>
      <c r="I19" s="62">
        <f>[7]STA_SP1_NO!$I$161</f>
        <v>250</v>
      </c>
      <c r="J19" s="54">
        <f>[8]STA_SP1_NO!$I$161</f>
        <v>0</v>
      </c>
      <c r="K19" s="62">
        <f>'[9]СП-1 (н.о.)'!$I$162</f>
        <v>0</v>
      </c>
      <c r="L19" s="54">
        <f>[10]STA_SP1_NO!$I$161</f>
        <v>0</v>
      </c>
      <c r="M19" s="376">
        <f>[11]STA_SP1_NO!$I$161</f>
        <v>0</v>
      </c>
      <c r="N19" s="249">
        <f t="shared" si="0"/>
        <v>538</v>
      </c>
    </row>
    <row r="20" spans="1:14" x14ac:dyDescent="0.25">
      <c r="A20" s="32">
        <v>17</v>
      </c>
      <c r="B20" s="353" t="s">
        <v>28</v>
      </c>
      <c r="C20" s="62">
        <f>[1]STA_SP1_NO!$I$167</f>
        <v>0</v>
      </c>
      <c r="D20" s="369">
        <f>[2]STA_SP1_NO!$I$167</f>
        <v>0</v>
      </c>
      <c r="E20" s="62">
        <f>[3]STA_SP1_NO!$I$167</f>
        <v>0</v>
      </c>
      <c r="F20" s="54">
        <f>[4]STA_SP1_NO!$I$167</f>
        <v>0</v>
      </c>
      <c r="G20" s="259">
        <f>[5]STA_SP1_NO!$I$167</f>
        <v>0</v>
      </c>
      <c r="H20" s="372">
        <f>[6]STA_SP1_NO!$I$167</f>
        <v>0</v>
      </c>
      <c r="I20" s="62">
        <f>[7]STA_SP1_NO!$I$167</f>
        <v>0</v>
      </c>
      <c r="J20" s="54">
        <f>[8]STA_SP1_NO!$I$167</f>
        <v>0</v>
      </c>
      <c r="K20" s="62">
        <f>'[9]СП-1 (н.о.)'!$I$168</f>
        <v>0</v>
      </c>
      <c r="L20" s="54">
        <f>[10]STA_SP1_NO!$I$167</f>
        <v>0</v>
      </c>
      <c r="M20" s="376">
        <f>[11]STA_SP1_NO!$I$167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4" t="s">
        <v>29</v>
      </c>
      <c r="C21" s="62">
        <f>[1]STA_SP1_NO!$I$170</f>
        <v>4629.8900000000003</v>
      </c>
      <c r="D21" s="369">
        <f>[2]STA_SP1_NO!$I$170</f>
        <v>14699.91</v>
      </c>
      <c r="E21" s="62">
        <f>[3]STA_SP1_NO!$I$170</f>
        <v>2983</v>
      </c>
      <c r="F21" s="54">
        <f>[4]STA_SP1_NO!$I$170</f>
        <v>12846.94</v>
      </c>
      <c r="G21" s="259">
        <f>[5]STA_SP1_NO!$I$170</f>
        <v>10116</v>
      </c>
      <c r="H21" s="372">
        <f>[6]STA_SP1_NO!$I$170</f>
        <v>2235</v>
      </c>
      <c r="I21" s="62">
        <f>[7]STA_SP1_NO!$I$170</f>
        <v>338</v>
      </c>
      <c r="J21" s="54">
        <f>[8]STA_SP1_NO!$I$170</f>
        <v>6686</v>
      </c>
      <c r="K21" s="62">
        <f>'[9]СП-1 (н.о.)'!$I$171</f>
        <v>2547.52</v>
      </c>
      <c r="L21" s="54">
        <f>[10]STA_SP1_NO!$I$170</f>
        <v>7461</v>
      </c>
      <c r="M21" s="376">
        <f>[11]STA_SP1_NO!$I$170</f>
        <v>0</v>
      </c>
      <c r="N21" s="249">
        <f t="shared" si="0"/>
        <v>64543.259999999995</v>
      </c>
    </row>
    <row r="22" spans="1:14" ht="15.75" thickBot="1" x14ac:dyDescent="0.3">
      <c r="A22" s="36"/>
      <c r="B22" s="367" t="s">
        <v>30</v>
      </c>
      <c r="C22" s="351">
        <f>SUM(C4:C21)</f>
        <v>723255.67999999993</v>
      </c>
      <c r="D22" s="361">
        <f>SUM(D4:D21)</f>
        <v>984107.4800000001</v>
      </c>
      <c r="E22" s="351">
        <f t="shared" ref="E22:F22" si="1">SUM(E4:E21)</f>
        <v>189972</v>
      </c>
      <c r="F22" s="363">
        <f t="shared" si="1"/>
        <v>499401.07</v>
      </c>
      <c r="G22" s="378">
        <f t="shared" ref="G22:N22" si="2">SUM(G4:G21)</f>
        <v>349755</v>
      </c>
      <c r="H22" s="363">
        <f t="shared" si="2"/>
        <v>232807</v>
      </c>
      <c r="I22" s="351">
        <f t="shared" si="2"/>
        <v>162822</v>
      </c>
      <c r="J22" s="364">
        <f t="shared" si="2"/>
        <v>218143.5</v>
      </c>
      <c r="K22" s="351">
        <f t="shared" si="2"/>
        <v>275262.52999999997</v>
      </c>
      <c r="L22" s="363">
        <f t="shared" si="2"/>
        <v>351566</v>
      </c>
      <c r="M22" s="365">
        <f t="shared" si="2"/>
        <v>1148.6599999999999</v>
      </c>
      <c r="N22" s="250">
        <f t="shared" si="2"/>
        <v>3988240.92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19"/>
      <c r="I23" s="341"/>
      <c r="J23" s="1"/>
      <c r="K23" s="341"/>
      <c r="L23" s="1"/>
      <c r="M23" s="349"/>
      <c r="N23" s="1"/>
    </row>
    <row r="24" spans="1:14" ht="15.75" thickBot="1" x14ac:dyDescent="0.3">
      <c r="A24" s="450" t="s">
        <v>31</v>
      </c>
      <c r="B24" s="451"/>
      <c r="C24" s="48">
        <f>C22/N22</f>
        <v>0.18134703858361695</v>
      </c>
      <c r="D24" s="47">
        <f>D22/N22</f>
        <v>0.24675226490580215</v>
      </c>
      <c r="E24" s="48">
        <f>E22/N22</f>
        <v>4.7633030153053042E-2</v>
      </c>
      <c r="F24" s="47">
        <f>F22/N22</f>
        <v>0.12521838073914551</v>
      </c>
      <c r="G24" s="48">
        <f>G22/N22</f>
        <v>8.7696557709457529E-2</v>
      </c>
      <c r="H24" s="47">
        <f>H22/N22</f>
        <v>5.8373354235581133E-2</v>
      </c>
      <c r="I24" s="48">
        <f>I22/N22</f>
        <v>4.0825517631968934E-2</v>
      </c>
      <c r="J24" s="47">
        <f>J22/N22</f>
        <v>5.469667063142214E-2</v>
      </c>
      <c r="K24" s="48">
        <f>K22/N22</f>
        <v>6.9018531107192985E-2</v>
      </c>
      <c r="L24" s="47">
        <f>L22/N22</f>
        <v>8.8150642614639244E-2</v>
      </c>
      <c r="M24" s="342">
        <f>M22/N22</f>
        <v>2.8801168812038561E-4</v>
      </c>
      <c r="N24" s="257">
        <f>SUM(C24:M24)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29" t="s">
        <v>0</v>
      </c>
      <c r="B26" s="431" t="s">
        <v>1</v>
      </c>
      <c r="C26" s="490" t="s">
        <v>90</v>
      </c>
      <c r="D26" s="490"/>
      <c r="E26" s="490"/>
      <c r="F26" s="490"/>
      <c r="G26" s="490"/>
      <c r="H26" s="490"/>
      <c r="I26" s="474" t="s">
        <v>3</v>
      </c>
      <c r="J26" s="1"/>
      <c r="K26" s="1"/>
      <c r="L26" s="1"/>
      <c r="M26" s="1"/>
      <c r="N26" s="1"/>
    </row>
    <row r="27" spans="1:14" ht="15.75" thickBot="1" x14ac:dyDescent="0.3">
      <c r="A27" s="430"/>
      <c r="B27" s="433"/>
      <c r="C27" s="189" t="s">
        <v>11</v>
      </c>
      <c r="D27" s="215" t="s">
        <v>32</v>
      </c>
      <c r="E27" s="191" t="s">
        <v>7</v>
      </c>
      <c r="F27" s="127" t="s">
        <v>9</v>
      </c>
      <c r="G27" s="166" t="s">
        <v>4</v>
      </c>
      <c r="H27" s="211" t="s">
        <v>95</v>
      </c>
      <c r="I27" s="486"/>
      <c r="J27" s="81"/>
      <c r="K27" s="417" t="s">
        <v>33</v>
      </c>
      <c r="L27" s="418"/>
      <c r="M27" s="232">
        <f>N22</f>
        <v>3988240.92</v>
      </c>
      <c r="N27" s="233">
        <f>M27/M29</f>
        <v>0.97721998189860793</v>
      </c>
    </row>
    <row r="28" spans="1:14" ht="15.75" thickBot="1" x14ac:dyDescent="0.3">
      <c r="A28" s="22">
        <v>19</v>
      </c>
      <c r="B28" s="128" t="s">
        <v>34</v>
      </c>
      <c r="C28" s="193">
        <f>[12]STA_SP4_ZO!$G$51</f>
        <v>17249</v>
      </c>
      <c r="D28" s="192">
        <f>[13]STA_SP4_ZO!$G$51</f>
        <v>47804</v>
      </c>
      <c r="E28" s="194">
        <f>[14]STA_SP4_ZO!$G$51</f>
        <v>13831</v>
      </c>
      <c r="F28" s="50">
        <f>[15]STA_SP4_ZO!$G$51</f>
        <v>10455</v>
      </c>
      <c r="G28" s="115">
        <f>[16]STA_SP4_ZO!$G$51</f>
        <v>3631.06</v>
      </c>
      <c r="H28" s="50">
        <f>[17]STA_SP4_ZO!$G$51</f>
        <v>0</v>
      </c>
      <c r="I28" s="244">
        <f>SUM(C28:H28)</f>
        <v>92970.06</v>
      </c>
      <c r="J28" s="81"/>
      <c r="K28" s="417" t="s">
        <v>34</v>
      </c>
      <c r="L28" s="418"/>
      <c r="M28" s="255">
        <f>I28</f>
        <v>92970.06</v>
      </c>
      <c r="N28" s="235">
        <f>M28/M29</f>
        <v>2.2780018101392054E-2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7" t="s">
        <v>3</v>
      </c>
      <c r="L29" s="418"/>
      <c r="M29" s="256">
        <f>M27+M28</f>
        <v>4081210.98</v>
      </c>
      <c r="N29" s="237">
        <f>M29/M29</f>
        <v>1</v>
      </c>
    </row>
    <row r="30" spans="1:14" ht="15.75" thickBot="1" x14ac:dyDescent="0.3">
      <c r="A30" s="421" t="s">
        <v>35</v>
      </c>
      <c r="B30" s="422"/>
      <c r="C30" s="23">
        <f>C28/I28</f>
        <v>0.18553284788672827</v>
      </c>
      <c r="D30" s="82">
        <f>D28/I28</f>
        <v>0.51418704043000507</v>
      </c>
      <c r="E30" s="23">
        <f>E28/I28</f>
        <v>0.14876832390986949</v>
      </c>
      <c r="F30" s="82">
        <f>F28/I28</f>
        <v>0.11245555827327637</v>
      </c>
      <c r="G30" s="23">
        <f>G28/I28</f>
        <v>3.905622950012079E-2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K28:L28"/>
    <mergeCell ref="A30:B30"/>
    <mergeCell ref="A26:A27"/>
    <mergeCell ref="B26:B27"/>
    <mergeCell ref="K27:L27"/>
    <mergeCell ref="K29:L29"/>
    <mergeCell ref="I26:I27"/>
    <mergeCell ref="C26:H26"/>
    <mergeCell ref="N2:N3"/>
    <mergeCell ref="A24:B24"/>
    <mergeCell ref="C1:K1"/>
    <mergeCell ref="A2:A3"/>
    <mergeCell ref="B2:B3"/>
    <mergeCell ref="C2:M2"/>
  </mergeCells>
  <pageMargins left="0.25" right="0.25" top="0.75" bottom="0.75" header="0.3" footer="0.3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Q11" sqref="Q11"/>
    </sheetView>
  </sheetViews>
  <sheetFormatPr defaultRowHeight="15" x14ac:dyDescent="0.25"/>
  <cols>
    <col min="1" max="1" width="6.42578125" customWidth="1"/>
    <col min="2" max="2" width="25.5703125" customWidth="1"/>
    <col min="8" max="8" width="10" customWidth="1"/>
  </cols>
  <sheetData>
    <row r="1" spans="1:14" ht="28.5" customHeight="1" thickBot="1" x14ac:dyDescent="0.3">
      <c r="A1" s="491" t="s">
        <v>103</v>
      </c>
      <c r="B1" s="491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155" t="s">
        <v>36</v>
      </c>
    </row>
    <row r="2" spans="1:14" ht="15.75" thickBot="1" x14ac:dyDescent="0.3">
      <c r="A2" s="465" t="s">
        <v>0</v>
      </c>
      <c r="B2" s="467" t="s">
        <v>1</v>
      </c>
      <c r="C2" s="379" t="s">
        <v>2</v>
      </c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469" t="s">
        <v>3</v>
      </c>
    </row>
    <row r="3" spans="1:14" ht="21" customHeight="1" thickBot="1" x14ac:dyDescent="0.3">
      <c r="A3" s="466"/>
      <c r="B3" s="468"/>
      <c r="C3" s="66" t="s">
        <v>69</v>
      </c>
      <c r="D3" s="29" t="s">
        <v>4</v>
      </c>
      <c r="E3" s="28" t="s">
        <v>5</v>
      </c>
      <c r="F3" s="27" t="s">
        <v>6</v>
      </c>
      <c r="G3" s="335" t="s">
        <v>8</v>
      </c>
      <c r="H3" s="167" t="s">
        <v>94</v>
      </c>
      <c r="I3" s="335" t="s">
        <v>9</v>
      </c>
      <c r="J3" s="337" t="s">
        <v>38</v>
      </c>
      <c r="K3" s="21" t="s">
        <v>93</v>
      </c>
      <c r="L3" s="339" t="s">
        <v>11</v>
      </c>
      <c r="M3" s="28" t="s">
        <v>96</v>
      </c>
      <c r="N3" s="470"/>
    </row>
    <row r="4" spans="1:14" ht="15.75" thickBot="1" x14ac:dyDescent="0.3">
      <c r="A4" s="30">
        <v>1</v>
      </c>
      <c r="B4" s="31" t="s">
        <v>12</v>
      </c>
      <c r="C4" s="117">
        <f>[1]STA_SP5_NO!$G$10</f>
        <v>24335.99</v>
      </c>
      <c r="D4" s="68">
        <f>[2]STA_SP5_NO!$G$10</f>
        <v>23002.14</v>
      </c>
      <c r="E4" s="117">
        <f>[3]STA_SP5_NO!$G$10</f>
        <v>15117</v>
      </c>
      <c r="F4" s="118">
        <f>[4]STA_SP5_NO!$G$10</f>
        <v>11204.26</v>
      </c>
      <c r="G4" s="143">
        <f>[5]STA_SP5_NO!$G$10</f>
        <v>22455</v>
      </c>
      <c r="H4" s="126">
        <f>[6]STA_SP5_NO!$G$10</f>
        <v>3370</v>
      </c>
      <c r="I4" s="143">
        <f>[7]STA_SP5_NO!$G$10</f>
        <v>10798</v>
      </c>
      <c r="J4" s="126">
        <f>[8]STA_SP5_NO!$G$10</f>
        <v>9967.15</v>
      </c>
      <c r="K4" s="143">
        <f>'[9]СП-5 (н.о.)'!$G$11</f>
        <v>17074.59</v>
      </c>
      <c r="L4" s="381">
        <f>[10]STA_SP5_NO!$G$10</f>
        <v>28637</v>
      </c>
      <c r="M4" s="383">
        <f>[11]STA_SP5_NO!$G$10</f>
        <v>2404.33</v>
      </c>
      <c r="N4" s="249">
        <f t="shared" ref="N4:N21" si="0">SUM(C4:M4)</f>
        <v>168365.46</v>
      </c>
    </row>
    <row r="5" spans="1:14" ht="15.75" thickBot="1" x14ac:dyDescent="0.3">
      <c r="A5" s="32">
        <v>2</v>
      </c>
      <c r="B5" s="33" t="s">
        <v>13</v>
      </c>
      <c r="C5" s="117">
        <f>[1]STA_SP5_NO!$G$11</f>
        <v>11571.08</v>
      </c>
      <c r="D5" s="68">
        <f>[2]STA_SP5_NO!$G$11</f>
        <v>4415.92</v>
      </c>
      <c r="E5" s="117">
        <f>[3]STA_SP5_NO!$G$11</f>
        <v>4352</v>
      </c>
      <c r="F5" s="118">
        <f>[4]STA_SP5_NO!$G$11</f>
        <v>5824.83</v>
      </c>
      <c r="G5" s="143">
        <f>[5]STA_SP5_NO!$G$11</f>
        <v>10355</v>
      </c>
      <c r="H5" s="126">
        <f>[6]STA_SP5_NO!$G$11</f>
        <v>0</v>
      </c>
      <c r="I5" s="143">
        <f>[7]STA_SP5_NO!$G$11</f>
        <v>4799</v>
      </c>
      <c r="J5" s="126">
        <f>[8]STA_SP5_NO!$G$11</f>
        <v>0</v>
      </c>
      <c r="K5" s="143">
        <f>'[9]СП-5 (н.о.)'!$G$12</f>
        <v>6003.48</v>
      </c>
      <c r="L5" s="381">
        <f>[10]STA_SP5_NO!$G$11</f>
        <v>5439</v>
      </c>
      <c r="M5" s="384">
        <f>[11]STA_SP5_NO!$G$11</f>
        <v>0</v>
      </c>
      <c r="N5" s="249">
        <f t="shared" si="0"/>
        <v>52760.31</v>
      </c>
    </row>
    <row r="6" spans="1:14" ht="15.75" thickBot="1" x14ac:dyDescent="0.3">
      <c r="A6" s="32">
        <v>3</v>
      </c>
      <c r="B6" s="33" t="s">
        <v>14</v>
      </c>
      <c r="C6" s="117">
        <f>[1]STA_SP5_NO!$G$12</f>
        <v>16929.150000000001</v>
      </c>
      <c r="D6" s="68">
        <f>[2]STA_SP5_NO!$G$12</f>
        <v>7201.78</v>
      </c>
      <c r="E6" s="117">
        <f>[3]STA_SP5_NO!$G$12</f>
        <v>18670</v>
      </c>
      <c r="F6" s="118">
        <f>[4]STA_SP5_NO!$G$12</f>
        <v>22492.62</v>
      </c>
      <c r="G6" s="143">
        <f>[5]STA_SP5_NO!$G$12</f>
        <v>13972</v>
      </c>
      <c r="H6" s="126">
        <f>[6]STA_SP5_NO!$G$12</f>
        <v>224</v>
      </c>
      <c r="I6" s="143">
        <f>[7]STA_SP5_NO!$G$12</f>
        <v>6747</v>
      </c>
      <c r="J6" s="126">
        <f>[8]STA_SP5_NO!$G$12</f>
        <v>7479.98</v>
      </c>
      <c r="K6" s="143">
        <f>'[9]СП-5 (н.о.)'!$G$13</f>
        <v>21089.33</v>
      </c>
      <c r="L6" s="381">
        <f>[10]STA_SP5_NO!$G$12</f>
        <v>6806</v>
      </c>
      <c r="M6" s="383">
        <f>[11]STA_SP5_NO!$G$12</f>
        <v>1470.86</v>
      </c>
      <c r="N6" s="249">
        <f t="shared" si="0"/>
        <v>123082.72</v>
      </c>
    </row>
    <row r="7" spans="1:14" ht="15.75" thickBot="1" x14ac:dyDescent="0.3">
      <c r="A7" s="32">
        <v>4</v>
      </c>
      <c r="B7" s="33" t="s">
        <v>15</v>
      </c>
      <c r="C7" s="117">
        <f>[1]STA_SP5_NO!$G$13</f>
        <v>0</v>
      </c>
      <c r="D7" s="68">
        <f>[2]STA_SP5_NO!$G$13</f>
        <v>0</v>
      </c>
      <c r="E7" s="117">
        <f>[3]STA_SP5_NO!$G$13</f>
        <v>0</v>
      </c>
      <c r="F7" s="118">
        <f>[4]STA_SP5_NO!$G$13</f>
        <v>0</v>
      </c>
      <c r="G7" s="143">
        <f>[5]STA_SP5_NO!$G$13</f>
        <v>0</v>
      </c>
      <c r="H7" s="126">
        <f>[6]STA_SP5_NO!$G$13</f>
        <v>0</v>
      </c>
      <c r="I7" s="143">
        <f>[7]STA_SP5_NO!$G$13</f>
        <v>0</v>
      </c>
      <c r="J7" s="126">
        <f>[8]STA_SP5_NO!$G$13</f>
        <v>0</v>
      </c>
      <c r="K7" s="143">
        <f>'[9]СП-5 (н.о.)'!$G$14</f>
        <v>0</v>
      </c>
      <c r="L7" s="381">
        <f>[10]STA_SP5_NO!$G$13</f>
        <v>0</v>
      </c>
      <c r="M7" s="385">
        <f>[11]STA_SP5_NO!$G$13</f>
        <v>0</v>
      </c>
      <c r="N7" s="249">
        <f t="shared" si="0"/>
        <v>0</v>
      </c>
    </row>
    <row r="8" spans="1:14" ht="15.75" thickBot="1" x14ac:dyDescent="0.3">
      <c r="A8" s="32">
        <v>5</v>
      </c>
      <c r="B8" s="33" t="s">
        <v>16</v>
      </c>
      <c r="C8" s="117">
        <f>[1]STA_SP5_NO!$G$14</f>
        <v>0</v>
      </c>
      <c r="D8" s="68">
        <f>[2]STA_SP5_NO!$G$14</f>
        <v>0</v>
      </c>
      <c r="E8" s="117">
        <f>[3]STA_SP5_NO!$G$14</f>
        <v>0</v>
      </c>
      <c r="F8" s="118">
        <f>[4]STA_SP5_NO!$G$14</f>
        <v>0</v>
      </c>
      <c r="G8" s="143">
        <f>[5]STA_SP5_NO!$G$14</f>
        <v>0</v>
      </c>
      <c r="H8" s="126">
        <f>[6]STA_SP5_NO!$G$14</f>
        <v>0</v>
      </c>
      <c r="I8" s="143">
        <f>[7]STA_SP5_NO!$G$14</f>
        <v>0</v>
      </c>
      <c r="J8" s="126">
        <f>[8]STA_SP5_NO!$G$14</f>
        <v>0</v>
      </c>
      <c r="K8" s="143">
        <f>'[9]СП-5 (н.о.)'!$G$15</f>
        <v>0</v>
      </c>
      <c r="L8" s="381">
        <f>[10]STA_SP5_NO!$G$14</f>
        <v>0</v>
      </c>
      <c r="M8" s="385">
        <f>[11]STA_SP5_NO!$G$14</f>
        <v>0</v>
      </c>
      <c r="N8" s="249">
        <f t="shared" si="0"/>
        <v>0</v>
      </c>
    </row>
    <row r="9" spans="1:14" ht="15.75" thickBot="1" x14ac:dyDescent="0.3">
      <c r="A9" s="32">
        <v>6</v>
      </c>
      <c r="B9" s="33" t="s">
        <v>17</v>
      </c>
      <c r="C9" s="117">
        <f>[1]STA_SP5_NO!$G$15</f>
        <v>0</v>
      </c>
      <c r="D9" s="68">
        <f>[2]STA_SP5_NO!$G$15</f>
        <v>0</v>
      </c>
      <c r="E9" s="117">
        <f>[3]STA_SP5_NO!$G$15</f>
        <v>0</v>
      </c>
      <c r="F9" s="118">
        <f>[4]STA_SP5_NO!$G$15</f>
        <v>0</v>
      </c>
      <c r="G9" s="143">
        <f>[5]STA_SP5_NO!$G$15</f>
        <v>0</v>
      </c>
      <c r="H9" s="126">
        <f>[6]STA_SP5_NO!$G$15</f>
        <v>0</v>
      </c>
      <c r="I9" s="143">
        <f>[7]STA_SP5_NO!$G$15</f>
        <v>0</v>
      </c>
      <c r="J9" s="126">
        <f>[8]STA_SP5_NO!$G$15</f>
        <v>0</v>
      </c>
      <c r="K9" s="143">
        <f>'[9]СП-5 (н.о.)'!$G$16</f>
        <v>0</v>
      </c>
      <c r="L9" s="381">
        <f>[10]STA_SP5_NO!$G$15</f>
        <v>0</v>
      </c>
      <c r="M9" s="385">
        <f>[11]STA_SP5_NO!$G$15</f>
        <v>0</v>
      </c>
      <c r="N9" s="249">
        <f t="shared" si="0"/>
        <v>0</v>
      </c>
    </row>
    <row r="10" spans="1:14" ht="15.75" thickBot="1" x14ac:dyDescent="0.3">
      <c r="A10" s="32">
        <v>7</v>
      </c>
      <c r="B10" s="33" t="s">
        <v>18</v>
      </c>
      <c r="C10" s="117">
        <f>[1]STA_SP5_NO!$G$16</f>
        <v>370.77</v>
      </c>
      <c r="D10" s="68">
        <f>[2]STA_SP5_NO!$G$16</f>
        <v>0</v>
      </c>
      <c r="E10" s="117">
        <f>[3]STA_SP5_NO!$G$16</f>
        <v>703</v>
      </c>
      <c r="F10" s="118">
        <f>[4]STA_SP5_NO!$G$16</f>
        <v>0</v>
      </c>
      <c r="G10" s="143">
        <f>[5]STA_SP5_NO!$G$16</f>
        <v>101</v>
      </c>
      <c r="H10" s="126">
        <f>[6]STA_SP5_NO!$G$16</f>
        <v>0</v>
      </c>
      <c r="I10" s="143">
        <f>[7]STA_SP5_NO!$G$16</f>
        <v>0</v>
      </c>
      <c r="J10" s="126">
        <f>[8]STA_SP5_NO!$G$16</f>
        <v>0</v>
      </c>
      <c r="K10" s="143">
        <f>'[9]СП-5 (н.о.)'!$G$17</f>
        <v>232</v>
      </c>
      <c r="L10" s="381">
        <f>[10]STA_SP5_NO!$G$16</f>
        <v>0</v>
      </c>
      <c r="M10" s="385">
        <f>[11]STA_SP5_NO!$G$16</f>
        <v>0</v>
      </c>
      <c r="N10" s="249">
        <f t="shared" si="0"/>
        <v>1406.77</v>
      </c>
    </row>
    <row r="11" spans="1:14" ht="15.75" thickBot="1" x14ac:dyDescent="0.3">
      <c r="A11" s="32">
        <v>8</v>
      </c>
      <c r="B11" s="33" t="s">
        <v>19</v>
      </c>
      <c r="C11" s="117">
        <f>[1]STA_SP5_NO!$G$17</f>
        <v>24531.63</v>
      </c>
      <c r="D11" s="68">
        <f>[2]STA_SP5_NO!$G$17</f>
        <v>2504.2800000000002</v>
      </c>
      <c r="E11" s="117">
        <f>[3]STA_SP5_NO!$G$17</f>
        <v>2014</v>
      </c>
      <c r="F11" s="118">
        <f>[4]STA_SP5_NO!$G$17</f>
        <v>1928.23</v>
      </c>
      <c r="G11" s="143">
        <f>[5]STA_SP5_NO!$G$17</f>
        <v>14596</v>
      </c>
      <c r="H11" s="126">
        <f>[6]STA_SP5_NO!$G$17</f>
        <v>49</v>
      </c>
      <c r="I11" s="143">
        <f>[7]STA_SP5_NO!$G$17</f>
        <v>4958</v>
      </c>
      <c r="J11" s="126">
        <f>[8]STA_SP5_NO!$G$17</f>
        <v>9271.27</v>
      </c>
      <c r="K11" s="143">
        <f>'[9]СП-5 (н.о.)'!$G$18</f>
        <v>8021.46</v>
      </c>
      <c r="L11" s="381">
        <f>[10]STA_SP5_NO!$G$17</f>
        <v>3921</v>
      </c>
      <c r="M11" s="383">
        <f>[11]STA_SP5_NO!$G$17</f>
        <v>205.32</v>
      </c>
      <c r="N11" s="249">
        <f t="shared" si="0"/>
        <v>72000.190000000017</v>
      </c>
    </row>
    <row r="12" spans="1:14" ht="15.75" thickBot="1" x14ac:dyDescent="0.3">
      <c r="A12" s="32">
        <v>9</v>
      </c>
      <c r="B12" s="33" t="s">
        <v>20</v>
      </c>
      <c r="C12" s="117">
        <f>[1]STA_SP5_NO!$G$20</f>
        <v>32300.79</v>
      </c>
      <c r="D12" s="68">
        <f>[2]STA_SP5_NO!$G$20</f>
        <v>2925.14</v>
      </c>
      <c r="E12" s="117">
        <f>[3]STA_SP5_NO!$G$20</f>
        <v>41325</v>
      </c>
      <c r="F12" s="118">
        <f>[4]STA_SP5_NO!$G$20</f>
        <v>9748.34</v>
      </c>
      <c r="G12" s="143">
        <f>[5]STA_SP5_NO!$G$20</f>
        <v>4111</v>
      </c>
      <c r="H12" s="126">
        <f>[6]STA_SP5_NO!$G$20</f>
        <v>0</v>
      </c>
      <c r="I12" s="143">
        <f>[7]STA_SP5_NO!$G$20</f>
        <v>1643</v>
      </c>
      <c r="J12" s="126">
        <f>[8]STA_SP5_NO!$G$20</f>
        <v>2096.2600000000002</v>
      </c>
      <c r="K12" s="143">
        <f>'[9]СП-5 (н.о.)'!$G$21</f>
        <v>1254.5900000000001</v>
      </c>
      <c r="L12" s="381">
        <f>[10]STA_SP5_NO!$G$20</f>
        <v>2183</v>
      </c>
      <c r="M12" s="383">
        <f>[11]STA_SP5_NO!$G$20</f>
        <v>89</v>
      </c>
      <c r="N12" s="249">
        <f t="shared" si="0"/>
        <v>97676.119999999981</v>
      </c>
    </row>
    <row r="13" spans="1:14" ht="15.75" thickBot="1" x14ac:dyDescent="0.3">
      <c r="A13" s="32">
        <v>10</v>
      </c>
      <c r="B13" s="33" t="s">
        <v>21</v>
      </c>
      <c r="C13" s="117">
        <f>[1]STA_SP5_NO!$G$26</f>
        <v>278349.75</v>
      </c>
      <c r="D13" s="68">
        <f>[2]STA_SP5_NO!$G$26</f>
        <v>244687.01</v>
      </c>
      <c r="E13" s="117">
        <f>[3]STA_SP5_NO!$G$26</f>
        <v>216176</v>
      </c>
      <c r="F13" s="118">
        <f>[4]STA_SP5_NO!$G$26</f>
        <v>188641.15</v>
      </c>
      <c r="G13" s="143">
        <f>[5]STA_SP5_NO!$G$26</f>
        <v>194988</v>
      </c>
      <c r="H13" s="126">
        <f>[6]STA_SP5_NO!$G$26</f>
        <v>81026</v>
      </c>
      <c r="I13" s="143">
        <f>[7]STA_SP5_NO!$G$26</f>
        <v>245943</v>
      </c>
      <c r="J13" s="126">
        <f>[8]STA_SP5_NO!$G$26</f>
        <v>230601</v>
      </c>
      <c r="K13" s="143">
        <f>'[9]СП-5 (н.о.)'!$G$27</f>
        <v>190789.05</v>
      </c>
      <c r="L13" s="381">
        <f>[10]STA_SP5_NO!$G$26</f>
        <v>266208</v>
      </c>
      <c r="M13" s="383">
        <f>[11]STA_SP5_NO!$G$26</f>
        <v>14058.32</v>
      </c>
      <c r="N13" s="249">
        <f t="shared" si="0"/>
        <v>2151467.2799999998</v>
      </c>
    </row>
    <row r="14" spans="1:14" ht="15.75" thickBot="1" x14ac:dyDescent="0.3">
      <c r="A14" s="32">
        <v>11</v>
      </c>
      <c r="B14" s="33" t="s">
        <v>22</v>
      </c>
      <c r="C14" s="117">
        <f>[1]STA_SP5_NO!$G$33</f>
        <v>0</v>
      </c>
      <c r="D14" s="68">
        <f>[2]STA_SP5_NO!$G$33</f>
        <v>0</v>
      </c>
      <c r="E14" s="117">
        <f>[3]STA_SP5_NO!$G$33</f>
        <v>0</v>
      </c>
      <c r="F14" s="118">
        <f>[4]STA_SP5_NO!$G$33</f>
        <v>0</v>
      </c>
      <c r="G14" s="143">
        <f>[5]STA_SP5_NO!$G$33</f>
        <v>0</v>
      </c>
      <c r="H14" s="126">
        <f>[6]STA_SP5_NO!$G$33</f>
        <v>0</v>
      </c>
      <c r="I14" s="143">
        <f>[7]STA_SP5_NO!$G$33</f>
        <v>0</v>
      </c>
      <c r="J14" s="126">
        <f>[8]STA_SP5_NO!$G$33</f>
        <v>0</v>
      </c>
      <c r="K14" s="143">
        <f>'[9]СП-5 (н.о.)'!$G$34</f>
        <v>0</v>
      </c>
      <c r="L14" s="381">
        <f>[10]STA_SP5_NO!$G$33</f>
        <v>762</v>
      </c>
      <c r="M14" s="385">
        <f>[11]STA_SP5_NO!$G$33</f>
        <v>0</v>
      </c>
      <c r="N14" s="249">
        <f t="shared" si="0"/>
        <v>762</v>
      </c>
    </row>
    <row r="15" spans="1:14" ht="15.75" thickBot="1" x14ac:dyDescent="0.3">
      <c r="A15" s="32">
        <v>12</v>
      </c>
      <c r="B15" s="33" t="s">
        <v>23</v>
      </c>
      <c r="C15" s="117">
        <f>[1]STA_SP5_NO!$G$34</f>
        <v>0</v>
      </c>
      <c r="D15" s="68">
        <f>[2]STA_SP5_NO!$G$34</f>
        <v>0</v>
      </c>
      <c r="E15" s="117">
        <f>[3]STA_SP5_NO!$G$34</f>
        <v>0</v>
      </c>
      <c r="F15" s="118">
        <f>[4]STA_SP5_NO!$G$34</f>
        <v>0</v>
      </c>
      <c r="G15" s="143">
        <f>[5]STA_SP5_NO!$G$34</f>
        <v>0</v>
      </c>
      <c r="H15" s="126">
        <f>[6]STA_SP5_NO!$G$34</f>
        <v>0</v>
      </c>
      <c r="I15" s="143">
        <f>[7]STA_SP5_NO!$G$34</f>
        <v>0</v>
      </c>
      <c r="J15" s="126">
        <f>[8]STA_SP5_NO!$G$34</f>
        <v>0</v>
      </c>
      <c r="K15" s="143">
        <f>'[9]СП-5 (н.о.)'!$G$35</f>
        <v>0</v>
      </c>
      <c r="L15" s="381">
        <f>[10]STA_SP5_NO!$G$34</f>
        <v>0</v>
      </c>
      <c r="M15" s="385">
        <f>[11]STA_SP5_NO!$G$34</f>
        <v>0</v>
      </c>
      <c r="N15" s="249">
        <f t="shared" si="0"/>
        <v>0</v>
      </c>
    </row>
    <row r="16" spans="1:14" ht="15.75" thickBot="1" x14ac:dyDescent="0.3">
      <c r="A16" s="32">
        <v>13</v>
      </c>
      <c r="B16" s="33" t="s">
        <v>24</v>
      </c>
      <c r="C16" s="117">
        <f>[1]STA_SP5_NO!$G$35</f>
        <v>6090.57</v>
      </c>
      <c r="D16" s="68">
        <f>[2]STA_SP5_NO!$G$35</f>
        <v>1592.42</v>
      </c>
      <c r="E16" s="117">
        <f>[3]STA_SP5_NO!$G$35</f>
        <v>1620</v>
      </c>
      <c r="F16" s="118">
        <f>[4]STA_SP5_NO!$G$35</f>
        <v>200</v>
      </c>
      <c r="G16" s="143">
        <f>[5]STA_SP5_NO!$G$35</f>
        <v>6362</v>
      </c>
      <c r="H16" s="126">
        <f>[6]STA_SP5_NO!$G$35</f>
        <v>127</v>
      </c>
      <c r="I16" s="143">
        <f>[7]STA_SP5_NO!$G$35</f>
        <v>4287</v>
      </c>
      <c r="J16" s="126">
        <f>[8]STA_SP5_NO!$G$35</f>
        <v>7307.65</v>
      </c>
      <c r="K16" s="143">
        <f>'[9]СП-5 (н.о.)'!$G$36</f>
        <v>2801</v>
      </c>
      <c r="L16" s="381">
        <f>[10]STA_SP5_NO!$G$35</f>
        <v>0</v>
      </c>
      <c r="M16" s="383">
        <f>[11]STA_SP5_NO!$G$35</f>
        <v>13.75</v>
      </c>
      <c r="N16" s="249">
        <f t="shared" si="0"/>
        <v>30401.39</v>
      </c>
    </row>
    <row r="17" spans="1:14" ht="15.75" thickBot="1" x14ac:dyDescent="0.3">
      <c r="A17" s="32">
        <v>14</v>
      </c>
      <c r="B17" s="33" t="s">
        <v>25</v>
      </c>
      <c r="C17" s="117">
        <f>[1]STA_SP5_NO!$G$36</f>
        <v>0</v>
      </c>
      <c r="D17" s="68">
        <f>[2]STA_SP5_NO!$G$36</f>
        <v>0</v>
      </c>
      <c r="E17" s="117">
        <f>[3]STA_SP5_NO!$G$36</f>
        <v>0</v>
      </c>
      <c r="F17" s="118">
        <f>[4]STA_SP5_NO!$G$36</f>
        <v>0</v>
      </c>
      <c r="G17" s="143">
        <f>[5]STA_SP5_NO!$G$36</f>
        <v>0</v>
      </c>
      <c r="H17" s="126">
        <f>[6]STA_SP5_NO!$G$36</f>
        <v>0</v>
      </c>
      <c r="I17" s="143">
        <f>[7]STA_SP5_NO!$G$36</f>
        <v>0</v>
      </c>
      <c r="J17" s="126">
        <f>[8]STA_SP5_NO!$G$36</f>
        <v>0</v>
      </c>
      <c r="K17" s="143">
        <f>'[9]СП-5 (н.о.)'!$G$37</f>
        <v>0</v>
      </c>
      <c r="L17" s="381">
        <f>[10]STA_SP5_NO!$G$36</f>
        <v>0</v>
      </c>
      <c r="M17" s="385">
        <f>[11]STA_SP5_NO!$G$36</f>
        <v>0</v>
      </c>
      <c r="N17" s="249">
        <f t="shared" si="0"/>
        <v>0</v>
      </c>
    </row>
    <row r="18" spans="1:14" ht="15.75" thickBot="1" x14ac:dyDescent="0.3">
      <c r="A18" s="32">
        <v>15</v>
      </c>
      <c r="B18" s="33" t="s">
        <v>26</v>
      </c>
      <c r="C18" s="117">
        <f>[1]STA_SP5_NO!$G$37</f>
        <v>0</v>
      </c>
      <c r="D18" s="68">
        <f>[2]STA_SP5_NO!$G$37</f>
        <v>0</v>
      </c>
      <c r="E18" s="117">
        <f>[3]STA_SP5_NO!$G$37</f>
        <v>0</v>
      </c>
      <c r="F18" s="118">
        <f>[4]STA_SP5_NO!$G$37</f>
        <v>0</v>
      </c>
      <c r="G18" s="143">
        <f>[5]STA_SP5_NO!$G$37</f>
        <v>0</v>
      </c>
      <c r="H18" s="126">
        <f>[6]STA_SP5_NO!$G$37</f>
        <v>0</v>
      </c>
      <c r="I18" s="143">
        <f>[7]STA_SP5_NO!$G$37</f>
        <v>0</v>
      </c>
      <c r="J18" s="126">
        <f>[8]STA_SP5_NO!$G$37</f>
        <v>0</v>
      </c>
      <c r="K18" s="143">
        <f>'[9]СП-5 (н.о.)'!$G$38</f>
        <v>0</v>
      </c>
      <c r="L18" s="381">
        <f>[10]STA_SP5_NO!$G$37</f>
        <v>0</v>
      </c>
      <c r="M18" s="385">
        <f>[11]STA_SP5_NO!$G$37</f>
        <v>0</v>
      </c>
      <c r="N18" s="249">
        <f t="shared" si="0"/>
        <v>0</v>
      </c>
    </row>
    <row r="19" spans="1:14" ht="15.75" thickBot="1" x14ac:dyDescent="0.3">
      <c r="A19" s="32">
        <v>16</v>
      </c>
      <c r="B19" s="33" t="s">
        <v>27</v>
      </c>
      <c r="C19" s="117">
        <f>[1]STA_SP5_NO!$G$38</f>
        <v>0</v>
      </c>
      <c r="D19" s="68">
        <f>[2]STA_SP5_NO!$G$38</f>
        <v>0</v>
      </c>
      <c r="E19" s="117">
        <f>[3]STA_SP5_NO!$G$38</f>
        <v>153</v>
      </c>
      <c r="F19" s="118">
        <f>[4]STA_SP5_NO!$G$38</f>
        <v>0</v>
      </c>
      <c r="G19" s="143">
        <f>[5]STA_SP5_NO!$G$38</f>
        <v>0</v>
      </c>
      <c r="H19" s="126">
        <f>[6]STA_SP5_NO!$G$38</f>
        <v>0</v>
      </c>
      <c r="I19" s="143">
        <f>[7]STA_SP5_NO!$G$38</f>
        <v>0</v>
      </c>
      <c r="J19" s="126">
        <f>[8]STA_SP5_NO!$G$38</f>
        <v>0</v>
      </c>
      <c r="K19" s="143">
        <f>'[9]СП-5 (н.о.)'!$G$39</f>
        <v>0</v>
      </c>
      <c r="L19" s="381">
        <f>[10]STA_SP5_NO!$G$38</f>
        <v>0</v>
      </c>
      <c r="M19" s="385">
        <f>[11]STA_SP5_NO!$G$38</f>
        <v>0</v>
      </c>
      <c r="N19" s="249">
        <f t="shared" si="0"/>
        <v>153</v>
      </c>
    </row>
    <row r="20" spans="1:14" ht="15.75" thickBot="1" x14ac:dyDescent="0.3">
      <c r="A20" s="32">
        <v>17</v>
      </c>
      <c r="B20" s="33" t="s">
        <v>28</v>
      </c>
      <c r="C20" s="117">
        <f>[1]STA_SP5_NO!$G$39</f>
        <v>0</v>
      </c>
      <c r="D20" s="68">
        <f>[2]STA_SP5_NO!$G$39</f>
        <v>0</v>
      </c>
      <c r="E20" s="117">
        <f>[3]STA_SP5_NO!$G$39</f>
        <v>0</v>
      </c>
      <c r="F20" s="118">
        <f>[4]STA_SP5_NO!$G$39</f>
        <v>0</v>
      </c>
      <c r="G20" s="143">
        <f>[5]STA_SP5_NO!$G$39</f>
        <v>0</v>
      </c>
      <c r="H20" s="126">
        <f>[6]STA_SP5_NO!$G$39</f>
        <v>0</v>
      </c>
      <c r="I20" s="143">
        <f>[7]STA_SP5_NO!$G$39</f>
        <v>0</v>
      </c>
      <c r="J20" s="126">
        <f>[8]STA_SP5_NO!$G$39</f>
        <v>0</v>
      </c>
      <c r="K20" s="143">
        <f>'[9]СП-5 (н.о.)'!$G$40</f>
        <v>0</v>
      </c>
      <c r="L20" s="381">
        <f>[10]STA_SP5_NO!$G$39</f>
        <v>0</v>
      </c>
      <c r="M20" s="385">
        <f>[11]STA_SP5_NO!$G$39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17">
        <f>[1]STA_SP5_NO!$G$40</f>
        <v>1598.11</v>
      </c>
      <c r="D21" s="68">
        <f>[2]STA_SP5_NO!$G$40</f>
        <v>1098.2</v>
      </c>
      <c r="E21" s="117">
        <f>[3]STA_SP5_NO!$G$40</f>
        <v>1895</v>
      </c>
      <c r="F21" s="118">
        <f>[4]STA_SP5_NO!$G$40</f>
        <v>2156.08</v>
      </c>
      <c r="G21" s="143">
        <f>[5]STA_SP5_NO!$G$40</f>
        <v>2272</v>
      </c>
      <c r="H21" s="126">
        <f>[6]STA_SP5_NO!$G$40</f>
        <v>969</v>
      </c>
      <c r="I21" s="143">
        <f>[7]STA_SP5_NO!$G$40</f>
        <v>623</v>
      </c>
      <c r="J21" s="126">
        <f>[8]STA_SP5_NO!$G$40</f>
        <v>3407.96</v>
      </c>
      <c r="K21" s="143">
        <f>'[9]СП-5 (н.о.)'!$G$41</f>
        <v>2470</v>
      </c>
      <c r="L21" s="381">
        <f>[10]STA_SP5_NO!$G$40</f>
        <v>2732</v>
      </c>
      <c r="M21" s="385">
        <f>[11]STA_SP5_NO!$G$40</f>
        <v>0</v>
      </c>
      <c r="N21" s="249">
        <f t="shared" si="0"/>
        <v>19221.349999999999</v>
      </c>
    </row>
    <row r="22" spans="1:14" ht="15.75" thickBot="1" x14ac:dyDescent="0.3">
      <c r="A22" s="36"/>
      <c r="B22" s="37" t="s">
        <v>30</v>
      </c>
      <c r="C22" s="41">
        <f t="shared" ref="C22:F22" si="1">SUM(C4:C21)</f>
        <v>396077.84</v>
      </c>
      <c r="D22" s="42">
        <f>SUM(D4:D21)</f>
        <v>287426.89</v>
      </c>
      <c r="E22" s="41">
        <f t="shared" si="1"/>
        <v>302025</v>
      </c>
      <c r="F22" s="39">
        <f t="shared" si="1"/>
        <v>242195.50999999998</v>
      </c>
      <c r="G22" s="40">
        <f t="shared" ref="G22:N22" si="2">SUM(G4:G21)</f>
        <v>269212</v>
      </c>
      <c r="H22" s="39">
        <f t="shared" si="2"/>
        <v>85765</v>
      </c>
      <c r="I22" s="40">
        <f t="shared" si="2"/>
        <v>279798</v>
      </c>
      <c r="J22" s="51">
        <f t="shared" si="2"/>
        <v>270131.27</v>
      </c>
      <c r="K22" s="40">
        <f t="shared" si="2"/>
        <v>249735.5</v>
      </c>
      <c r="L22" s="382">
        <f t="shared" si="2"/>
        <v>316688</v>
      </c>
      <c r="M22" s="386">
        <f t="shared" si="2"/>
        <v>18241.580000000002</v>
      </c>
      <c r="N22" s="250">
        <f t="shared" si="2"/>
        <v>2717296.59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19"/>
      <c r="I23" s="341"/>
      <c r="J23" s="1"/>
      <c r="K23" s="341"/>
      <c r="L23" s="1"/>
      <c r="M23" s="349"/>
      <c r="N23" s="1"/>
    </row>
    <row r="24" spans="1:14" ht="15.75" thickBot="1" x14ac:dyDescent="0.3">
      <c r="A24" s="450" t="s">
        <v>31</v>
      </c>
      <c r="B24" s="451"/>
      <c r="C24" s="48">
        <f>C22/N22</f>
        <v>0.14576172562745535</v>
      </c>
      <c r="D24" s="47">
        <f>D22/N22</f>
        <v>0.10577678235705586</v>
      </c>
      <c r="E24" s="48">
        <f>E22/N22</f>
        <v>0.11114907408763944</v>
      </c>
      <c r="F24" s="47">
        <f>F22/N22</f>
        <v>8.9131054332203016E-2</v>
      </c>
      <c r="G24" s="48">
        <f>G22/N22</f>
        <v>9.9073469193879937E-2</v>
      </c>
      <c r="H24" s="47">
        <f>H22/N22</f>
        <v>3.1562620111336467E-2</v>
      </c>
      <c r="I24" s="48">
        <f>I22/N22</f>
        <v>0.10296925298095634</v>
      </c>
      <c r="J24" s="47">
        <f>J22/N22</f>
        <v>9.9411772345395694E-2</v>
      </c>
      <c r="K24" s="48">
        <f>K22/N22</f>
        <v>9.1905867367978414E-2</v>
      </c>
      <c r="L24" s="47">
        <f>L22/N22</f>
        <v>0.11654524617056986</v>
      </c>
      <c r="M24" s="342">
        <f>M22/N22</f>
        <v>6.7131354255296812E-3</v>
      </c>
      <c r="N24" s="251">
        <f>SUM(C24:M24)</f>
        <v>1.0000000000000002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29" t="s">
        <v>0</v>
      </c>
      <c r="B26" s="431" t="s">
        <v>1</v>
      </c>
      <c r="C26" s="490" t="s">
        <v>90</v>
      </c>
      <c r="D26" s="490"/>
      <c r="E26" s="490"/>
      <c r="F26" s="490"/>
      <c r="G26" s="490"/>
      <c r="H26" s="490"/>
      <c r="I26" s="474" t="s">
        <v>3</v>
      </c>
      <c r="J26" s="1"/>
      <c r="K26" s="1"/>
      <c r="L26" s="1"/>
      <c r="M26" s="1"/>
      <c r="N26" s="1"/>
    </row>
    <row r="27" spans="1:14" ht="15.75" thickBot="1" x14ac:dyDescent="0.3">
      <c r="A27" s="430"/>
      <c r="B27" s="433"/>
      <c r="C27" s="189" t="s">
        <v>11</v>
      </c>
      <c r="D27" s="215" t="s">
        <v>32</v>
      </c>
      <c r="E27" s="191" t="s">
        <v>7</v>
      </c>
      <c r="F27" s="127" t="s">
        <v>9</v>
      </c>
      <c r="G27" s="166" t="s">
        <v>4</v>
      </c>
      <c r="H27" s="211" t="s">
        <v>95</v>
      </c>
      <c r="I27" s="486"/>
      <c r="J27" s="81"/>
      <c r="K27" s="417" t="s">
        <v>33</v>
      </c>
      <c r="L27" s="418"/>
      <c r="M27" s="232">
        <f>N22</f>
        <v>2717296.59</v>
      </c>
      <c r="N27" s="233">
        <f>M27/M29</f>
        <v>0.98839344629685899</v>
      </c>
    </row>
    <row r="28" spans="1:14" ht="15.75" thickBot="1" x14ac:dyDescent="0.3">
      <c r="A28" s="22">
        <v>19</v>
      </c>
      <c r="B28" s="128" t="s">
        <v>34</v>
      </c>
      <c r="C28" s="193">
        <f>[12]STA_SP4_ZO!$H$51</f>
        <v>4374</v>
      </c>
      <c r="D28" s="192">
        <f>[13]STA_SP4_ZO!$H$51</f>
        <v>14013</v>
      </c>
      <c r="E28" s="194">
        <f>[14]STA_SP4_ZO!$H$51</f>
        <v>10812</v>
      </c>
      <c r="F28" s="50">
        <f>[15]STA_SP4_ZO!$H$51</f>
        <v>2051</v>
      </c>
      <c r="G28" s="115">
        <f>[16]STA_SP4_ZO!$H$51</f>
        <v>563.5</v>
      </c>
      <c r="H28" s="50">
        <f>[17]STA_SP4_ZO!$H$51</f>
        <v>95.3</v>
      </c>
      <c r="I28" s="244">
        <f>SUM(C28:H28)</f>
        <v>31908.799999999999</v>
      </c>
      <c r="J28" s="81"/>
      <c r="K28" s="417" t="s">
        <v>34</v>
      </c>
      <c r="L28" s="418"/>
      <c r="M28" s="255">
        <f>I28</f>
        <v>31908.799999999999</v>
      </c>
      <c r="N28" s="235">
        <f>M28/M29</f>
        <v>1.1606553703141112E-2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7" t="s">
        <v>3</v>
      </c>
      <c r="L29" s="418"/>
      <c r="M29" s="256">
        <f>M27+M28</f>
        <v>2749205.3899999997</v>
      </c>
      <c r="N29" s="237">
        <f>M29/M29</f>
        <v>1</v>
      </c>
    </row>
    <row r="30" spans="1:14" ht="15.75" thickBot="1" x14ac:dyDescent="0.3">
      <c r="A30" s="421" t="s">
        <v>35</v>
      </c>
      <c r="B30" s="422"/>
      <c r="C30" s="23">
        <f>C28/I28</f>
        <v>0.13707817279245851</v>
      </c>
      <c r="D30" s="82">
        <f>D28/I28</f>
        <v>0.43915784987213557</v>
      </c>
      <c r="E30" s="23">
        <f>E28/I28</f>
        <v>0.33884069598355315</v>
      </c>
      <c r="F30" s="82">
        <f>F28/I28</f>
        <v>6.4276939276939282E-2</v>
      </c>
      <c r="G30" s="23">
        <f>G28/I28</f>
        <v>1.765970515970516E-2</v>
      </c>
      <c r="H30" s="82">
        <f>H28/I28</f>
        <v>2.9866369152083436E-3</v>
      </c>
      <c r="I30" s="231">
        <f>I28/I28</f>
        <v>1</v>
      </c>
      <c r="J30" s="1"/>
      <c r="K30" s="1"/>
      <c r="L30" s="1"/>
      <c r="M30" s="1"/>
      <c r="N30" s="1"/>
    </row>
  </sheetData>
  <mergeCells count="13">
    <mergeCell ref="N2:N3"/>
    <mergeCell ref="A24:B24"/>
    <mergeCell ref="K29:L29"/>
    <mergeCell ref="A30:B30"/>
    <mergeCell ref="A1:M1"/>
    <mergeCell ref="A26:A27"/>
    <mergeCell ref="B26:B27"/>
    <mergeCell ref="K27:L27"/>
    <mergeCell ref="K28:L28"/>
    <mergeCell ref="A2:A3"/>
    <mergeCell ref="B2:B3"/>
    <mergeCell ref="I26:I27"/>
    <mergeCell ref="C26:H26"/>
  </mergeCells>
  <pageMargins left="0.7" right="0.7" top="0.75" bottom="0.75" header="0.3" footer="0.3"/>
  <pageSetup paperSize="9"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M26" sqref="M26"/>
    </sheetView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26"/>
      <c r="B1" s="26"/>
      <c r="C1" s="462" t="s">
        <v>104</v>
      </c>
      <c r="D1" s="463"/>
      <c r="E1" s="463"/>
      <c r="F1" s="463"/>
      <c r="G1" s="463"/>
      <c r="H1" s="463"/>
      <c r="I1" s="463"/>
      <c r="J1" s="464"/>
      <c r="K1" s="464"/>
      <c r="L1" s="26"/>
      <c r="M1" s="26"/>
      <c r="N1" s="52"/>
    </row>
    <row r="2" spans="1:14" ht="15.75" thickBot="1" x14ac:dyDescent="0.3">
      <c r="A2" s="465" t="s">
        <v>0</v>
      </c>
      <c r="B2" s="467" t="s">
        <v>1</v>
      </c>
      <c r="C2" s="487" t="s">
        <v>2</v>
      </c>
      <c r="D2" s="488"/>
      <c r="E2" s="488"/>
      <c r="F2" s="488"/>
      <c r="G2" s="488"/>
      <c r="H2" s="488"/>
      <c r="I2" s="488"/>
      <c r="J2" s="488"/>
      <c r="K2" s="488"/>
      <c r="L2" s="488"/>
      <c r="M2" s="489"/>
      <c r="N2" s="492" t="s">
        <v>3</v>
      </c>
    </row>
    <row r="3" spans="1:14" x14ac:dyDescent="0.25">
      <c r="A3" s="505"/>
      <c r="B3" s="506"/>
      <c r="C3" s="495" t="s">
        <v>69</v>
      </c>
      <c r="D3" s="497" t="s">
        <v>4</v>
      </c>
      <c r="E3" s="499" t="s">
        <v>5</v>
      </c>
      <c r="F3" s="467" t="s">
        <v>6</v>
      </c>
      <c r="G3" s="501" t="s">
        <v>8</v>
      </c>
      <c r="H3" s="467" t="s">
        <v>94</v>
      </c>
      <c r="I3" s="499" t="s">
        <v>9</v>
      </c>
      <c r="J3" s="509" t="s">
        <v>38</v>
      </c>
      <c r="K3" s="499" t="s">
        <v>93</v>
      </c>
      <c r="L3" s="467" t="s">
        <v>11</v>
      </c>
      <c r="M3" s="503" t="s">
        <v>96</v>
      </c>
      <c r="N3" s="493"/>
    </row>
    <row r="4" spans="1:14" ht="15.75" thickBot="1" x14ac:dyDescent="0.3">
      <c r="A4" s="500"/>
      <c r="B4" s="507"/>
      <c r="C4" s="496"/>
      <c r="D4" s="498"/>
      <c r="E4" s="500"/>
      <c r="F4" s="500"/>
      <c r="G4" s="502"/>
      <c r="H4" s="468"/>
      <c r="I4" s="508"/>
      <c r="J4" s="510"/>
      <c r="K4" s="508"/>
      <c r="L4" s="468"/>
      <c r="M4" s="504"/>
      <c r="N4" s="494"/>
    </row>
    <row r="5" spans="1:14" ht="15.75" thickBot="1" x14ac:dyDescent="0.3">
      <c r="A5" s="30">
        <v>1</v>
      </c>
      <c r="B5" s="31" t="s">
        <v>39</v>
      </c>
      <c r="C5" s="117">
        <f>[1]STA_SP2_NO!$C$11</f>
        <v>75861</v>
      </c>
      <c r="D5" s="68">
        <f>[2]STA_SP2_NO!$C$11</f>
        <v>34220</v>
      </c>
      <c r="E5" s="117">
        <f>[3]STA_SP2_NO!$C$11</f>
        <v>27445</v>
      </c>
      <c r="F5" s="118">
        <f>[4]STA_SP2_NO!$C$11</f>
        <v>34328</v>
      </c>
      <c r="G5" s="387">
        <f>[5]STA_SP2_NO!$C$11</f>
        <v>36900</v>
      </c>
      <c r="H5" s="126">
        <f>[6]STA_SP2_NO!$C$11</f>
        <v>53370</v>
      </c>
      <c r="I5" s="143">
        <f>[7]STA_SP2_NO!$C$11</f>
        <v>64070</v>
      </c>
      <c r="J5" s="126">
        <f>[8]STA_SP2_NO!$C$11</f>
        <v>44711</v>
      </c>
      <c r="K5" s="143">
        <f>'[9]СП-2 (н.о.)'!$C$12</f>
        <v>26694</v>
      </c>
      <c r="L5" s="381">
        <f>[10]STA_SP2_NO!$C$11</f>
        <v>45147</v>
      </c>
      <c r="M5" s="332">
        <f>[11]STA_SP2_NO!$C$11</f>
        <v>3704</v>
      </c>
      <c r="N5" s="249">
        <f t="shared" ref="N5:N17" si="0">SUM(C5:M5)</f>
        <v>446450</v>
      </c>
    </row>
    <row r="6" spans="1:14" ht="15.75" thickBot="1" x14ac:dyDescent="0.3">
      <c r="A6" s="32">
        <v>2</v>
      </c>
      <c r="B6" s="33" t="s">
        <v>40</v>
      </c>
      <c r="C6" s="117">
        <f>[1]STA_SP2_NO!$C$12</f>
        <v>7652</v>
      </c>
      <c r="D6" s="68">
        <f>[2]STA_SP2_NO!$C$12</f>
        <v>4041</v>
      </c>
      <c r="E6" s="117">
        <f>[3]STA_SP2_NO!$C$12</f>
        <v>2847</v>
      </c>
      <c r="F6" s="118">
        <f>[4]STA_SP2_NO!$C$12</f>
        <v>4987</v>
      </c>
      <c r="G6" s="387">
        <f>[5]STA_SP2_NO!$C$12</f>
        <v>3180</v>
      </c>
      <c r="H6" s="126">
        <f>[6]STA_SP2_NO!$C$12</f>
        <v>4756</v>
      </c>
      <c r="I6" s="143">
        <f>[7]STA_SP2_NO!$C$12</f>
        <v>6544</v>
      </c>
      <c r="J6" s="126">
        <f>[8]STA_SP2_NO!$C$12</f>
        <v>4247</v>
      </c>
      <c r="K6" s="143">
        <f>'[9]СП-2 (н.о.)'!$C$13</f>
        <v>3137</v>
      </c>
      <c r="L6" s="381">
        <f>[10]STA_SP2_NO!$C$12</f>
        <v>4034</v>
      </c>
      <c r="M6" s="332">
        <f>[11]STA_SP2_NO!$C$12</f>
        <v>437</v>
      </c>
      <c r="N6" s="249">
        <f t="shared" si="0"/>
        <v>45862</v>
      </c>
    </row>
    <row r="7" spans="1:14" ht="15.75" thickBot="1" x14ac:dyDescent="0.3">
      <c r="A7" s="32">
        <v>3</v>
      </c>
      <c r="B7" s="33" t="s">
        <v>41</v>
      </c>
      <c r="C7" s="117">
        <f>[1]STA_SP2_NO!$C$13</f>
        <v>448</v>
      </c>
      <c r="D7" s="68">
        <f>[2]STA_SP2_NO!$C$13</f>
        <v>272</v>
      </c>
      <c r="E7" s="117">
        <f>[3]STA_SP2_NO!$C$13</f>
        <v>158</v>
      </c>
      <c r="F7" s="118">
        <f>[4]STA_SP2_NO!$C$13</f>
        <v>261</v>
      </c>
      <c r="G7" s="387">
        <f>[5]STA_SP2_NO!$C$13</f>
        <v>303</v>
      </c>
      <c r="H7" s="126">
        <f>[6]STA_SP2_NO!$C$13</f>
        <v>277</v>
      </c>
      <c r="I7" s="143">
        <f>[7]STA_SP2_NO!$C$13</f>
        <v>470</v>
      </c>
      <c r="J7" s="126">
        <f>[8]STA_SP2_NO!$C$13</f>
        <v>332</v>
      </c>
      <c r="K7" s="143">
        <f>'[9]СП-2 (н.о.)'!$C$14</f>
        <v>226</v>
      </c>
      <c r="L7" s="381">
        <f>[10]STA_SP2_NO!$C$13</f>
        <v>117</v>
      </c>
      <c r="M7" s="332">
        <f>[11]STA_SP2_NO!$C$13</f>
        <v>41</v>
      </c>
      <c r="N7" s="249">
        <f t="shared" si="0"/>
        <v>2905</v>
      </c>
    </row>
    <row r="8" spans="1:14" ht="15.75" thickBot="1" x14ac:dyDescent="0.3">
      <c r="A8" s="32">
        <v>4</v>
      </c>
      <c r="B8" s="33" t="s">
        <v>42</v>
      </c>
      <c r="C8" s="117">
        <f>[1]STA_SP2_NO!$C$14</f>
        <v>1751</v>
      </c>
      <c r="D8" s="68">
        <f>[2]STA_SP2_NO!$C$14</f>
        <v>786</v>
      </c>
      <c r="E8" s="117">
        <f>[3]STA_SP2_NO!$C$14</f>
        <v>429</v>
      </c>
      <c r="F8" s="118">
        <f>[4]STA_SP2_NO!$C$14</f>
        <v>608</v>
      </c>
      <c r="G8" s="387">
        <f>[5]STA_SP2_NO!$C$14</f>
        <v>544</v>
      </c>
      <c r="H8" s="126">
        <f>[6]STA_SP2_NO!$C$14</f>
        <v>1094</v>
      </c>
      <c r="I8" s="143">
        <f>[7]STA_SP2_NO!$C$14</f>
        <v>965</v>
      </c>
      <c r="J8" s="126">
        <f>[8]STA_SP2_NO!$C$14</f>
        <v>1269</v>
      </c>
      <c r="K8" s="143">
        <f>'[9]СП-2 (н.о.)'!$C$15</f>
        <v>640</v>
      </c>
      <c r="L8" s="381">
        <f>[10]STA_SP2_NO!$C$14</f>
        <v>846</v>
      </c>
      <c r="M8" s="332">
        <f>[11]STA_SP2_NO!$C$14</f>
        <v>132</v>
      </c>
      <c r="N8" s="249">
        <f t="shared" si="0"/>
        <v>9064</v>
      </c>
    </row>
    <row r="9" spans="1:14" ht="15.75" thickBot="1" x14ac:dyDescent="0.3">
      <c r="A9" s="32">
        <v>5</v>
      </c>
      <c r="B9" s="33" t="s">
        <v>43</v>
      </c>
      <c r="C9" s="117">
        <f>[1]STA_SP2_NO!$C$15</f>
        <v>91</v>
      </c>
      <c r="D9" s="68">
        <f>[2]STA_SP2_NO!$C$15</f>
        <v>26</v>
      </c>
      <c r="E9" s="117">
        <f>[3]STA_SP2_NO!$C$15</f>
        <v>94</v>
      </c>
      <c r="F9" s="118">
        <f>[4]STA_SP2_NO!$C$15</f>
        <v>35</v>
      </c>
      <c r="G9" s="387">
        <f>[5]STA_SP2_NO!$C$15</f>
        <v>36</v>
      </c>
      <c r="H9" s="126">
        <f>[6]STA_SP2_NO!$C$15</f>
        <v>232</v>
      </c>
      <c r="I9" s="143">
        <f>[7]STA_SP2_NO!$C$15</f>
        <v>48</v>
      </c>
      <c r="J9" s="126">
        <f>[8]STA_SP2_NO!$C$15</f>
        <v>190</v>
      </c>
      <c r="K9" s="143">
        <f>'[9]СП-2 (н.о.)'!$C$16</f>
        <v>32</v>
      </c>
      <c r="L9" s="381">
        <f>[10]STA_SP2_NO!$C$15</f>
        <v>42</v>
      </c>
      <c r="M9" s="332">
        <f>[11]STA_SP2_NO!$C$15</f>
        <v>2</v>
      </c>
      <c r="N9" s="249">
        <f t="shared" si="0"/>
        <v>828</v>
      </c>
    </row>
    <row r="10" spans="1:14" ht="15.75" thickBot="1" x14ac:dyDescent="0.3">
      <c r="A10" s="32">
        <v>6</v>
      </c>
      <c r="B10" s="33" t="s">
        <v>44</v>
      </c>
      <c r="C10" s="117">
        <f>[1]STA_SP2_NO!$C$16</f>
        <v>6733</v>
      </c>
      <c r="D10" s="68">
        <f>[2]STA_SP2_NO!$C$16</f>
        <v>3116</v>
      </c>
      <c r="E10" s="117">
        <f>[3]STA_SP2_NO!$C$16</f>
        <v>1874</v>
      </c>
      <c r="F10" s="118">
        <f>[4]STA_SP2_NO!$C$16</f>
        <v>4125</v>
      </c>
      <c r="G10" s="387">
        <f>[5]STA_SP2_NO!$C$16</f>
        <v>3210</v>
      </c>
      <c r="H10" s="126">
        <f>[6]STA_SP2_NO!$C$16</f>
        <v>5555</v>
      </c>
      <c r="I10" s="143">
        <f>[7]STA_SP2_NO!$C$16</f>
        <v>5203</v>
      </c>
      <c r="J10" s="126">
        <f>[8]STA_SP2_NO!$C$16</f>
        <v>4237</v>
      </c>
      <c r="K10" s="143">
        <f>'[9]СП-2 (н.о.)'!$C$17</f>
        <v>2084</v>
      </c>
      <c r="L10" s="381">
        <f>[10]STA_SP2_NO!$C$16</f>
        <v>5303</v>
      </c>
      <c r="M10" s="332">
        <f>[11]STA_SP2_NO!$C$16</f>
        <v>326</v>
      </c>
      <c r="N10" s="249">
        <f t="shared" si="0"/>
        <v>41766</v>
      </c>
    </row>
    <row r="11" spans="1:14" ht="15.75" thickBot="1" x14ac:dyDescent="0.3">
      <c r="A11" s="32">
        <v>7</v>
      </c>
      <c r="B11" s="33" t="s">
        <v>45</v>
      </c>
      <c r="C11" s="117">
        <f>[1]STA_SP2_NO!$C$17</f>
        <v>1978</v>
      </c>
      <c r="D11" s="68">
        <f>[2]STA_SP2_NO!$C$17</f>
        <v>1473</v>
      </c>
      <c r="E11" s="117">
        <f>[3]STA_SP2_NO!$C$17</f>
        <v>745</v>
      </c>
      <c r="F11" s="118">
        <f>[4]STA_SP2_NO!$C$17</f>
        <v>1360</v>
      </c>
      <c r="G11" s="387">
        <f>[5]STA_SP2_NO!$C$17</f>
        <v>677</v>
      </c>
      <c r="H11" s="126">
        <f>[6]STA_SP2_NO!$C$17</f>
        <v>1246</v>
      </c>
      <c r="I11" s="143">
        <f>[7]STA_SP2_NO!$C$17</f>
        <v>1456</v>
      </c>
      <c r="J11" s="126">
        <f>[8]STA_SP2_NO!$C$17</f>
        <v>1368</v>
      </c>
      <c r="K11" s="143">
        <f>'[9]СП-2 (н.о.)'!$C$18</f>
        <v>945</v>
      </c>
      <c r="L11" s="381">
        <f>[10]STA_SP2_NO!$C$17</f>
        <v>1027</v>
      </c>
      <c r="M11" s="332">
        <f>[11]STA_SP2_NO!$C$17</f>
        <v>138</v>
      </c>
      <c r="N11" s="249">
        <f t="shared" si="0"/>
        <v>12413</v>
      </c>
    </row>
    <row r="12" spans="1:14" ht="15.75" thickBot="1" x14ac:dyDescent="0.3">
      <c r="A12" s="32">
        <v>8</v>
      </c>
      <c r="B12" s="33" t="s">
        <v>46</v>
      </c>
      <c r="C12" s="117">
        <f>[1]STA_SP2_NO!$C$18</f>
        <v>368</v>
      </c>
      <c r="D12" s="68">
        <f>[2]STA_SP2_NO!$C$18</f>
        <v>79</v>
      </c>
      <c r="E12" s="117">
        <f>[3]STA_SP2_NO!$C$18</f>
        <v>234</v>
      </c>
      <c r="F12" s="118">
        <f>[4]STA_SP2_NO!$C$18</f>
        <v>97</v>
      </c>
      <c r="G12" s="387">
        <f>[5]STA_SP2_NO!$C$18</f>
        <v>95</v>
      </c>
      <c r="H12" s="126">
        <f>[6]STA_SP2_NO!$C$18</f>
        <v>0</v>
      </c>
      <c r="I12" s="143">
        <f>[7]STA_SP2_NO!$C$18</f>
        <v>208</v>
      </c>
      <c r="J12" s="126">
        <f>[8]STA_SP2_NO!$C$18</f>
        <v>280</v>
      </c>
      <c r="K12" s="143">
        <f>'[9]СП-2 (н.о.)'!$C$19</f>
        <v>111</v>
      </c>
      <c r="L12" s="381">
        <f>[10]STA_SP2_NO!$C$18</f>
        <v>118</v>
      </c>
      <c r="M12" s="332">
        <f>[11]STA_SP2_NO!$C$18</f>
        <v>18</v>
      </c>
      <c r="N12" s="249">
        <f t="shared" si="0"/>
        <v>1608</v>
      </c>
    </row>
    <row r="13" spans="1:14" ht="23.25" thickBot="1" x14ac:dyDescent="0.3">
      <c r="A13" s="32">
        <v>9</v>
      </c>
      <c r="B13" s="53" t="s">
        <v>47</v>
      </c>
      <c r="C13" s="117">
        <f>[1]STA_SP2_NO!$C$19</f>
        <v>0</v>
      </c>
      <c r="D13" s="68">
        <f>[2]STA_SP2_NO!$C$19</f>
        <v>0</v>
      </c>
      <c r="E13" s="117">
        <f>[3]STA_SP2_NO!$C$19</f>
        <v>0</v>
      </c>
      <c r="F13" s="118">
        <f>[4]STA_SP2_NO!$C$19</f>
        <v>0</v>
      </c>
      <c r="G13" s="387">
        <f>[5]STA_SP2_NO!$C$19</f>
        <v>0</v>
      </c>
      <c r="H13" s="126">
        <f>[6]STA_SP2_NO!$C$19</f>
        <v>0</v>
      </c>
      <c r="I13" s="143">
        <f>[7]STA_SP2_NO!$C$19</f>
        <v>0</v>
      </c>
      <c r="J13" s="126">
        <f>[8]STA_SP2_NO!$C$19</f>
        <v>0</v>
      </c>
      <c r="K13" s="143">
        <f>'[9]СП-2 (н.о.)'!$C$20</f>
        <v>0</v>
      </c>
      <c r="L13" s="381">
        <f>[10]STA_SP2_NO!$C$19</f>
        <v>0</v>
      </c>
      <c r="M13" s="332">
        <f>[11]STA_SP2_NO!$C$19</f>
        <v>0</v>
      </c>
      <c r="N13" s="249">
        <f t="shared" si="0"/>
        <v>0</v>
      </c>
    </row>
    <row r="14" spans="1:14" ht="23.25" thickBot="1" x14ac:dyDescent="0.3">
      <c r="A14" s="32">
        <v>10</v>
      </c>
      <c r="B14" s="53" t="s">
        <v>48</v>
      </c>
      <c r="C14" s="62">
        <f>[1]STA_SP2_NO!$C$20</f>
        <v>0</v>
      </c>
      <c r="D14" s="68">
        <f>[2]STA_SP2_NO!$C$20</f>
        <v>0</v>
      </c>
      <c r="E14" s="117">
        <f>[3]STA_SP2_NO!$C$20</f>
        <v>0</v>
      </c>
      <c r="F14" s="118">
        <f>[4]STA_SP2_NO!$C$20</f>
        <v>0</v>
      </c>
      <c r="G14" s="387">
        <f>[5]STA_SP2_NO!$C$20</f>
        <v>0</v>
      </c>
      <c r="H14" s="126">
        <f>[6]STA_SP2_NO!$C$20</f>
        <v>0</v>
      </c>
      <c r="I14" s="143">
        <f>[7]STA_SP2_NO!$C$20</f>
        <v>0</v>
      </c>
      <c r="J14" s="126">
        <f>[8]STA_SP2_NO!$C$20</f>
        <v>0</v>
      </c>
      <c r="K14" s="143">
        <f>'[9]СП-2 (н.о.)'!$C$21</f>
        <v>0</v>
      </c>
      <c r="L14" s="381">
        <f>[10]STA_SP2_NO!$C$20</f>
        <v>0</v>
      </c>
      <c r="M14" s="332">
        <f>[11]STA_SP2_NO!$C$20</f>
        <v>0</v>
      </c>
      <c r="N14" s="249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62">
        <f>[1]STA_SP2_NO!$C$21</f>
        <v>0</v>
      </c>
      <c r="D15" s="68">
        <f>[2]STA_SP2_NO!$C$21</f>
        <v>0</v>
      </c>
      <c r="E15" s="117">
        <f>[3]STA_SP2_NO!$C$21</f>
        <v>0</v>
      </c>
      <c r="F15" s="118">
        <f>[4]STA_SP2_NO!$C$21</f>
        <v>0</v>
      </c>
      <c r="G15" s="387">
        <f>[5]STA_SP2_NO!$C$21</f>
        <v>814</v>
      </c>
      <c r="H15" s="126">
        <f>[6]STA_SP2_NO!$C$21</f>
        <v>0</v>
      </c>
      <c r="I15" s="143">
        <f>[7]STA_SP2_NO!$C$21</f>
        <v>0</v>
      </c>
      <c r="J15" s="126">
        <f>[8]STA_SP2_NO!$C$21</f>
        <v>0</v>
      </c>
      <c r="K15" s="143">
        <f>'[9]СП-2 (н.о.)'!$C$22</f>
        <v>0</v>
      </c>
      <c r="L15" s="381">
        <f>[10]STA_SP2_NO!$C$21</f>
        <v>0</v>
      </c>
      <c r="M15" s="332">
        <f>[11]STA_SP2_NO!$C$21</f>
        <v>132</v>
      </c>
      <c r="N15" s="249">
        <f t="shared" si="0"/>
        <v>946</v>
      </c>
    </row>
    <row r="16" spans="1:14" ht="49.5" customHeight="1" thickBot="1" x14ac:dyDescent="0.3">
      <c r="A16" s="32">
        <v>12</v>
      </c>
      <c r="B16" s="53" t="s">
        <v>50</v>
      </c>
      <c r="C16" s="62">
        <f>[1]STA_SP2_NO!$C$22</f>
        <v>0</v>
      </c>
      <c r="D16" s="68">
        <f>[2]STA_SP2_NO!$C$22</f>
        <v>0</v>
      </c>
      <c r="E16" s="117">
        <f>[3]STA_SP2_NO!$C$22</f>
        <v>0</v>
      </c>
      <c r="F16" s="118">
        <f>[4]STA_SP2_NO!$C$22</f>
        <v>0</v>
      </c>
      <c r="G16" s="387">
        <f>[5]STA_SP2_NO!$C$22</f>
        <v>0</v>
      </c>
      <c r="H16" s="126">
        <f>[6]STA_SP2_NO!$C$22</f>
        <v>0</v>
      </c>
      <c r="I16" s="143">
        <f>[7]STA_SP2_NO!$C$22</f>
        <v>0</v>
      </c>
      <c r="J16" s="126">
        <f>[8]STA_SP2_NO!$C$22</f>
        <v>0</v>
      </c>
      <c r="K16" s="143">
        <f>'[9]СП-2 (н.о.)'!$C$23</f>
        <v>0</v>
      </c>
      <c r="L16" s="381">
        <f>[10]STA_SP2_NO!$C$22</f>
        <v>0</v>
      </c>
      <c r="M16" s="388">
        <f>[11]STA_SP2_NO!$C$22</f>
        <v>0</v>
      </c>
      <c r="N16" s="249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62">
        <f>[1]STA_SP2_NO!$C$23</f>
        <v>44</v>
      </c>
      <c r="D17" s="68">
        <f>[2]STA_SP2_NO!$C$23</f>
        <v>0</v>
      </c>
      <c r="E17" s="117">
        <f>[3]STA_SP2_NO!$C$23</f>
        <v>0</v>
      </c>
      <c r="F17" s="118">
        <f>[4]STA_SP2_NO!$C$23</f>
        <v>0</v>
      </c>
      <c r="G17" s="387">
        <f>[5]STA_SP2_NO!$C$23</f>
        <v>28</v>
      </c>
      <c r="H17" s="126">
        <f>[6]STA_SP2_NO!$C$23</f>
        <v>0</v>
      </c>
      <c r="I17" s="143">
        <f>[7]STA_SP2_NO!$C$23</f>
        <v>0</v>
      </c>
      <c r="J17" s="126">
        <f>[8]STA_SP2_NO!$C$23</f>
        <v>0</v>
      </c>
      <c r="K17" s="143">
        <f>'[9]СП-2 (н.о.)'!$C$24</f>
        <v>0</v>
      </c>
      <c r="L17" s="381">
        <f>[10]STA_SP2_NO!$C$23</f>
        <v>1</v>
      </c>
      <c r="M17" s="388">
        <f>[11]STA_SP2_NO!$C$23</f>
        <v>0</v>
      </c>
      <c r="N17" s="249">
        <f t="shared" si="0"/>
        <v>73</v>
      </c>
    </row>
    <row r="18" spans="1:14" ht="15.75" thickBot="1" x14ac:dyDescent="0.3">
      <c r="A18" s="36"/>
      <c r="B18" s="37" t="s">
        <v>37</v>
      </c>
      <c r="C18" s="41">
        <f t="shared" ref="C18:F18" si="1">SUM(C5:C17)</f>
        <v>94926</v>
      </c>
      <c r="D18" s="42">
        <f>SUM(D5:D17)</f>
        <v>44013</v>
      </c>
      <c r="E18" s="41">
        <f t="shared" si="1"/>
        <v>33826</v>
      </c>
      <c r="F18" s="39">
        <f t="shared" si="1"/>
        <v>45801</v>
      </c>
      <c r="G18" s="40">
        <f t="shared" ref="G18:N18" si="2">SUM(G5:G17)</f>
        <v>45787</v>
      </c>
      <c r="H18" s="39">
        <f t="shared" si="2"/>
        <v>66530</v>
      </c>
      <c r="I18" s="40">
        <f t="shared" si="2"/>
        <v>78964</v>
      </c>
      <c r="J18" s="39">
        <f t="shared" si="2"/>
        <v>56634</v>
      </c>
      <c r="K18" s="40">
        <f t="shared" si="2"/>
        <v>33869</v>
      </c>
      <c r="L18" s="382">
        <f t="shared" si="2"/>
        <v>56635</v>
      </c>
      <c r="M18" s="333">
        <f t="shared" si="2"/>
        <v>4930</v>
      </c>
      <c r="N18" s="250">
        <f t="shared" si="2"/>
        <v>561915</v>
      </c>
    </row>
    <row r="19" spans="1:14" ht="15.75" thickBot="1" x14ac:dyDescent="0.3">
      <c r="A19" s="1"/>
      <c r="B19" s="1"/>
      <c r="C19" s="1"/>
      <c r="D19" s="1"/>
      <c r="E19" s="1"/>
      <c r="F19" s="1"/>
      <c r="G19" s="341"/>
      <c r="H19" s="1"/>
      <c r="I19" s="341"/>
      <c r="J19" s="1"/>
      <c r="K19" s="341"/>
      <c r="L19" s="1"/>
      <c r="M19" s="341"/>
      <c r="N19" s="1"/>
    </row>
    <row r="20" spans="1:14" ht="15.75" thickBot="1" x14ac:dyDescent="0.3">
      <c r="A20" s="450" t="s">
        <v>53</v>
      </c>
      <c r="B20" s="451"/>
      <c r="C20" s="48">
        <f>C18/N18</f>
        <v>0.1689330236779584</v>
      </c>
      <c r="D20" s="47">
        <f>D18/N18</f>
        <v>7.8326793198259526E-2</v>
      </c>
      <c r="E20" s="48">
        <f>E18/N18</f>
        <v>6.0197716736517089E-2</v>
      </c>
      <c r="F20" s="47">
        <f>F18/N18</f>
        <v>8.150876911988468E-2</v>
      </c>
      <c r="G20" s="48">
        <f>G18/N18</f>
        <v>8.1483854319603505E-2</v>
      </c>
      <c r="H20" s="47">
        <f>H18/N18</f>
        <v>0.11839869019335665</v>
      </c>
      <c r="I20" s="48">
        <f>I18/N18</f>
        <v>0.14052659210022869</v>
      </c>
      <c r="J20" s="47">
        <f>J18/N18</f>
        <v>0.10078748565174449</v>
      </c>
      <c r="K20" s="48">
        <f>K18/N18</f>
        <v>6.0274240765952149E-2</v>
      </c>
      <c r="L20" s="47">
        <f>L18/N18</f>
        <v>0.10078926528033599</v>
      </c>
      <c r="M20" s="342">
        <f>M18/N18</f>
        <v>8.773568956158849E-3</v>
      </c>
      <c r="N20" s="251">
        <f>SUM(C20:M20)</f>
        <v>1</v>
      </c>
    </row>
  </sheetData>
  <mergeCells count="17">
    <mergeCell ref="A20:B20"/>
    <mergeCell ref="C1:K1"/>
    <mergeCell ref="A2:A4"/>
    <mergeCell ref="B2:B4"/>
    <mergeCell ref="H3:H4"/>
    <mergeCell ref="I3:I4"/>
    <mergeCell ref="J3:J4"/>
    <mergeCell ref="K3:K4"/>
    <mergeCell ref="N2:N4"/>
    <mergeCell ref="C3:C4"/>
    <mergeCell ref="D3:D4"/>
    <mergeCell ref="E3:E4"/>
    <mergeCell ref="F3:F4"/>
    <mergeCell ref="G3:G4"/>
    <mergeCell ref="L3:L4"/>
    <mergeCell ref="C2:M2"/>
    <mergeCell ref="M3:M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J27" sqref="J27"/>
    </sheetView>
  </sheetViews>
  <sheetFormatPr defaultRowHeight="15" x14ac:dyDescent="0.25"/>
  <cols>
    <col min="1" max="1" width="4.42578125" customWidth="1"/>
    <col min="2" max="2" width="28.28515625" customWidth="1"/>
    <col min="3" max="3" width="9.140625" customWidth="1"/>
  </cols>
  <sheetData>
    <row r="1" spans="1:14" ht="26.25" customHeight="1" thickBot="1" x14ac:dyDescent="0.3">
      <c r="A1" s="120"/>
      <c r="B1" s="26"/>
      <c r="C1" s="462" t="s">
        <v>105</v>
      </c>
      <c r="D1" s="463"/>
      <c r="E1" s="463"/>
      <c r="F1" s="463"/>
      <c r="G1" s="463"/>
      <c r="H1" s="463"/>
      <c r="I1" s="463"/>
      <c r="J1" s="464"/>
      <c r="K1" s="464"/>
      <c r="L1" s="26"/>
      <c r="M1" s="26"/>
      <c r="N1" s="155" t="s">
        <v>52</v>
      </c>
    </row>
    <row r="2" spans="1:14" ht="15.75" thickBot="1" x14ac:dyDescent="0.3">
      <c r="A2" s="465" t="s">
        <v>0</v>
      </c>
      <c r="B2" s="467" t="s">
        <v>1</v>
      </c>
      <c r="C2" s="487" t="s">
        <v>2</v>
      </c>
      <c r="D2" s="488"/>
      <c r="E2" s="488"/>
      <c r="F2" s="488"/>
      <c r="G2" s="488"/>
      <c r="H2" s="488"/>
      <c r="I2" s="488"/>
      <c r="J2" s="488"/>
      <c r="K2" s="488"/>
      <c r="L2" s="488"/>
      <c r="M2" s="489"/>
      <c r="N2" s="492" t="s">
        <v>3</v>
      </c>
    </row>
    <row r="3" spans="1:14" ht="12.75" customHeight="1" x14ac:dyDescent="0.25">
      <c r="A3" s="505"/>
      <c r="B3" s="506"/>
      <c r="C3" s="512" t="s">
        <v>69</v>
      </c>
      <c r="D3" s="506" t="s">
        <v>4</v>
      </c>
      <c r="E3" s="516" t="s">
        <v>5</v>
      </c>
      <c r="F3" s="506" t="s">
        <v>6</v>
      </c>
      <c r="G3" s="499" t="s">
        <v>8</v>
      </c>
      <c r="H3" s="467" t="s">
        <v>94</v>
      </c>
      <c r="I3" s="499" t="s">
        <v>9</v>
      </c>
      <c r="J3" s="523" t="s">
        <v>38</v>
      </c>
      <c r="K3" s="499" t="s">
        <v>93</v>
      </c>
      <c r="L3" s="467" t="s">
        <v>11</v>
      </c>
      <c r="M3" s="518" t="s">
        <v>96</v>
      </c>
      <c r="N3" s="493"/>
    </row>
    <row r="4" spans="1:14" ht="9" customHeight="1" x14ac:dyDescent="0.25">
      <c r="A4" s="521"/>
      <c r="B4" s="515"/>
      <c r="C4" s="513"/>
      <c r="D4" s="515"/>
      <c r="E4" s="517"/>
      <c r="F4" s="515"/>
      <c r="G4" s="516"/>
      <c r="H4" s="506"/>
      <c r="I4" s="516"/>
      <c r="J4" s="524"/>
      <c r="K4" s="516"/>
      <c r="L4" s="506"/>
      <c r="M4" s="519"/>
      <c r="N4" s="511"/>
    </row>
    <row r="5" spans="1:14" ht="5.25" customHeight="1" thickBot="1" x14ac:dyDescent="0.3">
      <c r="A5" s="500"/>
      <c r="B5" s="507"/>
      <c r="C5" s="514"/>
      <c r="D5" s="500"/>
      <c r="E5" s="500"/>
      <c r="F5" s="500"/>
      <c r="G5" s="508"/>
      <c r="H5" s="468"/>
      <c r="I5" s="508"/>
      <c r="J5" s="525"/>
      <c r="K5" s="508"/>
      <c r="L5" s="468"/>
      <c r="M5" s="520"/>
      <c r="N5" s="494"/>
    </row>
    <row r="6" spans="1:14" ht="15.75" thickBot="1" x14ac:dyDescent="0.3">
      <c r="A6" s="30">
        <v>1</v>
      </c>
      <c r="B6" s="31" t="s">
        <v>39</v>
      </c>
      <c r="C6" s="61">
        <f>[1]STA_SP2_NO!$D$11</f>
        <v>419047.24</v>
      </c>
      <c r="D6" s="68">
        <f>[2]STA_SP2_NO!$D$11</f>
        <v>186727.2</v>
      </c>
      <c r="E6" s="117">
        <f>[3]STA_SP2_NO!$D$11</f>
        <v>158963</v>
      </c>
      <c r="F6" s="126">
        <f>[4]STA_SP2_NO!$D$11</f>
        <v>202876.17</v>
      </c>
      <c r="G6" s="117">
        <f>[5]STA_SP2_NO!$D$11</f>
        <v>199699</v>
      </c>
      <c r="H6" s="126">
        <f>[6]STA_SP2_NO!$D$11</f>
        <v>303967</v>
      </c>
      <c r="I6" s="117">
        <f>[7]STA_SP2_NO!$D$11</f>
        <v>363815</v>
      </c>
      <c r="J6" s="68">
        <f>[8]STA_SP2_NO!$D$11</f>
        <v>244640</v>
      </c>
      <c r="K6" s="62">
        <f>'[9]СП-2 (н.о.)'!$D$12</f>
        <v>153837.59</v>
      </c>
      <c r="L6" s="68">
        <f>[10]STA_SP2_NO!$D$11</f>
        <v>248917</v>
      </c>
      <c r="M6" s="332">
        <f>[11]STA_SP2_NO!$D$11</f>
        <v>23115.14</v>
      </c>
      <c r="N6" s="249">
        <f t="shared" ref="N6:N18" si="0">SUM(C6:M6)</f>
        <v>2505604.34</v>
      </c>
    </row>
    <row r="7" spans="1:14" ht="15.75" thickBot="1" x14ac:dyDescent="0.3">
      <c r="A7" s="32">
        <v>2</v>
      </c>
      <c r="B7" s="33" t="s">
        <v>40</v>
      </c>
      <c r="C7" s="61">
        <f>[1]STA_SP2_NO!$D$12</f>
        <v>84684.47</v>
      </c>
      <c r="D7" s="68">
        <f>[2]STA_SP2_NO!$D$12</f>
        <v>50071.57</v>
      </c>
      <c r="E7" s="117">
        <f>[3]STA_SP2_NO!$D$12</f>
        <v>35302</v>
      </c>
      <c r="F7" s="126">
        <f>[4]STA_SP2_NO!$D$12</f>
        <v>60106.87</v>
      </c>
      <c r="G7" s="117">
        <f>[5]STA_SP2_NO!$D$12</f>
        <v>33000</v>
      </c>
      <c r="H7" s="126">
        <f>[6]STA_SP2_NO!$D$12</f>
        <v>52548</v>
      </c>
      <c r="I7" s="117">
        <f>[7]STA_SP2_NO!$D$12</f>
        <v>70713</v>
      </c>
      <c r="J7" s="68">
        <f>[8]STA_SP2_NO!$D$12</f>
        <v>46861</v>
      </c>
      <c r="K7" s="62">
        <f>'[9]СП-2 (н.о.)'!$D$13</f>
        <v>38282.44</v>
      </c>
      <c r="L7" s="68">
        <f>[10]STA_SP2_NO!$D$12</f>
        <v>41596</v>
      </c>
      <c r="M7" s="332">
        <f>[11]STA_SP2_NO!$D$12</f>
        <v>4945.37</v>
      </c>
      <c r="N7" s="249">
        <f t="shared" si="0"/>
        <v>518110.72000000003</v>
      </c>
    </row>
    <row r="8" spans="1:14" ht="15.75" thickBot="1" x14ac:dyDescent="0.3">
      <c r="A8" s="32">
        <v>3</v>
      </c>
      <c r="B8" s="33" t="s">
        <v>41</v>
      </c>
      <c r="C8" s="61">
        <f>[1]STA_SP2_NO!$D$13</f>
        <v>10057.540000000001</v>
      </c>
      <c r="D8" s="68">
        <f>[2]STA_SP2_NO!$D$13</f>
        <v>4979.2</v>
      </c>
      <c r="E8" s="117">
        <f>[3]STA_SP2_NO!$D$13</f>
        <v>3427</v>
      </c>
      <c r="F8" s="126">
        <f>[4]STA_SP2_NO!$D$13</f>
        <v>6085.86</v>
      </c>
      <c r="G8" s="117">
        <f>[5]STA_SP2_NO!$D$13</f>
        <v>2867</v>
      </c>
      <c r="H8" s="126">
        <f>[6]STA_SP2_NO!$D$13</f>
        <v>6154</v>
      </c>
      <c r="I8" s="117">
        <f>[7]STA_SP2_NO!$D$13</f>
        <v>9756</v>
      </c>
      <c r="J8" s="68">
        <f>[8]STA_SP2_NO!$D$13</f>
        <v>6706</v>
      </c>
      <c r="K8" s="62">
        <f>'[9]СП-2 (н.о.)'!$D$14</f>
        <v>4802.2299999999996</v>
      </c>
      <c r="L8" s="68">
        <f>[10]STA_SP2_NO!$D$13</f>
        <v>2541</v>
      </c>
      <c r="M8" s="332">
        <f>[11]STA_SP2_NO!$D$13</f>
        <v>820.85</v>
      </c>
      <c r="N8" s="249">
        <f t="shared" si="0"/>
        <v>58196.68</v>
      </c>
    </row>
    <row r="9" spans="1:14" ht="15.75" thickBot="1" x14ac:dyDescent="0.3">
      <c r="A9" s="32">
        <v>4</v>
      </c>
      <c r="B9" s="33" t="s">
        <v>42</v>
      </c>
      <c r="C9" s="61">
        <f>[1]STA_SP2_NO!$D$14</f>
        <v>1349.48</v>
      </c>
      <c r="D9" s="68">
        <f>[2]STA_SP2_NO!$D$14</f>
        <v>628.38</v>
      </c>
      <c r="E9" s="117">
        <f>[3]STA_SP2_NO!$D$14</f>
        <v>355</v>
      </c>
      <c r="F9" s="126">
        <f>[4]STA_SP2_NO!$D$14</f>
        <v>525.47</v>
      </c>
      <c r="G9" s="117">
        <f>[5]STA_SP2_NO!$D$14</f>
        <v>452</v>
      </c>
      <c r="H9" s="126">
        <f>[6]STA_SP2_NO!$D$14</f>
        <v>984</v>
      </c>
      <c r="I9" s="117">
        <f>[7]STA_SP2_NO!$D$14</f>
        <v>782</v>
      </c>
      <c r="J9" s="68">
        <f>[8]STA_SP2_NO!$D$14</f>
        <v>1084</v>
      </c>
      <c r="K9" s="62">
        <f>'[9]СП-2 (н.о.)'!$D$15</f>
        <v>579.15</v>
      </c>
      <c r="L9" s="68">
        <f>[10]STA_SP2_NO!$D$14</f>
        <v>845</v>
      </c>
      <c r="M9" s="332">
        <f>[11]STA_SP2_NO!$D$14</f>
        <v>106.15</v>
      </c>
      <c r="N9" s="249">
        <f t="shared" si="0"/>
        <v>7690.6299999999992</v>
      </c>
    </row>
    <row r="10" spans="1:14" ht="15.75" thickBot="1" x14ac:dyDescent="0.3">
      <c r="A10" s="32">
        <v>5</v>
      </c>
      <c r="B10" s="33" t="s">
        <v>43</v>
      </c>
      <c r="C10" s="61">
        <f>[1]STA_SP2_NO!$D$15</f>
        <v>258.82</v>
      </c>
      <c r="D10" s="68">
        <f>[2]STA_SP2_NO!$D$15</f>
        <v>77.489999999999995</v>
      </c>
      <c r="E10" s="117">
        <f>[3]STA_SP2_NO!$D$15</f>
        <v>255</v>
      </c>
      <c r="F10" s="126">
        <f>[4]STA_SP2_NO!$D$15</f>
        <v>107.57</v>
      </c>
      <c r="G10" s="117">
        <f>[5]STA_SP2_NO!$D$15</f>
        <v>111</v>
      </c>
      <c r="H10" s="126">
        <f>[6]STA_SP2_NO!$D$15</f>
        <v>824</v>
      </c>
      <c r="I10" s="117">
        <f>[7]STA_SP2_NO!$D$15</f>
        <v>170</v>
      </c>
      <c r="J10" s="68">
        <f>[8]STA_SP2_NO!$D$15</f>
        <v>647</v>
      </c>
      <c r="K10" s="62">
        <f>'[9]СП-2 (н.о.)'!$D$16</f>
        <v>97.66</v>
      </c>
      <c r="L10" s="68">
        <f>[10]STA_SP2_NO!$D$15</f>
        <v>127</v>
      </c>
      <c r="M10" s="332">
        <f>[11]STA_SP2_NO!$D$15</f>
        <v>6.29</v>
      </c>
      <c r="N10" s="249">
        <f t="shared" si="0"/>
        <v>2681.83</v>
      </c>
    </row>
    <row r="11" spans="1:14" ht="15.75" thickBot="1" x14ac:dyDescent="0.3">
      <c r="A11" s="32">
        <v>6</v>
      </c>
      <c r="B11" s="33" t="s">
        <v>44</v>
      </c>
      <c r="C11" s="61">
        <f>[1]STA_SP2_NO!$D$16</f>
        <v>10443.91</v>
      </c>
      <c r="D11" s="68">
        <f>[2]STA_SP2_NO!$D$16</f>
        <v>5496.68</v>
      </c>
      <c r="E11" s="117">
        <f>[3]STA_SP2_NO!$D$16</f>
        <v>3307</v>
      </c>
      <c r="F11" s="126">
        <f>[4]STA_SP2_NO!$D$16</f>
        <v>8553.4699999999993</v>
      </c>
      <c r="G11" s="117">
        <f>[5]STA_SP2_NO!$D$16</f>
        <v>4450</v>
      </c>
      <c r="H11" s="126">
        <f>[6]STA_SP2_NO!$D$16</f>
        <v>10046</v>
      </c>
      <c r="I11" s="117">
        <f>[7]STA_SP2_NO!$D$16</f>
        <v>8986</v>
      </c>
      <c r="J11" s="68">
        <f>[8]STA_SP2_NO!$D$16</f>
        <v>6881</v>
      </c>
      <c r="K11" s="62">
        <f>'[9]СП-2 (н.о.)'!$D$17</f>
        <v>3647.8</v>
      </c>
      <c r="L11" s="68">
        <f>[10]STA_SP2_NO!$D$16</f>
        <v>9507</v>
      </c>
      <c r="M11" s="332">
        <f>[11]STA_SP2_NO!$D$16</f>
        <v>688.39</v>
      </c>
      <c r="N11" s="249">
        <f t="shared" si="0"/>
        <v>72007.25</v>
      </c>
    </row>
    <row r="12" spans="1:14" ht="15.75" thickBot="1" x14ac:dyDescent="0.3">
      <c r="A12" s="32">
        <v>7</v>
      </c>
      <c r="B12" s="33" t="s">
        <v>45</v>
      </c>
      <c r="C12" s="61">
        <f>[1]STA_SP2_NO!$D$17</f>
        <v>593.02</v>
      </c>
      <c r="D12" s="68">
        <f>[2]STA_SP2_NO!$D$17</f>
        <v>460.46</v>
      </c>
      <c r="E12" s="117">
        <f>[3]STA_SP2_NO!$D$17</f>
        <v>242</v>
      </c>
      <c r="F12" s="126">
        <f>[4]STA_SP2_NO!$D$17</f>
        <v>433.72</v>
      </c>
      <c r="G12" s="117">
        <f>[5]STA_SP2_NO!$D$17</f>
        <v>208</v>
      </c>
      <c r="H12" s="126">
        <f>[6]STA_SP2_NO!$D$17</f>
        <v>399</v>
      </c>
      <c r="I12" s="117">
        <f>[7]STA_SP2_NO!$D$17</f>
        <v>458</v>
      </c>
      <c r="J12" s="68">
        <f>[8]STA_SP2_NO!$D$17</f>
        <v>450</v>
      </c>
      <c r="K12" s="62">
        <f>'[9]СП-2 (н.о.)'!$D$18</f>
        <v>299.74</v>
      </c>
      <c r="L12" s="68">
        <f>[10]STA_SP2_NO!$D$17</f>
        <v>327</v>
      </c>
      <c r="M12" s="332">
        <f>[11]STA_SP2_NO!$D$17</f>
        <v>41.53</v>
      </c>
      <c r="N12" s="249">
        <f t="shared" si="0"/>
        <v>3912.47</v>
      </c>
    </row>
    <row r="13" spans="1:14" ht="15.75" thickBot="1" x14ac:dyDescent="0.3">
      <c r="A13" s="32">
        <v>8</v>
      </c>
      <c r="B13" s="33" t="s">
        <v>46</v>
      </c>
      <c r="C13" s="61">
        <f>[1]STA_SP2_NO!$D$18</f>
        <v>1252.01</v>
      </c>
      <c r="D13" s="68">
        <f>[2]STA_SP2_NO!$D$18</f>
        <v>290.68</v>
      </c>
      <c r="E13" s="117">
        <f>[3]STA_SP2_NO!$D$18</f>
        <v>1002</v>
      </c>
      <c r="F13" s="126">
        <f>[4]STA_SP2_NO!$D$18</f>
        <v>356.81</v>
      </c>
      <c r="G13" s="117">
        <f>[5]STA_SP2_NO!$D$18</f>
        <v>380</v>
      </c>
      <c r="H13" s="126">
        <f>[6]STA_SP2_NO!$D$18</f>
        <v>0</v>
      </c>
      <c r="I13" s="117">
        <f>[7]STA_SP2_NO!$D$18</f>
        <v>723</v>
      </c>
      <c r="J13" s="68">
        <f>[8]STA_SP2_NO!$D$18</f>
        <v>1239</v>
      </c>
      <c r="K13" s="62">
        <f>'[9]СП-2 (н.о.)'!$D$19</f>
        <v>399.09</v>
      </c>
      <c r="L13" s="68">
        <f>[10]STA_SP2_NO!$D$18</f>
        <v>426</v>
      </c>
      <c r="M13" s="332">
        <f>[11]STA_SP2_NO!$D$18</f>
        <v>57.37</v>
      </c>
      <c r="N13" s="249">
        <f t="shared" si="0"/>
        <v>6125.96</v>
      </c>
    </row>
    <row r="14" spans="1:14" ht="23.25" thickBot="1" x14ac:dyDescent="0.3">
      <c r="A14" s="32">
        <v>9</v>
      </c>
      <c r="B14" s="53" t="s">
        <v>47</v>
      </c>
      <c r="C14" s="61">
        <f>[1]STA_SP2_NO!$D$19</f>
        <v>0</v>
      </c>
      <c r="D14" s="68">
        <f>[2]STA_SP2_NO!$D$19</f>
        <v>0</v>
      </c>
      <c r="E14" s="117">
        <f>[3]STA_SP2_NO!$D$19</f>
        <v>0</v>
      </c>
      <c r="F14" s="126">
        <f>[4]STA_SP2_NO!$D$19</f>
        <v>0</v>
      </c>
      <c r="G14" s="117">
        <f>[5]STA_SP2_NO!$D$19</f>
        <v>0</v>
      </c>
      <c r="H14" s="126">
        <f>[6]STA_SP2_NO!$D$19</f>
        <v>0</v>
      </c>
      <c r="I14" s="117">
        <f>[7]STA_SP2_NO!$D$19</f>
        <v>0</v>
      </c>
      <c r="J14" s="68">
        <f>[8]STA_SP2_NO!$D$19</f>
        <v>0</v>
      </c>
      <c r="K14" s="62">
        <f>'[9]СП-2 (н.о.)'!$D$20</f>
        <v>0</v>
      </c>
      <c r="L14" s="68">
        <f>[10]STA_SP2_NO!$D$19</f>
        <v>0</v>
      </c>
      <c r="M14" s="332">
        <f>[11]STA_SP2_NO!$D$19</f>
        <v>0</v>
      </c>
      <c r="N14" s="249">
        <f t="shared" si="0"/>
        <v>0</v>
      </c>
    </row>
    <row r="15" spans="1:14" ht="23.25" thickBot="1" x14ac:dyDescent="0.3">
      <c r="A15" s="32">
        <v>10</v>
      </c>
      <c r="B15" s="53" t="s">
        <v>48</v>
      </c>
      <c r="C15" s="61">
        <f>[1]STA_SP2_NO!$D$20</f>
        <v>0</v>
      </c>
      <c r="D15" s="68">
        <f>[2]STA_SP2_NO!$D$20</f>
        <v>0</v>
      </c>
      <c r="E15" s="117">
        <f>[3]STA_SP2_NO!$D$20</f>
        <v>0</v>
      </c>
      <c r="F15" s="126">
        <f>[4]STA_SP2_NO!$D$20</f>
        <v>0</v>
      </c>
      <c r="G15" s="117">
        <f>[5]STA_SP2_NO!$D$20</f>
        <v>0</v>
      </c>
      <c r="H15" s="126">
        <f>[6]STA_SP2_NO!$D$20</f>
        <v>0</v>
      </c>
      <c r="I15" s="117">
        <f>[7]STA_SP2_NO!$D$20</f>
        <v>0</v>
      </c>
      <c r="J15" s="68">
        <f>[8]STA_SP2_NO!$D$20</f>
        <v>0</v>
      </c>
      <c r="K15" s="62">
        <f>'[9]СП-2 (н.о.)'!$D$21</f>
        <v>0</v>
      </c>
      <c r="L15" s="68">
        <f>[10]STA_SP2_NO!$D$20</f>
        <v>0</v>
      </c>
      <c r="M15" s="332">
        <f>[11]STA_SP2_NO!$D$20</f>
        <v>0</v>
      </c>
      <c r="N15" s="249">
        <f t="shared" si="0"/>
        <v>0</v>
      </c>
    </row>
    <row r="16" spans="1:14" ht="15.75" thickBot="1" x14ac:dyDescent="0.3">
      <c r="A16" s="32">
        <v>11</v>
      </c>
      <c r="B16" s="33" t="s">
        <v>49</v>
      </c>
      <c r="C16" s="61">
        <f>[1]STA_SP2_NO!$D$21</f>
        <v>0</v>
      </c>
      <c r="D16" s="68">
        <f>[2]STA_SP2_NO!$D$21</f>
        <v>0</v>
      </c>
      <c r="E16" s="117">
        <f>[3]STA_SP2_NO!$D$21</f>
        <v>0</v>
      </c>
      <c r="F16" s="126">
        <f>[4]STA_SP2_NO!$D$21</f>
        <v>0</v>
      </c>
      <c r="G16" s="117">
        <f>[5]STA_SP2_NO!$D$21</f>
        <v>186</v>
      </c>
      <c r="H16" s="126">
        <f>[6]STA_SP2_NO!$D$21</f>
        <v>0</v>
      </c>
      <c r="I16" s="117">
        <f>[7]STA_SP2_NO!$D$21</f>
        <v>0</v>
      </c>
      <c r="J16" s="68">
        <f>[8]STA_SP2_NO!$D$21</f>
        <v>0</v>
      </c>
      <c r="K16" s="62">
        <f>'[9]СП-2 (н.о.)'!$D$22</f>
        <v>0</v>
      </c>
      <c r="L16" s="68">
        <f>[10]STA_SP2_NO!$D$21</f>
        <v>0</v>
      </c>
      <c r="M16" s="332">
        <f>[11]STA_SP2_NO!$D$21</f>
        <v>46.87</v>
      </c>
      <c r="N16" s="249">
        <f t="shared" si="0"/>
        <v>232.87</v>
      </c>
    </row>
    <row r="17" spans="1:14" ht="45.75" thickBot="1" x14ac:dyDescent="0.3">
      <c r="A17" s="32">
        <v>12</v>
      </c>
      <c r="B17" s="53" t="s">
        <v>50</v>
      </c>
      <c r="C17" s="61">
        <f>[1]STA_SP2_NO!$D$22</f>
        <v>0</v>
      </c>
      <c r="D17" s="68">
        <f>[2]STA_SP2_NO!$D$22</f>
        <v>0</v>
      </c>
      <c r="E17" s="117">
        <f>[3]STA_SP2_NO!$D$22</f>
        <v>0</v>
      </c>
      <c r="F17" s="126">
        <f>[4]STA_SP2_NO!$D$22</f>
        <v>0</v>
      </c>
      <c r="G17" s="117">
        <f>[5]STA_SP2_NO!$D$22</f>
        <v>0</v>
      </c>
      <c r="H17" s="126">
        <f>[6]STA_SP2_NO!$D$22</f>
        <v>0</v>
      </c>
      <c r="I17" s="117">
        <f>[7]STA_SP2_NO!$D$22</f>
        <v>0</v>
      </c>
      <c r="J17" s="68">
        <f>[8]STA_SP2_NO!$D$22</f>
        <v>0</v>
      </c>
      <c r="K17" s="62">
        <f>'[9]СП-2 (н.о.)'!$D$23</f>
        <v>0</v>
      </c>
      <c r="L17" s="68">
        <f>[10]STA_SP2_NO!$D$22</f>
        <v>0</v>
      </c>
      <c r="M17" s="388">
        <f>[11]STA_SP2_NO!$D$22</f>
        <v>0</v>
      </c>
      <c r="N17" s="249">
        <f t="shared" si="0"/>
        <v>0</v>
      </c>
    </row>
    <row r="18" spans="1:14" ht="34.5" thickBot="1" x14ac:dyDescent="0.3">
      <c r="A18" s="32">
        <v>13</v>
      </c>
      <c r="B18" s="53" t="s">
        <v>51</v>
      </c>
      <c r="C18" s="61">
        <f>[1]STA_SP2_NO!$D$23</f>
        <v>268.43</v>
      </c>
      <c r="D18" s="68">
        <f>[2]STA_SP2_NO!$D$23</f>
        <v>0</v>
      </c>
      <c r="E18" s="117">
        <f>[3]STA_SP2_NO!$D$23</f>
        <v>0</v>
      </c>
      <c r="F18" s="126">
        <f>[4]STA_SP2_NO!$D$23</f>
        <v>0</v>
      </c>
      <c r="G18" s="117">
        <f>[5]STA_SP2_NO!$D$23</f>
        <v>182</v>
      </c>
      <c r="H18" s="126">
        <f>[6]STA_SP2_NO!$D$23</f>
        <v>0</v>
      </c>
      <c r="I18" s="117">
        <f>[7]STA_SP2_NO!$D$23</f>
        <v>0</v>
      </c>
      <c r="J18" s="68">
        <f>[8]STA_SP2_NO!$D$23</f>
        <v>0</v>
      </c>
      <c r="K18" s="62">
        <f>'[9]СП-2 (н.о.)'!$D$24</f>
        <v>0</v>
      </c>
      <c r="L18" s="68">
        <f>[10]STA_SP2_NO!$D$23</f>
        <v>4</v>
      </c>
      <c r="M18" s="388">
        <f>[11]STA_SP2_NO!$D$23</f>
        <v>0</v>
      </c>
      <c r="N18" s="249">
        <f t="shared" si="0"/>
        <v>454.43</v>
      </c>
    </row>
    <row r="19" spans="1:14" ht="15.75" thickBot="1" x14ac:dyDescent="0.3">
      <c r="A19" s="36"/>
      <c r="B19" s="37" t="s">
        <v>37</v>
      </c>
      <c r="C19" s="41">
        <f t="shared" ref="C19:E19" si="1">SUM(C6:C18)</f>
        <v>527954.92000000004</v>
      </c>
      <c r="D19" s="42">
        <f>SUM(D6:D18)</f>
        <v>248731.66</v>
      </c>
      <c r="E19" s="41">
        <f t="shared" si="1"/>
        <v>202853</v>
      </c>
      <c r="F19" s="39">
        <f t="shared" ref="F19:N19" si="2">SUM(F6:F18)</f>
        <v>279045.93999999994</v>
      </c>
      <c r="G19" s="41">
        <f t="shared" si="2"/>
        <v>241535</v>
      </c>
      <c r="H19" s="42">
        <f t="shared" si="2"/>
        <v>374922</v>
      </c>
      <c r="I19" s="41">
        <f t="shared" si="2"/>
        <v>455403</v>
      </c>
      <c r="J19" s="42">
        <f t="shared" si="2"/>
        <v>308508</v>
      </c>
      <c r="K19" s="41">
        <f t="shared" si="2"/>
        <v>201945.69999999998</v>
      </c>
      <c r="L19" s="42">
        <f t="shared" si="2"/>
        <v>304290</v>
      </c>
      <c r="M19" s="333">
        <f t="shared" si="2"/>
        <v>29827.959999999995</v>
      </c>
      <c r="N19" s="250">
        <f t="shared" si="2"/>
        <v>3175017.1800000006</v>
      </c>
    </row>
    <row r="20" spans="1:14" ht="15.75" thickBot="1" x14ac:dyDescent="0.3">
      <c r="A20" s="1"/>
      <c r="B20" s="1"/>
      <c r="C20" s="1"/>
      <c r="D20" s="1"/>
      <c r="E20" s="1"/>
      <c r="F20" s="1"/>
      <c r="G20" s="341"/>
      <c r="H20" s="1"/>
      <c r="I20" s="341"/>
      <c r="J20" s="1"/>
      <c r="K20" s="341"/>
      <c r="L20" s="1"/>
      <c r="M20" s="341"/>
      <c r="N20" s="1"/>
    </row>
    <row r="21" spans="1:14" ht="15.75" thickBot="1" x14ac:dyDescent="0.3">
      <c r="A21" s="450" t="s">
        <v>53</v>
      </c>
      <c r="B21" s="522"/>
      <c r="C21" s="55">
        <f>C19/N19</f>
        <v>0.16628411440595731</v>
      </c>
      <c r="D21" s="56">
        <f>D19/N19</f>
        <v>7.8340256413982595E-2</v>
      </c>
      <c r="E21" s="48">
        <f>E19/N19</f>
        <v>6.3890362949154164E-2</v>
      </c>
      <c r="F21" s="47">
        <f>F19/N19</f>
        <v>8.7888009475274684E-2</v>
      </c>
      <c r="G21" s="70">
        <f>G19/N19</f>
        <v>7.6073604111962623E-2</v>
      </c>
      <c r="H21" s="47">
        <f>H19/N19</f>
        <v>0.11808503033045004</v>
      </c>
      <c r="I21" s="70">
        <f>I19/N19</f>
        <v>0.14343323962738366</v>
      </c>
      <c r="J21" s="47">
        <f>J19/N19</f>
        <v>9.7167348240931387E-2</v>
      </c>
      <c r="K21" s="70">
        <f>K19/N19</f>
        <v>6.3604600715892801E-2</v>
      </c>
      <c r="L21" s="47">
        <f>L19/N19</f>
        <v>9.5838851492450805E-2</v>
      </c>
      <c r="M21" s="342">
        <f>M19/N19</f>
        <v>9.3945822365597374E-3</v>
      </c>
      <c r="N21" s="258">
        <f>SUM(C21:M21)</f>
        <v>0.99999999999999978</v>
      </c>
    </row>
  </sheetData>
  <mergeCells count="17">
    <mergeCell ref="C1:K1"/>
    <mergeCell ref="A2:A5"/>
    <mergeCell ref="B2:B5"/>
    <mergeCell ref="A21:B21"/>
    <mergeCell ref="H3:H5"/>
    <mergeCell ref="I3:I5"/>
    <mergeCell ref="J3:J5"/>
    <mergeCell ref="K3:K5"/>
    <mergeCell ref="N2:N5"/>
    <mergeCell ref="C3:C5"/>
    <mergeCell ref="D3:D5"/>
    <mergeCell ref="E3:E5"/>
    <mergeCell ref="F3:F5"/>
    <mergeCell ref="G3:G5"/>
    <mergeCell ref="L3:L5"/>
    <mergeCell ref="C2:M2"/>
    <mergeCell ref="M3:M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Не пријавени штети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Viktorija</cp:lastModifiedBy>
  <cp:lastPrinted>2024-11-11T12:35:53Z</cp:lastPrinted>
  <dcterms:created xsi:type="dcterms:W3CDTF">2013-08-27T07:05:34Z</dcterms:created>
  <dcterms:modified xsi:type="dcterms:W3CDTF">2024-11-29T11:36:16Z</dcterms:modified>
</cp:coreProperties>
</file>